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i-fs1.ad.uillinois.edu\SWSGWmodeling\FloPy_Models\shallow_model\pumping\transient\"/>
    </mc:Choice>
  </mc:AlternateContent>
  <xr:revisionPtr revIDLastSave="0" documentId="13_ncr:1_{4AC8F888-E017-44FE-A49C-33DE0C4C81E2}" xr6:coauthVersionLast="45" xr6:coauthVersionMax="45" xr10:uidLastSave="{00000000-0000-0000-0000-000000000000}"/>
  <bookViews>
    <workbookView xWindow="-108" yWindow="-108" windowWidth="23256" windowHeight="12576" xr2:uid="{453DED0F-880D-4EF0-BE81-F360E1BDD7F0}"/>
  </bookViews>
  <sheets>
    <sheet name="Pumping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8" i="7" l="1"/>
  <c r="E253" i="7"/>
  <c r="E37" i="7"/>
  <c r="E20" i="7"/>
  <c r="E38" i="7"/>
  <c r="E104" i="7"/>
  <c r="E149" i="7"/>
  <c r="E150" i="7"/>
  <c r="E17" i="7"/>
  <c r="E151" i="7"/>
  <c r="E12" i="7"/>
  <c r="E105" i="7"/>
  <c r="E317" i="7"/>
  <c r="E152" i="7"/>
  <c r="E10" i="7"/>
  <c r="E39" i="7"/>
  <c r="E153" i="7"/>
  <c r="E154" i="7"/>
  <c r="E9" i="7"/>
  <c r="E318" i="7"/>
  <c r="E8" i="7"/>
  <c r="E13" i="7"/>
  <c r="E14" i="7"/>
  <c r="E181" i="7"/>
  <c r="E182" i="7"/>
  <c r="E155" i="7"/>
  <c r="E156" i="7"/>
  <c r="E15" i="7"/>
  <c r="E21" i="7"/>
  <c r="E16" i="7"/>
  <c r="E223" i="7"/>
  <c r="E266" i="7"/>
  <c r="E18" i="7"/>
  <c r="E19" i="7"/>
  <c r="E319" i="7"/>
  <c r="E258" i="7"/>
  <c r="E419" i="7"/>
  <c r="E106" i="7"/>
  <c r="E224" i="7"/>
  <c r="E157" i="7"/>
  <c r="E183" i="7"/>
  <c r="E410" i="7"/>
  <c r="E158" i="7"/>
  <c r="E310" i="7"/>
  <c r="E311" i="7"/>
  <c r="E278" i="7"/>
  <c r="E312" i="7"/>
  <c r="E225" i="7"/>
  <c r="E91" i="7"/>
  <c r="E293" i="7"/>
  <c r="E279" i="7"/>
  <c r="E351" i="7"/>
  <c r="E352" i="7"/>
  <c r="E126" i="7"/>
  <c r="E280" i="7"/>
  <c r="E281" i="7"/>
  <c r="E294" i="7"/>
  <c r="E259" i="7"/>
  <c r="E297" i="7"/>
  <c r="E298" i="7"/>
  <c r="E295" i="7"/>
  <c r="E145" i="7"/>
  <c r="E159" i="7"/>
  <c r="E282" i="7"/>
  <c r="E391" i="7"/>
  <c r="E163" i="7"/>
  <c r="E283" i="7"/>
  <c r="E29" i="7"/>
  <c r="E284" i="7"/>
  <c r="E363" i="7"/>
  <c r="E160" i="7"/>
  <c r="E362" i="7"/>
  <c r="E113" i="7"/>
  <c r="E226" i="7"/>
  <c r="E116" i="7"/>
  <c r="E271" i="7"/>
  <c r="E313" i="7"/>
  <c r="E400" i="7"/>
  <c r="E285" i="7"/>
  <c r="E93" i="7"/>
  <c r="E272" i="7"/>
  <c r="E107" i="7"/>
  <c r="E80" i="7"/>
  <c r="E267" i="7"/>
  <c r="E197" i="7"/>
  <c r="E137" i="7"/>
  <c r="E51" i="7"/>
  <c r="E286" i="7"/>
  <c r="E204" i="7"/>
  <c r="E343" i="7"/>
  <c r="E324" i="7"/>
  <c r="E325" i="7"/>
  <c r="E287" i="7"/>
  <c r="E83" i="7"/>
  <c r="E392" i="7"/>
  <c r="E326" i="7"/>
  <c r="E327" i="7"/>
  <c r="E94" i="7"/>
  <c r="E68" i="7"/>
  <c r="E69" i="7"/>
  <c r="E328" i="7"/>
  <c r="E227" i="7"/>
  <c r="E229" i="7"/>
  <c r="E46" i="7"/>
  <c r="E47" i="7"/>
  <c r="E95" i="7"/>
  <c r="E393" i="7"/>
  <c r="E245" i="7"/>
  <c r="E161" i="7"/>
  <c r="E52" i="7"/>
  <c r="E288" i="7"/>
  <c r="E254" i="7"/>
  <c r="E96" i="7"/>
  <c r="E299" i="7"/>
  <c r="E231" i="7"/>
  <c r="E437" i="7"/>
  <c r="E11" i="7"/>
  <c r="E84" i="7"/>
  <c r="E329" i="7"/>
  <c r="E97" i="7"/>
  <c r="E382" i="7"/>
  <c r="E330" i="7"/>
  <c r="E98" i="7"/>
  <c r="E99" i="7"/>
  <c r="E421" i="7"/>
  <c r="E30" i="7"/>
  <c r="E31" i="7"/>
  <c r="E133" i="7"/>
  <c r="E347" i="7"/>
  <c r="E377" i="7"/>
  <c r="E348" i="7"/>
  <c r="E276" i="7"/>
  <c r="E277" i="7"/>
  <c r="E167" i="7"/>
  <c r="E168" i="7"/>
  <c r="E228" i="7"/>
  <c r="E398" i="7"/>
  <c r="E331" i="7"/>
  <c r="E248" i="7"/>
  <c r="E55" i="7"/>
  <c r="E344" i="7"/>
  <c r="E438" i="7"/>
  <c r="E439" i="7"/>
  <c r="E255" i="7"/>
  <c r="E256" i="7"/>
  <c r="E85" i="7"/>
  <c r="E368" i="7"/>
  <c r="E140" i="7"/>
  <c r="E22" i="7"/>
  <c r="E23" i="7"/>
  <c r="E436" i="7"/>
  <c r="E100" i="7"/>
  <c r="E78" i="7"/>
  <c r="E62" i="7"/>
  <c r="E63" i="7"/>
  <c r="E173" i="7"/>
  <c r="E433" i="7"/>
  <c r="E289" i="7"/>
  <c r="E86" i="7"/>
  <c r="E101" i="7"/>
  <c r="E136" i="7"/>
  <c r="E257" i="7"/>
  <c r="E366" i="7"/>
  <c r="E112" i="7"/>
  <c r="E102" i="7"/>
  <c r="E332" i="7"/>
  <c r="E249" i="7"/>
  <c r="E117" i="7"/>
  <c r="E420" i="7"/>
  <c r="E361" i="7"/>
  <c r="E87" i="7"/>
  <c r="E201" i="7"/>
  <c r="E389" i="7"/>
  <c r="E205" i="7"/>
  <c r="E26" i="7"/>
  <c r="E184" i="7"/>
  <c r="E432" i="7"/>
  <c r="E76" i="7"/>
  <c r="E108" i="7"/>
  <c r="E291" i="7"/>
  <c r="E138" i="7"/>
  <c r="E139" i="7"/>
  <c r="E48" i="7"/>
  <c r="E109" i="7"/>
  <c r="E110" i="7"/>
  <c r="E411" i="7"/>
  <c r="E290" i="7"/>
  <c r="E417" i="7"/>
  <c r="E321" i="7"/>
  <c r="E202" i="7"/>
  <c r="E118" i="7"/>
  <c r="E356" i="7"/>
  <c r="E367" i="7"/>
  <c r="E5" i="7"/>
  <c r="E146" i="7"/>
  <c r="E260" i="7"/>
  <c r="E429" i="7"/>
  <c r="E27" i="7"/>
  <c r="E174" i="7"/>
  <c r="E114" i="7"/>
  <c r="E412" i="7"/>
  <c r="E413" i="7"/>
  <c r="E178" i="7"/>
  <c r="E3" i="7"/>
  <c r="E177" i="7"/>
  <c r="E199" i="7"/>
  <c r="E198" i="7"/>
  <c r="E132" i="7"/>
  <c r="E190" i="7"/>
  <c r="E369" i="7"/>
  <c r="E375" i="7"/>
  <c r="E169" i="7"/>
  <c r="E170" i="7"/>
  <c r="E206" i="7"/>
  <c r="E207" i="7"/>
  <c r="E370" i="7"/>
  <c r="E176" i="7"/>
  <c r="E119" i="7"/>
  <c r="E120" i="7"/>
  <c r="E121" i="7"/>
  <c r="E122" i="7"/>
  <c r="E123" i="7"/>
  <c r="E430" i="7"/>
  <c r="E390" i="7"/>
  <c r="E401" i="7"/>
  <c r="E208" i="7"/>
  <c r="E262" i="7"/>
  <c r="E371" i="7"/>
  <c r="E209" i="7"/>
  <c r="E203" i="7"/>
  <c r="E81" i="7"/>
  <c r="E210" i="7"/>
  <c r="E379" i="7"/>
  <c r="E322" i="7"/>
  <c r="E211" i="7"/>
  <c r="E40" i="7"/>
  <c r="E402" i="7"/>
  <c r="E353" i="7"/>
  <c r="E141" i="7"/>
  <c r="E212" i="7"/>
  <c r="E213" i="7"/>
  <c r="E214" i="7"/>
  <c r="E191" i="7"/>
  <c r="E314" i="7"/>
  <c r="E250" i="7"/>
  <c r="E142" i="7"/>
  <c r="E323" i="7"/>
  <c r="E357" i="7"/>
  <c r="E215" i="7"/>
  <c r="E164" i="7"/>
  <c r="E292" i="7"/>
  <c r="E82" i="7"/>
  <c r="E426" i="7"/>
  <c r="E383" i="7"/>
  <c r="E77" i="7"/>
  <c r="E440" i="7"/>
  <c r="E384" i="7"/>
  <c r="E216" i="7"/>
  <c r="E246" i="7"/>
  <c r="E92" i="7"/>
  <c r="E89" i="7"/>
  <c r="E217" i="7"/>
  <c r="E72" i="7"/>
  <c r="E64" i="7"/>
  <c r="E441" i="7"/>
  <c r="E385" i="7"/>
  <c r="E115" i="7"/>
  <c r="E386" i="7"/>
  <c r="E175" i="7"/>
  <c r="E354" i="7"/>
  <c r="E268" i="7"/>
  <c r="E380" i="7"/>
  <c r="E414" i="7"/>
  <c r="E179" i="7"/>
  <c r="E180" i="7"/>
  <c r="E165" i="7"/>
  <c r="E251" i="7"/>
  <c r="E252" i="7"/>
  <c r="E6" i="7"/>
  <c r="E364" i="7"/>
  <c r="E424" i="7"/>
  <c r="E147" i="7"/>
  <c r="E372" i="7"/>
  <c r="E79" i="7"/>
  <c r="E233" i="7"/>
  <c r="E234" i="7"/>
  <c r="E218" i="7"/>
  <c r="E407" i="7"/>
  <c r="E355" i="7"/>
  <c r="E111" i="7"/>
  <c r="E381" i="7"/>
  <c r="E336" i="7"/>
  <c r="E337" i="7"/>
  <c r="E338" i="7"/>
  <c r="E339" i="7"/>
  <c r="E32" i="7"/>
  <c r="E185" i="7"/>
  <c r="E186" i="7"/>
  <c r="E187" i="7"/>
  <c r="E188" i="7"/>
  <c r="E333" i="7"/>
  <c r="E335" i="7"/>
  <c r="E192" i="7"/>
  <c r="E24" i="7"/>
  <c r="E25" i="7"/>
  <c r="E103" i="7"/>
  <c r="E124" i="7"/>
  <c r="E219" i="7"/>
  <c r="E56" i="7"/>
  <c r="E57" i="7"/>
  <c r="E58" i="7"/>
  <c r="E59" i="7"/>
  <c r="E220" i="7"/>
  <c r="E131" i="7"/>
  <c r="E320" i="7"/>
  <c r="E162" i="7"/>
  <c r="E88" i="7"/>
  <c r="E425" i="7"/>
  <c r="E73" i="7"/>
  <c r="E41" i="7"/>
  <c r="E221" i="7"/>
  <c r="E273" i="7"/>
  <c r="E193" i="7"/>
  <c r="E373" i="7"/>
  <c r="E374" i="7"/>
  <c r="E65" i="7"/>
  <c r="E194" i="7"/>
  <c r="E222" i="7"/>
  <c r="E300" i="7"/>
  <c r="E200" i="7"/>
  <c r="E274" i="7"/>
  <c r="E90" i="7"/>
  <c r="E195" i="7"/>
  <c r="E388" i="7"/>
  <c r="E189" i="7"/>
  <c r="E387" i="7"/>
  <c r="E171" i="7"/>
  <c r="E172" i="7"/>
  <c r="E434" i="7"/>
  <c r="E303" i="7"/>
  <c r="E49" i="7"/>
  <c r="E395" i="7"/>
  <c r="E418" i="7"/>
  <c r="E196" i="7"/>
  <c r="E66" i="7"/>
  <c r="E4" i="7"/>
  <c r="E376" i="7"/>
  <c r="E232" i="7"/>
  <c r="E127" i="7"/>
  <c r="E315" i="7"/>
  <c r="E349" i="7"/>
  <c r="E350" i="7"/>
  <c r="E396" i="7"/>
  <c r="E269" i="7"/>
  <c r="E50" i="7"/>
  <c r="E166" i="7"/>
  <c r="E128" i="7"/>
  <c r="E129" i="7"/>
  <c r="E235" i="7"/>
  <c r="E33" i="7"/>
  <c r="E236" i="7"/>
  <c r="E431" i="7"/>
  <c r="E130" i="7"/>
  <c r="E397" i="7"/>
  <c r="E237" i="7"/>
  <c r="E34" i="7"/>
  <c r="E42" i="7"/>
  <c r="E143" i="7"/>
  <c r="E144" i="7"/>
  <c r="E358" i="7"/>
  <c r="E301" i="7"/>
  <c r="E238" i="7"/>
  <c r="E7" i="7"/>
  <c r="E302" i="7"/>
  <c r="E261" i="7"/>
  <c r="E239" i="7"/>
  <c r="E304" i="7"/>
  <c r="E399" i="7"/>
  <c r="E240" i="7"/>
  <c r="E241" i="7"/>
  <c r="E242" i="7"/>
  <c r="E243" i="7"/>
  <c r="E244" i="7"/>
  <c r="E43" i="7"/>
  <c r="E270" i="7"/>
  <c r="E404" i="7"/>
  <c r="E44" i="7"/>
  <c r="E74" i="7"/>
  <c r="E359" i="7"/>
  <c r="E360" i="7"/>
  <c r="E405" i="7"/>
  <c r="E70" i="7"/>
  <c r="E422" i="7"/>
  <c r="E305" i="7"/>
  <c r="E306" i="7"/>
  <c r="E75" i="7"/>
  <c r="E307" i="7"/>
  <c r="E247" i="7"/>
  <c r="E423" i="7"/>
  <c r="E45" i="7"/>
  <c r="E394" i="7"/>
  <c r="E35" i="7"/>
  <c r="E36" i="7"/>
  <c r="E60" i="7"/>
  <c r="E61" i="7"/>
  <c r="E134" i="7"/>
  <c r="E28" i="7"/>
  <c r="E403" i="7"/>
  <c r="E415" i="7"/>
  <c r="E416" i="7"/>
  <c r="E265" i="7"/>
  <c r="E341" i="7"/>
  <c r="E316" i="7"/>
  <c r="E435" i="7"/>
  <c r="E342" i="7"/>
  <c r="E275" i="7"/>
  <c r="E427" i="7"/>
  <c r="E345" i="7"/>
  <c r="E346" i="7"/>
  <c r="E135" i="7"/>
  <c r="E378" i="7"/>
  <c r="E408" i="7"/>
  <c r="E409" i="7"/>
  <c r="E308" i="7"/>
  <c r="E309" i="7"/>
  <c r="E2" i="7"/>
  <c r="E428" i="7"/>
  <c r="E53" i="7"/>
  <c r="E54" i="7"/>
  <c r="E263" i="7"/>
  <c r="E264" i="7"/>
  <c r="E125" i="7"/>
  <c r="E365" i="7"/>
  <c r="E406" i="7"/>
  <c r="E334" i="7"/>
  <c r="E71" i="7"/>
  <c r="E296" i="7"/>
  <c r="E67" i="7"/>
  <c r="E230" i="7"/>
  <c r="AJ441" i="7" l="1"/>
  <c r="AI441" i="7" s="1"/>
  <c r="AH441" i="7" s="1"/>
  <c r="AG441" i="7" s="1"/>
  <c r="AF441" i="7" s="1"/>
  <c r="AE441" i="7" s="1"/>
  <c r="AD441" i="7" s="1"/>
  <c r="AC441" i="7" s="1"/>
  <c r="AB441" i="7" s="1"/>
  <c r="AA441" i="7" s="1"/>
  <c r="Z441" i="7" s="1"/>
  <c r="Y441" i="7" s="1"/>
  <c r="X441" i="7" s="1"/>
  <c r="W441" i="7" s="1"/>
  <c r="V441" i="7" s="1"/>
  <c r="U441" i="7" s="1"/>
  <c r="T441" i="7" s="1"/>
  <c r="S441" i="7" s="1"/>
  <c r="R441" i="7" s="1"/>
  <c r="Q441" i="7" s="1"/>
  <c r="P441" i="7" s="1"/>
  <c r="O441" i="7" s="1"/>
  <c r="N441" i="7" s="1"/>
  <c r="M441" i="7" s="1"/>
  <c r="L441" i="7" s="1"/>
  <c r="K441" i="7" s="1"/>
  <c r="J441" i="7" s="1"/>
  <c r="I441" i="7" s="1"/>
  <c r="AJ440" i="7"/>
  <c r="AI440" i="7" s="1"/>
  <c r="AH440" i="7" s="1"/>
  <c r="AG440" i="7" s="1"/>
  <c r="AF440" i="7" s="1"/>
  <c r="AE440" i="7" s="1"/>
  <c r="AD440" i="7" s="1"/>
  <c r="AC440" i="7" s="1"/>
  <c r="AB440" i="7" s="1"/>
  <c r="AA440" i="7" s="1"/>
  <c r="Z440" i="7" s="1"/>
  <c r="Y440" i="7" s="1"/>
  <c r="X440" i="7" s="1"/>
  <c r="W440" i="7" s="1"/>
  <c r="V440" i="7" s="1"/>
  <c r="U440" i="7" s="1"/>
  <c r="T440" i="7" s="1"/>
  <c r="S440" i="7" s="1"/>
  <c r="R440" i="7" s="1"/>
  <c r="Q440" i="7" s="1"/>
  <c r="P440" i="7" s="1"/>
  <c r="O440" i="7" s="1"/>
  <c r="N440" i="7" s="1"/>
  <c r="M440" i="7" s="1"/>
  <c r="L440" i="7" s="1"/>
  <c r="K440" i="7" s="1"/>
  <c r="J440" i="7" s="1"/>
  <c r="I440" i="7" s="1"/>
  <c r="AM436" i="7"/>
  <c r="AL436" i="7" s="1"/>
  <c r="AK436" i="7" s="1"/>
  <c r="AJ436" i="7" s="1"/>
  <c r="AI436" i="7" s="1"/>
  <c r="AH436" i="7" s="1"/>
  <c r="AG436" i="7" s="1"/>
  <c r="AF436" i="7" s="1"/>
  <c r="AE436" i="7" s="1"/>
  <c r="AD436" i="7" s="1"/>
  <c r="AC436" i="7" s="1"/>
  <c r="AB436" i="7" s="1"/>
  <c r="AA436" i="7" s="1"/>
  <c r="Z436" i="7" s="1"/>
  <c r="Y436" i="7" s="1"/>
  <c r="X436" i="7" s="1"/>
  <c r="W436" i="7" s="1"/>
  <c r="V436" i="7" s="1"/>
  <c r="U436" i="7" s="1"/>
  <c r="T436" i="7" s="1"/>
  <c r="S436" i="7" s="1"/>
  <c r="R436" i="7" s="1"/>
  <c r="Q436" i="7" s="1"/>
  <c r="P436" i="7" s="1"/>
  <c r="O436" i="7" s="1"/>
  <c r="N436" i="7" s="1"/>
  <c r="M436" i="7" s="1"/>
  <c r="L436" i="7" s="1"/>
  <c r="AM435" i="7"/>
  <c r="AL435" i="7" s="1"/>
  <c r="AK435" i="7" s="1"/>
  <c r="AJ435" i="7" s="1"/>
  <c r="AI435" i="7" s="1"/>
  <c r="AH435" i="7" s="1"/>
  <c r="AG435" i="7" s="1"/>
  <c r="AF435" i="7" s="1"/>
  <c r="AE435" i="7" s="1"/>
  <c r="AD435" i="7" s="1"/>
  <c r="AC435" i="7" s="1"/>
  <c r="AB435" i="7" s="1"/>
  <c r="AA435" i="7" s="1"/>
  <c r="Z435" i="7" s="1"/>
  <c r="Y435" i="7" s="1"/>
  <c r="X435" i="7" s="1"/>
  <c r="W435" i="7" s="1"/>
  <c r="V435" i="7" s="1"/>
  <c r="U435" i="7" s="1"/>
  <c r="T435" i="7" s="1"/>
  <c r="AM430" i="7"/>
  <c r="AL430" i="7" s="1"/>
  <c r="AK430" i="7" s="1"/>
  <c r="AJ430" i="7" s="1"/>
  <c r="AI430" i="7" s="1"/>
  <c r="AH430" i="7" s="1"/>
  <c r="AG430" i="7" s="1"/>
  <c r="AF430" i="7" s="1"/>
  <c r="AE430" i="7" s="1"/>
  <c r="AD430" i="7" s="1"/>
  <c r="AC430" i="7" s="1"/>
  <c r="AM429" i="7"/>
  <c r="AL429" i="7" s="1"/>
  <c r="AK429" i="7" s="1"/>
  <c r="AJ429" i="7" s="1"/>
  <c r="AI429" i="7" s="1"/>
  <c r="AH429" i="7" s="1"/>
  <c r="AG429" i="7" s="1"/>
  <c r="AF429" i="7" s="1"/>
  <c r="AE429" i="7" s="1"/>
  <c r="AD429" i="7" s="1"/>
  <c r="AC429" i="7" s="1"/>
  <c r="AG428" i="7"/>
  <c r="AF428" i="7" s="1"/>
  <c r="AE428" i="7" s="1"/>
  <c r="AD428" i="7" s="1"/>
  <c r="AC428" i="7" s="1"/>
  <c r="AB428" i="7" s="1"/>
  <c r="AA428" i="7" s="1"/>
  <c r="Z428" i="7" s="1"/>
  <c r="Y428" i="7" s="1"/>
  <c r="X428" i="7" s="1"/>
  <c r="W428" i="7" s="1"/>
  <c r="V428" i="7" s="1"/>
  <c r="U428" i="7" s="1"/>
  <c r="T428" i="7" s="1"/>
  <c r="S428" i="7" s="1"/>
  <c r="R428" i="7" s="1"/>
  <c r="Q428" i="7" s="1"/>
  <c r="P428" i="7" s="1"/>
  <c r="O428" i="7" s="1"/>
  <c r="N428" i="7" s="1"/>
  <c r="M428" i="7" s="1"/>
  <c r="L428" i="7" s="1"/>
  <c r="K428" i="7" s="1"/>
  <c r="J428" i="7" s="1"/>
  <c r="I428" i="7" s="1"/>
  <c r="AM421" i="7"/>
  <c r="AL421" i="7" s="1"/>
  <c r="AK421" i="7" s="1"/>
  <c r="AJ421" i="7" s="1"/>
  <c r="AI421" i="7" s="1"/>
  <c r="AH421" i="7" s="1"/>
  <c r="AG421" i="7" s="1"/>
  <c r="AF421" i="7" s="1"/>
  <c r="AE421" i="7" s="1"/>
  <c r="AD421" i="7" s="1"/>
  <c r="AC421" i="7" s="1"/>
  <c r="AB421" i="7" s="1"/>
  <c r="AA421" i="7" s="1"/>
  <c r="AM417" i="7"/>
  <c r="AL417" i="7" s="1"/>
  <c r="AK417" i="7" s="1"/>
  <c r="AJ417" i="7" s="1"/>
  <c r="AI417" i="7" s="1"/>
  <c r="AH417" i="7" s="1"/>
  <c r="AG417" i="7" s="1"/>
  <c r="AF417" i="7" s="1"/>
  <c r="AE417" i="7" s="1"/>
  <c r="AD417" i="7" s="1"/>
  <c r="AC417" i="7" s="1"/>
  <c r="AB417" i="7" s="1"/>
  <c r="AA417" i="7" s="1"/>
  <c r="Z417" i="7" s="1"/>
  <c r="Y417" i="7" s="1"/>
  <c r="X417" i="7" s="1"/>
  <c r="W417" i="7" s="1"/>
  <c r="V417" i="7" s="1"/>
  <c r="U417" i="7" s="1"/>
  <c r="T417" i="7" s="1"/>
  <c r="S417" i="7" s="1"/>
  <c r="R417" i="7" s="1"/>
  <c r="Q417" i="7" s="1"/>
  <c r="P417" i="7" s="1"/>
  <c r="O417" i="7" s="1"/>
  <c r="N417" i="7" s="1"/>
  <c r="M417" i="7" s="1"/>
  <c r="L417" i="7" s="1"/>
  <c r="K417" i="7" s="1"/>
  <c r="J417" i="7" s="1"/>
  <c r="I417" i="7" s="1"/>
  <c r="AM410" i="7"/>
  <c r="AL410" i="7" s="1"/>
  <c r="AK410" i="7" s="1"/>
  <c r="AJ410" i="7" s="1"/>
  <c r="AI410" i="7" s="1"/>
  <c r="AH410" i="7" s="1"/>
  <c r="AG410" i="7" s="1"/>
  <c r="AF410" i="7" s="1"/>
  <c r="AE410" i="7" s="1"/>
  <c r="AD410" i="7" s="1"/>
  <c r="AC410" i="7" s="1"/>
  <c r="AB410" i="7" s="1"/>
  <c r="AA410" i="7" s="1"/>
  <c r="Z410" i="7" s="1"/>
  <c r="AM412" i="7"/>
  <c r="AL412" i="7" s="1"/>
  <c r="AK412" i="7" s="1"/>
  <c r="AJ412" i="7" s="1"/>
  <c r="AI412" i="7" s="1"/>
  <c r="AH412" i="7" s="1"/>
  <c r="AG412" i="7" s="1"/>
  <c r="AF412" i="7" s="1"/>
  <c r="AE412" i="7" s="1"/>
  <c r="AD412" i="7" s="1"/>
  <c r="AC412" i="7" s="1"/>
  <c r="AB412" i="7" s="1"/>
  <c r="AA412" i="7" s="1"/>
  <c r="Z412" i="7" s="1"/>
  <c r="AM411" i="7"/>
  <c r="AL411" i="7" s="1"/>
  <c r="AK411" i="7" s="1"/>
  <c r="AJ411" i="7" s="1"/>
  <c r="AI411" i="7" s="1"/>
  <c r="AH411" i="7" s="1"/>
  <c r="AG411" i="7" s="1"/>
  <c r="AF411" i="7" s="1"/>
  <c r="AE411" i="7" s="1"/>
  <c r="AD411" i="7" s="1"/>
  <c r="AC411" i="7" s="1"/>
  <c r="AB411" i="7" s="1"/>
  <c r="AA411" i="7" s="1"/>
  <c r="Z411" i="7" s="1"/>
  <c r="AM413" i="7"/>
  <c r="AL413" i="7" s="1"/>
  <c r="AK413" i="7" s="1"/>
  <c r="AJ413" i="7" s="1"/>
  <c r="AI413" i="7" s="1"/>
  <c r="AH413" i="7" s="1"/>
  <c r="AG413" i="7" s="1"/>
  <c r="AF413" i="7" s="1"/>
  <c r="AE413" i="7" s="1"/>
  <c r="AD413" i="7" s="1"/>
  <c r="AC413" i="7" s="1"/>
  <c r="AB413" i="7" s="1"/>
  <c r="AA413" i="7" s="1"/>
  <c r="Z413" i="7" s="1"/>
  <c r="AM416" i="7"/>
  <c r="AL416" i="7" s="1"/>
  <c r="AK416" i="7" s="1"/>
  <c r="AJ416" i="7" s="1"/>
  <c r="AI416" i="7" s="1"/>
  <c r="AH416" i="7" s="1"/>
  <c r="AG416" i="7" s="1"/>
  <c r="AF416" i="7" s="1"/>
  <c r="AE416" i="7" s="1"/>
  <c r="AD416" i="7" s="1"/>
  <c r="AC416" i="7" s="1"/>
  <c r="AB416" i="7" s="1"/>
  <c r="AA416" i="7" s="1"/>
  <c r="Z416" i="7" s="1"/>
  <c r="AM415" i="7"/>
  <c r="AL415" i="7" s="1"/>
  <c r="AK415" i="7" s="1"/>
  <c r="AJ415" i="7" s="1"/>
  <c r="AI415" i="7" s="1"/>
  <c r="AH415" i="7" s="1"/>
  <c r="AG415" i="7" s="1"/>
  <c r="AF415" i="7" s="1"/>
  <c r="AE415" i="7" s="1"/>
  <c r="AD415" i="7" s="1"/>
  <c r="AC415" i="7" s="1"/>
  <c r="AB415" i="7" s="1"/>
  <c r="AA415" i="7" s="1"/>
  <c r="Z415" i="7" s="1"/>
  <c r="AM409" i="7"/>
  <c r="AL409" i="7" s="1"/>
  <c r="AK409" i="7" s="1"/>
  <c r="AJ409" i="7" s="1"/>
  <c r="AI409" i="7" s="1"/>
  <c r="AH409" i="7" s="1"/>
  <c r="AG409" i="7" s="1"/>
  <c r="AF409" i="7" s="1"/>
  <c r="AE409" i="7" s="1"/>
  <c r="AD409" i="7" s="1"/>
  <c r="AC409" i="7" s="1"/>
  <c r="AB409" i="7" s="1"/>
  <c r="AA409" i="7" s="1"/>
  <c r="AM408" i="7"/>
  <c r="AL408" i="7" s="1"/>
  <c r="AK408" i="7" s="1"/>
  <c r="AJ408" i="7" s="1"/>
  <c r="AI408" i="7" s="1"/>
  <c r="AH408" i="7" s="1"/>
  <c r="AG408" i="7" s="1"/>
  <c r="AF408" i="7" s="1"/>
  <c r="AE408" i="7" s="1"/>
  <c r="AD408" i="7" s="1"/>
  <c r="AC408" i="7" s="1"/>
  <c r="AB408" i="7" s="1"/>
  <c r="AA408" i="7" s="1"/>
  <c r="AM407" i="7"/>
  <c r="AL407" i="7" s="1"/>
  <c r="AK407" i="7" s="1"/>
  <c r="AJ407" i="7" s="1"/>
  <c r="AI407" i="7" s="1"/>
  <c r="AH407" i="7" s="1"/>
  <c r="AG407" i="7" s="1"/>
  <c r="AF407" i="7" s="1"/>
  <c r="AE407" i="7" s="1"/>
  <c r="AD407" i="7" s="1"/>
  <c r="AC407" i="7" s="1"/>
  <c r="AB407" i="7" s="1"/>
  <c r="AA407" i="7" s="1"/>
  <c r="Z407" i="7" s="1"/>
  <c r="Y407" i="7" s="1"/>
  <c r="AM405" i="7"/>
  <c r="AL405" i="7" s="1"/>
  <c r="AK405" i="7" s="1"/>
  <c r="AJ405" i="7" s="1"/>
  <c r="AI405" i="7" s="1"/>
  <c r="AH405" i="7" s="1"/>
  <c r="AG405" i="7" s="1"/>
  <c r="AF405" i="7" s="1"/>
  <c r="AE405" i="7" s="1"/>
  <c r="AD405" i="7" s="1"/>
  <c r="AC405" i="7" s="1"/>
  <c r="AB405" i="7" s="1"/>
  <c r="AA405" i="7" s="1"/>
  <c r="Z405" i="7" s="1"/>
  <c r="Y405" i="7" s="1"/>
  <c r="X405" i="7" s="1"/>
  <c r="W405" i="7" s="1"/>
  <c r="V405" i="7" s="1"/>
  <c r="U405" i="7" s="1"/>
  <c r="T405" i="7" s="1"/>
  <c r="S405" i="7" s="1"/>
  <c r="R405" i="7" s="1"/>
  <c r="Q405" i="7" s="1"/>
  <c r="P405" i="7" s="1"/>
  <c r="AM403" i="7" l="1"/>
  <c r="AL403" i="7" s="1"/>
  <c r="AK403" i="7" s="1"/>
  <c r="AJ403" i="7" s="1"/>
  <c r="AI403" i="7" s="1"/>
  <c r="AH403" i="7" s="1"/>
  <c r="AG403" i="7" s="1"/>
  <c r="AF403" i="7" s="1"/>
  <c r="AE403" i="7" s="1"/>
  <c r="AL398" i="7"/>
  <c r="AK398" i="7" s="1"/>
  <c r="AJ398" i="7" s="1"/>
  <c r="AI398" i="7" s="1"/>
  <c r="AH398" i="7" s="1"/>
  <c r="AG398" i="7" s="1"/>
  <c r="AF398" i="7" s="1"/>
  <c r="AE398" i="7" s="1"/>
  <c r="AD398" i="7" s="1"/>
  <c r="AC398" i="7" s="1"/>
  <c r="AB398" i="7" s="1"/>
  <c r="AA398" i="7" s="1"/>
  <c r="Z398" i="7" s="1"/>
  <c r="Y398" i="7" s="1"/>
  <c r="AM395" i="7"/>
  <c r="AL395" i="7" s="1"/>
  <c r="AK395" i="7" s="1"/>
  <c r="AJ395" i="7" s="1"/>
  <c r="AI395" i="7" s="1"/>
  <c r="AH395" i="7" s="1"/>
  <c r="AG395" i="7" s="1"/>
  <c r="AF395" i="7" s="1"/>
  <c r="AE395" i="7" s="1"/>
  <c r="AD395" i="7" s="1"/>
  <c r="AC395" i="7" s="1"/>
  <c r="AB395" i="7" s="1"/>
  <c r="AA395" i="7" s="1"/>
  <c r="Z395" i="7" s="1"/>
  <c r="Y395" i="7" s="1"/>
  <c r="X395" i="7" s="1"/>
  <c r="W395" i="7" s="1"/>
  <c r="V395" i="7" s="1"/>
  <c r="U395" i="7" s="1"/>
  <c r="T395" i="7" s="1"/>
  <c r="S395" i="7" s="1"/>
  <c r="R395" i="7" s="1"/>
  <c r="Q395" i="7" s="1"/>
  <c r="P395" i="7" s="1"/>
  <c r="O395" i="7" s="1"/>
  <c r="N395" i="7" s="1"/>
  <c r="M395" i="7" s="1"/>
  <c r="L395" i="7" s="1"/>
  <c r="K395" i="7" s="1"/>
  <c r="J395" i="7" s="1"/>
  <c r="I395" i="7" s="1"/>
  <c r="AM396" i="7"/>
  <c r="AL396" i="7" s="1"/>
  <c r="AK396" i="7" s="1"/>
  <c r="AJ396" i="7" s="1"/>
  <c r="AI396" i="7" s="1"/>
  <c r="AH396" i="7" s="1"/>
  <c r="AG396" i="7" s="1"/>
  <c r="AF396" i="7" s="1"/>
  <c r="AE396" i="7" s="1"/>
  <c r="AD396" i="7" s="1"/>
  <c r="AC396" i="7" s="1"/>
  <c r="AB396" i="7" s="1"/>
  <c r="AA396" i="7" s="1"/>
  <c r="Z396" i="7" s="1"/>
  <c r="Y396" i="7" s="1"/>
  <c r="X396" i="7" s="1"/>
  <c r="W396" i="7" s="1"/>
  <c r="V396" i="7" s="1"/>
  <c r="U396" i="7" s="1"/>
  <c r="T396" i="7" s="1"/>
  <c r="S396" i="7" s="1"/>
  <c r="R396" i="7" s="1"/>
  <c r="Q396" i="7" s="1"/>
  <c r="P396" i="7" s="1"/>
  <c r="O396" i="7" s="1"/>
  <c r="N396" i="7" s="1"/>
  <c r="M396" i="7" s="1"/>
  <c r="L396" i="7" s="1"/>
  <c r="K396" i="7" s="1"/>
  <c r="J396" i="7" s="1"/>
  <c r="I396" i="7" s="1"/>
  <c r="AM394" i="7"/>
  <c r="AL394" i="7" s="1"/>
  <c r="AK394" i="7" s="1"/>
  <c r="AJ394" i="7" s="1"/>
  <c r="AI394" i="7" s="1"/>
  <c r="AH394" i="7" s="1"/>
  <c r="AG394" i="7" s="1"/>
  <c r="AF394" i="7" s="1"/>
  <c r="AE394" i="7" s="1"/>
  <c r="AD394" i="7" s="1"/>
  <c r="AC394" i="7" s="1"/>
  <c r="AB394" i="7" s="1"/>
  <c r="AA394" i="7" s="1"/>
  <c r="Z394" i="7" s="1"/>
  <c r="Y394" i="7" s="1"/>
  <c r="X394" i="7" s="1"/>
  <c r="W394" i="7" s="1"/>
  <c r="V394" i="7" s="1"/>
  <c r="U394" i="7" s="1"/>
  <c r="T394" i="7" s="1"/>
  <c r="S394" i="7" s="1"/>
  <c r="R394" i="7" s="1"/>
  <c r="Q394" i="7" s="1"/>
  <c r="P394" i="7" s="1"/>
  <c r="O394" i="7" s="1"/>
  <c r="N394" i="7" s="1"/>
  <c r="AM390" i="7"/>
  <c r="AL390" i="7" s="1"/>
  <c r="AK390" i="7" s="1"/>
  <c r="AJ390" i="7" s="1"/>
  <c r="AI390" i="7" s="1"/>
  <c r="AH390" i="7" s="1"/>
  <c r="AG390" i="7" s="1"/>
  <c r="AF390" i="7" s="1"/>
  <c r="AE390" i="7" s="1"/>
  <c r="AD390" i="7" s="1"/>
  <c r="AC390" i="7" s="1"/>
  <c r="AB390" i="7" s="1"/>
  <c r="AA390" i="7" s="1"/>
  <c r="Z390" i="7" s="1"/>
  <c r="Y390" i="7" s="1"/>
  <c r="X390" i="7" s="1"/>
  <c r="W390" i="7" s="1"/>
  <c r="V390" i="7" s="1"/>
  <c r="U390" i="7" s="1"/>
  <c r="T390" i="7" s="1"/>
  <c r="S390" i="7" s="1"/>
  <c r="R390" i="7" s="1"/>
  <c r="Q390" i="7" s="1"/>
  <c r="P390" i="7" s="1"/>
  <c r="O390" i="7" s="1"/>
  <c r="N390" i="7" s="1"/>
  <c r="M390" i="7" s="1"/>
  <c r="AL388" i="7"/>
  <c r="AK388" i="7" s="1"/>
  <c r="AJ388" i="7" s="1"/>
  <c r="AI388" i="7" s="1"/>
  <c r="AH388" i="7" s="1"/>
  <c r="AG388" i="7" s="1"/>
  <c r="AF388" i="7" s="1"/>
  <c r="AE388" i="7" s="1"/>
  <c r="AD388" i="7" s="1"/>
  <c r="AC388" i="7" s="1"/>
  <c r="AB388" i="7" s="1"/>
  <c r="AM381" i="7"/>
  <c r="AL381" i="7" s="1"/>
  <c r="AK381" i="7" s="1"/>
  <c r="AJ381" i="7" s="1"/>
  <c r="AI381" i="7" s="1"/>
  <c r="AH381" i="7" s="1"/>
  <c r="AG381" i="7" s="1"/>
  <c r="AF381" i="7" s="1"/>
  <c r="AE381" i="7" s="1"/>
  <c r="AD381" i="7" s="1"/>
  <c r="AC381" i="7" s="1"/>
  <c r="AB381" i="7" s="1"/>
  <c r="AA381" i="7" s="1"/>
  <c r="Z381" i="7" s="1"/>
  <c r="Y381" i="7" s="1"/>
  <c r="X381" i="7" s="1"/>
  <c r="W381" i="7" s="1"/>
  <c r="V381" i="7" s="1"/>
  <c r="U381" i="7" s="1"/>
  <c r="T381" i="7" s="1"/>
  <c r="S381" i="7" s="1"/>
  <c r="R381" i="7" s="1"/>
  <c r="Q381" i="7" s="1"/>
  <c r="P381" i="7" s="1"/>
  <c r="O381" i="7" s="1"/>
  <c r="N381" i="7" s="1"/>
  <c r="M381" i="7" s="1"/>
  <c r="L381" i="7" s="1"/>
  <c r="K381" i="7" s="1"/>
  <c r="J381" i="7" s="1"/>
  <c r="I381" i="7" s="1"/>
  <c r="AM379" i="7"/>
  <c r="AL379" i="7" s="1"/>
  <c r="AK379" i="7" s="1"/>
  <c r="AJ379" i="7" s="1"/>
  <c r="AI379" i="7" s="1"/>
  <c r="AH379" i="7" s="1"/>
  <c r="AG379" i="7" s="1"/>
  <c r="AF379" i="7" s="1"/>
  <c r="AE379" i="7" s="1"/>
  <c r="AD379" i="7" s="1"/>
  <c r="AC379" i="7" s="1"/>
  <c r="AB379" i="7" s="1"/>
  <c r="AA379" i="7" s="1"/>
  <c r="Z379" i="7" s="1"/>
  <c r="Y379" i="7" s="1"/>
  <c r="X379" i="7" s="1"/>
  <c r="W379" i="7" s="1"/>
  <c r="V379" i="7" s="1"/>
  <c r="U379" i="7" s="1"/>
  <c r="T379" i="7" s="1"/>
  <c r="S379" i="7" s="1"/>
  <c r="R379" i="7" s="1"/>
  <c r="Q379" i="7" s="1"/>
  <c r="P379" i="7" s="1"/>
  <c r="O379" i="7" s="1"/>
  <c r="N379" i="7" s="1"/>
  <c r="M379" i="7" s="1"/>
  <c r="L379" i="7" s="1"/>
  <c r="K379" i="7" s="1"/>
  <c r="J379" i="7" s="1"/>
  <c r="I379" i="7" s="1"/>
  <c r="AL375" i="7" l="1"/>
  <c r="AK375" i="7" s="1"/>
  <c r="AJ375" i="7" s="1"/>
  <c r="AI375" i="7" s="1"/>
  <c r="AH375" i="7" s="1"/>
  <c r="AG375" i="7" s="1"/>
  <c r="AF375" i="7" s="1"/>
  <c r="AE375" i="7" s="1"/>
  <c r="AD375" i="7" s="1"/>
  <c r="AC375" i="7" s="1"/>
  <c r="AB375" i="7" s="1"/>
  <c r="AA375" i="7" s="1"/>
  <c r="Z375" i="7" s="1"/>
  <c r="Y375" i="7" s="1"/>
  <c r="X375" i="7" s="1"/>
  <c r="W375" i="7" s="1"/>
  <c r="V375" i="7" s="1"/>
  <c r="U375" i="7" s="1"/>
  <c r="T375" i="7" s="1"/>
  <c r="S375" i="7" s="1"/>
  <c r="R375" i="7" s="1"/>
  <c r="Q375" i="7" s="1"/>
  <c r="P375" i="7" s="1"/>
  <c r="O375" i="7" s="1"/>
  <c r="N375" i="7" s="1"/>
  <c r="M375" i="7" s="1"/>
  <c r="L375" i="7" s="1"/>
  <c r="K375" i="7" s="1"/>
  <c r="J375" i="7" s="1"/>
  <c r="I375" i="7" s="1"/>
  <c r="AS367" i="7"/>
  <c r="AR367" i="7" s="1"/>
  <c r="AQ367" i="7" s="1"/>
  <c r="AP367" i="7" s="1"/>
  <c r="AO367" i="7" s="1"/>
  <c r="AN367" i="7" s="1"/>
  <c r="AM367" i="7" s="1"/>
  <c r="AL367" i="7" s="1"/>
  <c r="AK367" i="7" s="1"/>
  <c r="AJ367" i="7" s="1"/>
  <c r="AI367" i="7" s="1"/>
  <c r="AH367" i="7" s="1"/>
  <c r="AG367" i="7" s="1"/>
  <c r="AF367" i="7" s="1"/>
  <c r="AE367" i="7" s="1"/>
  <c r="AD367" i="7" s="1"/>
  <c r="AC367" i="7" s="1"/>
  <c r="AB367" i="7" s="1"/>
  <c r="AA367" i="7" s="1"/>
  <c r="Z367" i="7" s="1"/>
  <c r="Y367" i="7" s="1"/>
  <c r="X367" i="7" s="1"/>
  <c r="W367" i="7" s="1"/>
  <c r="V367" i="7" s="1"/>
  <c r="U367" i="7" s="1"/>
  <c r="T367" i="7" s="1"/>
  <c r="S367" i="7" s="1"/>
  <c r="R367" i="7" s="1"/>
  <c r="Q367" i="7" s="1"/>
  <c r="P367" i="7" s="1"/>
  <c r="O367" i="7" s="1"/>
  <c r="N367" i="7" s="1"/>
  <c r="M367" i="7" s="1"/>
  <c r="L367" i="7" s="1"/>
  <c r="K367" i="7" s="1"/>
  <c r="J367" i="7" s="1"/>
  <c r="AM363" i="7" l="1"/>
  <c r="AL363" i="7" s="1"/>
  <c r="AK363" i="7" s="1"/>
  <c r="AJ363" i="7" s="1"/>
  <c r="AI363" i="7" s="1"/>
  <c r="AH363" i="7" s="1"/>
  <c r="AG363" i="7" s="1"/>
  <c r="AF363" i="7" s="1"/>
  <c r="AE363" i="7" s="1"/>
  <c r="AD363" i="7" s="1"/>
  <c r="AC363" i="7" s="1"/>
  <c r="AB363" i="7" s="1"/>
  <c r="AA363" i="7" s="1"/>
  <c r="Z363" i="7" s="1"/>
  <c r="Y363" i="7" s="1"/>
  <c r="X363" i="7" s="1"/>
  <c r="W363" i="7" s="1"/>
  <c r="V363" i="7" s="1"/>
  <c r="U363" i="7" s="1"/>
  <c r="T363" i="7" s="1"/>
  <c r="S363" i="7" s="1"/>
  <c r="R363" i="7" s="1"/>
  <c r="Q363" i="7" s="1"/>
  <c r="P363" i="7" s="1"/>
  <c r="AX362" i="7"/>
  <c r="AW362" i="7" s="1"/>
  <c r="AV362" i="7" s="1"/>
  <c r="AU362" i="7" s="1"/>
  <c r="AT362" i="7" s="1"/>
  <c r="AS362" i="7" s="1"/>
  <c r="AR362" i="7" s="1"/>
  <c r="AQ362" i="7" s="1"/>
  <c r="AP362" i="7" s="1"/>
  <c r="AO362" i="7" s="1"/>
  <c r="AN362" i="7" s="1"/>
  <c r="AM362" i="7" s="1"/>
  <c r="AL362" i="7" s="1"/>
  <c r="AK362" i="7" s="1"/>
  <c r="AJ362" i="7" s="1"/>
  <c r="AI362" i="7" s="1"/>
  <c r="AH362" i="7" s="1"/>
  <c r="AG362" i="7" s="1"/>
  <c r="AF362" i="7" s="1"/>
  <c r="AE362" i="7" s="1"/>
  <c r="AD362" i="7" s="1"/>
  <c r="AC362" i="7" s="1"/>
  <c r="AB362" i="7" s="1"/>
  <c r="AA362" i="7" s="1"/>
  <c r="Z362" i="7" s="1"/>
  <c r="Y362" i="7" s="1"/>
  <c r="X362" i="7" s="1"/>
  <c r="W362" i="7" s="1"/>
  <c r="V362" i="7" s="1"/>
  <c r="U362" i="7" s="1"/>
  <c r="T362" i="7" s="1"/>
  <c r="S362" i="7" s="1"/>
  <c r="R362" i="7" s="1"/>
  <c r="Q362" i="7" s="1"/>
  <c r="P362" i="7" s="1"/>
  <c r="AI344" i="7"/>
  <c r="AH344" i="7" s="1"/>
  <c r="AG344" i="7" s="1"/>
  <c r="AF344" i="7" s="1"/>
  <c r="AE344" i="7" s="1"/>
  <c r="AD344" i="7" s="1"/>
  <c r="AC344" i="7" s="1"/>
  <c r="AB344" i="7" s="1"/>
  <c r="AA344" i="7" s="1"/>
  <c r="Z344" i="7" s="1"/>
  <c r="Y344" i="7" s="1"/>
  <c r="X344" i="7" s="1"/>
  <c r="W344" i="7" s="1"/>
  <c r="V344" i="7" s="1"/>
  <c r="U344" i="7" s="1"/>
  <c r="T344" i="7" s="1"/>
  <c r="S344" i="7" s="1"/>
  <c r="R344" i="7" s="1"/>
  <c r="Q344" i="7" s="1"/>
  <c r="P344" i="7" s="1"/>
  <c r="O344" i="7" s="1"/>
  <c r="N344" i="7" s="1"/>
  <c r="M344" i="7" s="1"/>
  <c r="L344" i="7" s="1"/>
  <c r="K344" i="7" s="1"/>
  <c r="J344" i="7" s="1"/>
  <c r="I344" i="7" s="1"/>
  <c r="AM341" i="7"/>
  <c r="AL341" i="7" s="1"/>
  <c r="AK341" i="7" s="1"/>
  <c r="AJ341" i="7" s="1"/>
  <c r="AI341" i="7" s="1"/>
  <c r="AH341" i="7" s="1"/>
  <c r="AG341" i="7" s="1"/>
  <c r="AF341" i="7" s="1"/>
  <c r="AE341" i="7" s="1"/>
  <c r="AD341" i="7" s="1"/>
  <c r="AC341" i="7" s="1"/>
  <c r="AB341" i="7" s="1"/>
  <c r="AA341" i="7" s="1"/>
  <c r="Z341" i="7" s="1"/>
  <c r="Y341" i="7" s="1"/>
  <c r="X341" i="7" s="1"/>
  <c r="W341" i="7" s="1"/>
  <c r="V341" i="7" s="1"/>
  <c r="U341" i="7" s="1"/>
  <c r="T341" i="7" s="1"/>
  <c r="S341" i="7" s="1"/>
  <c r="R341" i="7" s="1"/>
  <c r="Q341" i="7" s="1"/>
  <c r="P341" i="7" s="1"/>
  <c r="O341" i="7" s="1"/>
  <c r="N341" i="7" s="1"/>
  <c r="M341" i="7" s="1"/>
  <c r="L341" i="7" s="1"/>
  <c r="K341" i="7" s="1"/>
  <c r="J341" i="7" s="1"/>
  <c r="I341" i="7" s="1"/>
  <c r="AM309" i="7" l="1"/>
  <c r="AL309" i="7" s="1"/>
  <c r="AK309" i="7" s="1"/>
  <c r="AJ309" i="7" s="1"/>
  <c r="AI309" i="7" s="1"/>
  <c r="AH309" i="7" s="1"/>
  <c r="AG309" i="7" s="1"/>
  <c r="AF309" i="7" s="1"/>
  <c r="AE309" i="7" s="1"/>
  <c r="AD309" i="7" s="1"/>
  <c r="AC309" i="7" s="1"/>
  <c r="AB309" i="7" s="1"/>
  <c r="AA309" i="7" s="1"/>
  <c r="Z309" i="7" s="1"/>
  <c r="Y309" i="7" s="1"/>
  <c r="X309" i="7" s="1"/>
  <c r="W309" i="7" s="1"/>
  <c r="V309" i="7" s="1"/>
  <c r="U309" i="7" s="1"/>
  <c r="T309" i="7" s="1"/>
  <c r="S309" i="7" s="1"/>
  <c r="R309" i="7" s="1"/>
  <c r="Q309" i="7" s="1"/>
  <c r="P309" i="7" s="1"/>
  <c r="AU305" i="7"/>
  <c r="AT305" i="7" s="1"/>
  <c r="AS305" i="7" s="1"/>
  <c r="AR305" i="7" s="1"/>
  <c r="AQ305" i="7" s="1"/>
  <c r="AP305" i="7" s="1"/>
  <c r="AO305" i="7" s="1"/>
  <c r="AN305" i="7" s="1"/>
  <c r="AM305" i="7" s="1"/>
  <c r="AL305" i="7" s="1"/>
  <c r="AK305" i="7" s="1"/>
  <c r="AJ305" i="7" s="1"/>
  <c r="AI305" i="7" s="1"/>
  <c r="AH305" i="7" s="1"/>
  <c r="AG305" i="7" s="1"/>
  <c r="AF305" i="7" s="1"/>
  <c r="AE305" i="7" s="1"/>
  <c r="AD305" i="7" s="1"/>
  <c r="AC305" i="7" s="1"/>
  <c r="AB305" i="7" s="1"/>
  <c r="AA305" i="7" s="1"/>
  <c r="Z305" i="7" s="1"/>
  <c r="Y305" i="7" s="1"/>
  <c r="X305" i="7" s="1"/>
  <c r="W305" i="7" s="1"/>
  <c r="V305" i="7" s="1"/>
  <c r="U305" i="7" s="1"/>
  <c r="T305" i="7" s="1"/>
  <c r="S305" i="7" s="1"/>
  <c r="R305" i="7" s="1"/>
  <c r="Q305" i="7" s="1"/>
  <c r="P305" i="7" s="1"/>
  <c r="O305" i="7" s="1"/>
  <c r="N305" i="7" s="1"/>
  <c r="M305" i="7" s="1"/>
  <c r="L305" i="7" s="1"/>
  <c r="K305" i="7" s="1"/>
  <c r="J305" i="7" s="1"/>
  <c r="I305" i="7" s="1"/>
  <c r="AU306" i="7"/>
  <c r="AT306" i="7" s="1"/>
  <c r="AS306" i="7" s="1"/>
  <c r="AR306" i="7" s="1"/>
  <c r="AQ306" i="7" s="1"/>
  <c r="AP306" i="7" s="1"/>
  <c r="AO306" i="7" s="1"/>
  <c r="AN306" i="7" s="1"/>
  <c r="AM306" i="7" s="1"/>
  <c r="AL306" i="7" s="1"/>
  <c r="AK306" i="7" s="1"/>
  <c r="AJ306" i="7" s="1"/>
  <c r="AI306" i="7" s="1"/>
  <c r="AH306" i="7" s="1"/>
  <c r="AG306" i="7" s="1"/>
  <c r="AF306" i="7" s="1"/>
  <c r="AE306" i="7" s="1"/>
  <c r="AD306" i="7" s="1"/>
  <c r="AC306" i="7" s="1"/>
  <c r="AB306" i="7" s="1"/>
  <c r="AA306" i="7" s="1"/>
  <c r="Z306" i="7" s="1"/>
  <c r="Y306" i="7" s="1"/>
  <c r="X306" i="7" s="1"/>
  <c r="W306" i="7" s="1"/>
  <c r="V306" i="7" s="1"/>
  <c r="U306" i="7" s="1"/>
  <c r="T306" i="7" s="1"/>
  <c r="S306" i="7" s="1"/>
  <c r="R306" i="7" s="1"/>
  <c r="Q306" i="7" s="1"/>
  <c r="P306" i="7" s="1"/>
  <c r="O306" i="7" s="1"/>
  <c r="N306" i="7" s="1"/>
  <c r="M306" i="7" s="1"/>
  <c r="L306" i="7" s="1"/>
  <c r="K306" i="7" s="1"/>
  <c r="J306" i="7" s="1"/>
  <c r="I306" i="7" s="1"/>
  <c r="AM291" i="7"/>
  <c r="AL291" i="7" s="1"/>
  <c r="AK291" i="7" s="1"/>
  <c r="AJ291" i="7" s="1"/>
  <c r="AI291" i="7" s="1"/>
  <c r="AH291" i="7" s="1"/>
  <c r="AG291" i="7" s="1"/>
  <c r="AF291" i="7" s="1"/>
  <c r="AE291" i="7" s="1"/>
  <c r="AD291" i="7" s="1"/>
  <c r="AC291" i="7" s="1"/>
  <c r="AB291" i="7" s="1"/>
  <c r="AA291" i="7" s="1"/>
  <c r="Z291" i="7" s="1"/>
  <c r="Y291" i="7" s="1"/>
  <c r="X291" i="7" s="1"/>
  <c r="W291" i="7" s="1"/>
  <c r="V291" i="7" s="1"/>
  <c r="U291" i="7" s="1"/>
  <c r="T291" i="7" s="1"/>
  <c r="S291" i="7" s="1"/>
  <c r="R291" i="7" s="1"/>
  <c r="Q291" i="7" s="1"/>
  <c r="P291" i="7" s="1"/>
  <c r="O291" i="7" s="1"/>
  <c r="N291" i="7" s="1"/>
  <c r="M291" i="7" s="1"/>
  <c r="L291" i="7" s="1"/>
  <c r="AM292" i="7"/>
  <c r="AL292" i="7" s="1"/>
  <c r="AK292" i="7" s="1"/>
  <c r="AJ292" i="7" s="1"/>
  <c r="AI292" i="7" s="1"/>
  <c r="AH292" i="7" s="1"/>
  <c r="AG292" i="7" s="1"/>
  <c r="AF292" i="7" s="1"/>
  <c r="AE292" i="7" s="1"/>
  <c r="AD292" i="7" s="1"/>
  <c r="AC292" i="7" s="1"/>
  <c r="AB292" i="7" s="1"/>
  <c r="AA292" i="7" s="1"/>
  <c r="Z292" i="7" s="1"/>
  <c r="Y292" i="7" s="1"/>
  <c r="X292" i="7" s="1"/>
  <c r="W292" i="7" s="1"/>
  <c r="V292" i="7" s="1"/>
  <c r="U292" i="7" s="1"/>
  <c r="T292" i="7" s="1"/>
  <c r="S292" i="7" s="1"/>
  <c r="R292" i="7" s="1"/>
  <c r="Q292" i="7" s="1"/>
  <c r="P292" i="7" s="1"/>
  <c r="O292" i="7" s="1"/>
  <c r="N292" i="7" s="1"/>
  <c r="M292" i="7" s="1"/>
  <c r="L292" i="7" s="1"/>
  <c r="AM276" i="7"/>
  <c r="AL276" i="7" s="1"/>
  <c r="AK276" i="7" s="1"/>
  <c r="AJ276" i="7" s="1"/>
  <c r="AI276" i="7" s="1"/>
  <c r="AH276" i="7" s="1"/>
  <c r="AG276" i="7" s="1"/>
  <c r="AF276" i="7" s="1"/>
  <c r="AE276" i="7" s="1"/>
  <c r="AD276" i="7" s="1"/>
  <c r="AC276" i="7" s="1"/>
  <c r="AB276" i="7" s="1"/>
  <c r="AA276" i="7" s="1"/>
  <c r="Z276" i="7" s="1"/>
  <c r="Y276" i="7" s="1"/>
  <c r="X276" i="7" s="1"/>
  <c r="W276" i="7" s="1"/>
  <c r="V276" i="7" s="1"/>
  <c r="U276" i="7" s="1"/>
  <c r="T276" i="7" s="1"/>
  <c r="S276" i="7" s="1"/>
  <c r="R276" i="7" s="1"/>
  <c r="Q276" i="7" s="1"/>
  <c r="P276" i="7" s="1"/>
  <c r="O276" i="7" s="1"/>
  <c r="N276" i="7" s="1"/>
  <c r="M276" i="7" s="1"/>
  <c r="L276" i="7" s="1"/>
  <c r="K276" i="7" s="1"/>
  <c r="J276" i="7" s="1"/>
  <c r="I276" i="7" s="1"/>
  <c r="AM277" i="7"/>
  <c r="AL277" i="7" s="1"/>
  <c r="AK277" i="7" s="1"/>
  <c r="AJ277" i="7" s="1"/>
  <c r="AI277" i="7" s="1"/>
  <c r="AH277" i="7" s="1"/>
  <c r="AG277" i="7" s="1"/>
  <c r="AF277" i="7" s="1"/>
  <c r="AE277" i="7" s="1"/>
  <c r="AD277" i="7" s="1"/>
  <c r="AC277" i="7" s="1"/>
  <c r="AB277" i="7" s="1"/>
  <c r="AA277" i="7" s="1"/>
  <c r="Z277" i="7" s="1"/>
  <c r="Y277" i="7" s="1"/>
  <c r="X277" i="7" s="1"/>
  <c r="W277" i="7" s="1"/>
  <c r="V277" i="7" s="1"/>
  <c r="U277" i="7" s="1"/>
  <c r="T277" i="7" s="1"/>
  <c r="S277" i="7" s="1"/>
  <c r="R277" i="7" s="1"/>
  <c r="Q277" i="7" s="1"/>
  <c r="P277" i="7" s="1"/>
  <c r="O277" i="7" s="1"/>
  <c r="N277" i="7" s="1"/>
  <c r="M277" i="7" s="1"/>
  <c r="L277" i="7" s="1"/>
  <c r="K277" i="7" s="1"/>
  <c r="J277" i="7" s="1"/>
  <c r="I277" i="7" s="1"/>
  <c r="AM275" i="7"/>
  <c r="AL275" i="7" s="1"/>
  <c r="AK275" i="7" s="1"/>
  <c r="AJ275" i="7" s="1"/>
  <c r="AI275" i="7" s="1"/>
  <c r="AH275" i="7" s="1"/>
  <c r="AG275" i="7" s="1"/>
  <c r="AF275" i="7" s="1"/>
  <c r="AE275" i="7" s="1"/>
  <c r="AD275" i="7" s="1"/>
  <c r="AC275" i="7" s="1"/>
  <c r="AB275" i="7" s="1"/>
  <c r="AA275" i="7" s="1"/>
  <c r="Z275" i="7" s="1"/>
  <c r="Y275" i="7" s="1"/>
  <c r="X275" i="7" s="1"/>
  <c r="W275" i="7" s="1"/>
  <c r="V275" i="7" s="1"/>
  <c r="U275" i="7" s="1"/>
  <c r="T275" i="7" s="1"/>
  <c r="S275" i="7" s="1"/>
  <c r="R275" i="7" s="1"/>
  <c r="Q275" i="7" s="1"/>
  <c r="P275" i="7" s="1"/>
  <c r="O275" i="7" s="1"/>
  <c r="N275" i="7" s="1"/>
  <c r="M275" i="7" s="1"/>
  <c r="L275" i="7" s="1"/>
  <c r="K275" i="7" s="1"/>
  <c r="J275" i="7" s="1"/>
  <c r="I275" i="7" s="1"/>
  <c r="AM271" i="7"/>
  <c r="AL271" i="7" s="1"/>
  <c r="AK271" i="7" s="1"/>
  <c r="AJ271" i="7" s="1"/>
  <c r="AI271" i="7" s="1"/>
  <c r="AH271" i="7" s="1"/>
  <c r="AG271" i="7" s="1"/>
  <c r="AF271" i="7" s="1"/>
  <c r="AE271" i="7" s="1"/>
  <c r="AD271" i="7" s="1"/>
  <c r="AC271" i="7" s="1"/>
  <c r="AB271" i="7" s="1"/>
  <c r="AA271" i="7" s="1"/>
  <c r="Z271" i="7" s="1"/>
  <c r="Y271" i="7" s="1"/>
  <c r="X271" i="7" s="1"/>
  <c r="W271" i="7" s="1"/>
  <c r="V271" i="7" s="1"/>
  <c r="U271" i="7" s="1"/>
  <c r="T271" i="7" s="1"/>
  <c r="S271" i="7" s="1"/>
  <c r="R271" i="7" s="1"/>
  <c r="Q271" i="7" s="1"/>
  <c r="P271" i="7" s="1"/>
  <c r="O271" i="7" s="1"/>
  <c r="N271" i="7" s="1"/>
  <c r="M271" i="7" s="1"/>
  <c r="L271" i="7" s="1"/>
  <c r="K271" i="7" s="1"/>
  <c r="J271" i="7" s="1"/>
  <c r="I271" i="7" s="1"/>
  <c r="AM274" i="7"/>
  <c r="AL274" i="7" s="1"/>
  <c r="AK274" i="7" s="1"/>
  <c r="AJ274" i="7" s="1"/>
  <c r="AI274" i="7" s="1"/>
  <c r="AH274" i="7" s="1"/>
  <c r="AG274" i="7" s="1"/>
  <c r="AF274" i="7" s="1"/>
  <c r="AE274" i="7" s="1"/>
  <c r="AD274" i="7" s="1"/>
  <c r="AC274" i="7" s="1"/>
  <c r="AB274" i="7" s="1"/>
  <c r="AA274" i="7" s="1"/>
  <c r="Z274" i="7" s="1"/>
  <c r="Y274" i="7" s="1"/>
  <c r="X274" i="7" s="1"/>
  <c r="W274" i="7" s="1"/>
  <c r="V274" i="7" s="1"/>
  <c r="U274" i="7" s="1"/>
  <c r="T274" i="7" s="1"/>
  <c r="S274" i="7" s="1"/>
  <c r="R274" i="7" s="1"/>
  <c r="Q274" i="7" s="1"/>
  <c r="P274" i="7" s="1"/>
  <c r="O274" i="7" s="1"/>
  <c r="N274" i="7" s="1"/>
  <c r="M274" i="7" s="1"/>
  <c r="L274" i="7" s="1"/>
  <c r="K274" i="7" s="1"/>
  <c r="J274" i="7" s="1"/>
  <c r="I274" i="7" s="1"/>
  <c r="AM266" i="7"/>
  <c r="AL266" i="7" s="1"/>
  <c r="AK266" i="7" s="1"/>
  <c r="AJ266" i="7" s="1"/>
  <c r="AI266" i="7" s="1"/>
  <c r="AH266" i="7" s="1"/>
  <c r="AG266" i="7" s="1"/>
  <c r="AF266" i="7" s="1"/>
  <c r="AE266" i="7" s="1"/>
  <c r="AD266" i="7" s="1"/>
  <c r="AC266" i="7" s="1"/>
  <c r="AB266" i="7" s="1"/>
  <c r="AA266" i="7" s="1"/>
  <c r="Z266" i="7" s="1"/>
  <c r="Y266" i="7" s="1"/>
  <c r="X266" i="7" s="1"/>
  <c r="W266" i="7" s="1"/>
  <c r="V266" i="7" s="1"/>
  <c r="U266" i="7" s="1"/>
  <c r="T266" i="7" s="1"/>
  <c r="S266" i="7" s="1"/>
  <c r="R266" i="7" s="1"/>
  <c r="Q266" i="7" s="1"/>
  <c r="P266" i="7" s="1"/>
  <c r="O266" i="7" s="1"/>
  <c r="N266" i="7" s="1"/>
  <c r="M266" i="7" s="1"/>
  <c r="L266" i="7" s="1"/>
  <c r="K266" i="7" s="1"/>
  <c r="J266" i="7" s="1"/>
  <c r="I266" i="7" s="1"/>
  <c r="AM267" i="7"/>
  <c r="AL267" i="7" s="1"/>
  <c r="AK267" i="7" s="1"/>
  <c r="AJ267" i="7" s="1"/>
  <c r="AI267" i="7" s="1"/>
  <c r="AH267" i="7" s="1"/>
  <c r="AG267" i="7" s="1"/>
  <c r="AF267" i="7" s="1"/>
  <c r="AE267" i="7" s="1"/>
  <c r="AD267" i="7" s="1"/>
  <c r="AC267" i="7" s="1"/>
  <c r="AB267" i="7" s="1"/>
  <c r="AA267" i="7" s="1"/>
  <c r="Z267" i="7" s="1"/>
  <c r="Y267" i="7" s="1"/>
  <c r="X267" i="7" s="1"/>
  <c r="W267" i="7" s="1"/>
  <c r="V267" i="7" s="1"/>
  <c r="U267" i="7" s="1"/>
  <c r="T267" i="7" s="1"/>
  <c r="S267" i="7" s="1"/>
  <c r="R267" i="7" s="1"/>
  <c r="Q267" i="7" s="1"/>
  <c r="P267" i="7" s="1"/>
  <c r="O267" i="7" s="1"/>
  <c r="N267" i="7" s="1"/>
  <c r="M267" i="7" s="1"/>
  <c r="L267" i="7" s="1"/>
  <c r="K267" i="7" s="1"/>
  <c r="J267" i="7" s="1"/>
  <c r="I267" i="7" s="1"/>
  <c r="AM264" i="7"/>
  <c r="AL264" i="7" s="1"/>
  <c r="AK264" i="7" s="1"/>
  <c r="AJ264" i="7" s="1"/>
  <c r="AI264" i="7" s="1"/>
  <c r="AH264" i="7" s="1"/>
  <c r="AG264" i="7" s="1"/>
  <c r="AF264" i="7" s="1"/>
  <c r="AE264" i="7" s="1"/>
  <c r="AD264" i="7" s="1"/>
  <c r="AC264" i="7" s="1"/>
  <c r="AB264" i="7" s="1"/>
  <c r="AA264" i="7" s="1"/>
  <c r="Z264" i="7" s="1"/>
  <c r="Y264" i="7" s="1"/>
  <c r="X264" i="7" s="1"/>
  <c r="W264" i="7" s="1"/>
  <c r="V264" i="7" s="1"/>
  <c r="U264" i="7" s="1"/>
  <c r="T264" i="7" s="1"/>
  <c r="S264" i="7" s="1"/>
  <c r="R264" i="7" s="1"/>
  <c r="Q264" i="7" s="1"/>
  <c r="P264" i="7" s="1"/>
  <c r="O264" i="7" s="1"/>
  <c r="N264" i="7" s="1"/>
  <c r="M264" i="7" s="1"/>
  <c r="L264" i="7" s="1"/>
  <c r="K264" i="7" s="1"/>
  <c r="J264" i="7" s="1"/>
  <c r="I264" i="7" s="1"/>
  <c r="AM262" i="7"/>
  <c r="AL262" i="7" s="1"/>
  <c r="AK262" i="7" s="1"/>
  <c r="AJ262" i="7" s="1"/>
  <c r="AI262" i="7" s="1"/>
  <c r="AH262" i="7" s="1"/>
  <c r="AG262" i="7" s="1"/>
  <c r="AF262" i="7" s="1"/>
  <c r="AE262" i="7" s="1"/>
  <c r="AD262" i="7" s="1"/>
  <c r="AC262" i="7" s="1"/>
  <c r="AB262" i="7" s="1"/>
  <c r="AA262" i="7" s="1"/>
  <c r="Z262" i="7" s="1"/>
  <c r="Y262" i="7" s="1"/>
  <c r="X262" i="7" s="1"/>
  <c r="W262" i="7" s="1"/>
  <c r="V262" i="7" s="1"/>
  <c r="U262" i="7" s="1"/>
  <c r="T262" i="7" s="1"/>
  <c r="S262" i="7" s="1"/>
  <c r="R262" i="7" s="1"/>
  <c r="Q262" i="7" s="1"/>
  <c r="P262" i="7" s="1"/>
  <c r="O262" i="7" s="1"/>
  <c r="N262" i="7" s="1"/>
  <c r="M262" i="7" s="1"/>
  <c r="L262" i="7" s="1"/>
  <c r="K262" i="7" s="1"/>
  <c r="J262" i="7" s="1"/>
  <c r="I262" i="7" s="1"/>
  <c r="AM259" i="7"/>
  <c r="AL259" i="7" s="1"/>
  <c r="AK259" i="7" s="1"/>
  <c r="AJ259" i="7" s="1"/>
  <c r="AI259" i="7" s="1"/>
  <c r="AH259" i="7" s="1"/>
  <c r="AG259" i="7" s="1"/>
  <c r="AF259" i="7" s="1"/>
  <c r="AE259" i="7" s="1"/>
  <c r="AD259" i="7" s="1"/>
  <c r="AC259" i="7" s="1"/>
  <c r="AB259" i="7" s="1"/>
  <c r="AA259" i="7" s="1"/>
  <c r="Z259" i="7" s="1"/>
  <c r="Y259" i="7" s="1"/>
  <c r="X259" i="7" s="1"/>
  <c r="W259" i="7" s="1"/>
  <c r="V259" i="7" s="1"/>
  <c r="U259" i="7" s="1"/>
  <c r="T259" i="7" s="1"/>
  <c r="S259" i="7" s="1"/>
  <c r="R259" i="7" s="1"/>
  <c r="Q259" i="7" s="1"/>
  <c r="P259" i="7" s="1"/>
  <c r="O259" i="7" s="1"/>
  <c r="N259" i="7" s="1"/>
  <c r="M259" i="7" s="1"/>
  <c r="L259" i="7" s="1"/>
  <c r="K259" i="7" s="1"/>
  <c r="J259" i="7" s="1"/>
  <c r="I259" i="7" s="1"/>
  <c r="AM253" i="7"/>
  <c r="AL253" i="7" s="1"/>
  <c r="AK253" i="7" s="1"/>
  <c r="AJ253" i="7" s="1"/>
  <c r="AI253" i="7" s="1"/>
  <c r="AH253" i="7" s="1"/>
  <c r="AG253" i="7" s="1"/>
  <c r="AF253" i="7" s="1"/>
  <c r="AE253" i="7" s="1"/>
  <c r="AD253" i="7" s="1"/>
  <c r="AC253" i="7" s="1"/>
  <c r="AB253" i="7" s="1"/>
  <c r="AA253" i="7" s="1"/>
  <c r="Z253" i="7" s="1"/>
  <c r="Y253" i="7" s="1"/>
  <c r="X253" i="7" s="1"/>
  <c r="W253" i="7" s="1"/>
  <c r="V253" i="7" s="1"/>
  <c r="U253" i="7" s="1"/>
  <c r="T253" i="7" s="1"/>
  <c r="S253" i="7" s="1"/>
  <c r="R253" i="7" s="1"/>
  <c r="Q253" i="7" s="1"/>
  <c r="P253" i="7" s="1"/>
  <c r="O253" i="7" s="1"/>
  <c r="N253" i="7" s="1"/>
  <c r="M253" i="7" s="1"/>
  <c r="L253" i="7" s="1"/>
  <c r="K253" i="7" s="1"/>
  <c r="J253" i="7" s="1"/>
  <c r="I253" i="7" s="1"/>
  <c r="AM256" i="7"/>
  <c r="AL256" i="7" s="1"/>
  <c r="AK256" i="7" s="1"/>
  <c r="AJ256" i="7" s="1"/>
  <c r="AI256" i="7" s="1"/>
  <c r="AH256" i="7" s="1"/>
  <c r="AG256" i="7" s="1"/>
  <c r="AF256" i="7" s="1"/>
  <c r="AE256" i="7" s="1"/>
  <c r="AD256" i="7" s="1"/>
  <c r="AC256" i="7" s="1"/>
  <c r="AB256" i="7" s="1"/>
  <c r="AA256" i="7" s="1"/>
  <c r="Z256" i="7" s="1"/>
  <c r="Y256" i="7" s="1"/>
  <c r="X256" i="7" s="1"/>
  <c r="W256" i="7" s="1"/>
  <c r="V256" i="7" s="1"/>
  <c r="U256" i="7" s="1"/>
  <c r="T256" i="7" s="1"/>
  <c r="S256" i="7" s="1"/>
  <c r="R256" i="7" s="1"/>
  <c r="Q256" i="7" s="1"/>
  <c r="P256" i="7" s="1"/>
  <c r="O256" i="7" s="1"/>
  <c r="N256" i="7" s="1"/>
  <c r="M256" i="7" s="1"/>
  <c r="L256" i="7" s="1"/>
  <c r="K256" i="7" s="1"/>
  <c r="J256" i="7" s="1"/>
  <c r="I256" i="7" s="1"/>
  <c r="AM257" i="7"/>
  <c r="AL257" i="7" s="1"/>
  <c r="AK257" i="7" s="1"/>
  <c r="AJ257" i="7" s="1"/>
  <c r="AI257" i="7" s="1"/>
  <c r="AH257" i="7" s="1"/>
  <c r="AG257" i="7" s="1"/>
  <c r="AF257" i="7" s="1"/>
  <c r="AE257" i="7" s="1"/>
  <c r="AD257" i="7" s="1"/>
  <c r="AC257" i="7" s="1"/>
  <c r="AB257" i="7" s="1"/>
  <c r="AA257" i="7" s="1"/>
  <c r="Z257" i="7" s="1"/>
  <c r="Y257" i="7" s="1"/>
  <c r="X257" i="7" s="1"/>
  <c r="W257" i="7" s="1"/>
  <c r="V257" i="7" s="1"/>
  <c r="U257" i="7" s="1"/>
  <c r="T257" i="7" s="1"/>
  <c r="S257" i="7" s="1"/>
  <c r="R257" i="7" s="1"/>
  <c r="Q257" i="7" s="1"/>
  <c r="P257" i="7" s="1"/>
  <c r="O257" i="7" s="1"/>
  <c r="N257" i="7" s="1"/>
  <c r="M257" i="7" s="1"/>
  <c r="L257" i="7" s="1"/>
  <c r="K257" i="7" s="1"/>
  <c r="J257" i="7" s="1"/>
  <c r="I257" i="7" s="1"/>
  <c r="AM246" i="7"/>
  <c r="AL246" i="7" s="1"/>
  <c r="AK246" i="7" s="1"/>
  <c r="AJ246" i="7" s="1"/>
  <c r="AI246" i="7" s="1"/>
  <c r="AH246" i="7" s="1"/>
  <c r="AG246" i="7" s="1"/>
  <c r="AF246" i="7" s="1"/>
  <c r="AE246" i="7" s="1"/>
  <c r="AD246" i="7" s="1"/>
  <c r="AC246" i="7" s="1"/>
  <c r="AB246" i="7" s="1"/>
  <c r="AA246" i="7" s="1"/>
  <c r="Z246" i="7" s="1"/>
  <c r="Y246" i="7" s="1"/>
  <c r="X246" i="7" s="1"/>
  <c r="W246" i="7" s="1"/>
  <c r="V246" i="7" s="1"/>
  <c r="U246" i="7" s="1"/>
  <c r="T246" i="7" s="1"/>
  <c r="S246" i="7" s="1"/>
  <c r="R246" i="7" s="1"/>
  <c r="Q246" i="7" s="1"/>
  <c r="P246" i="7" s="1"/>
  <c r="O246" i="7" s="1"/>
  <c r="N246" i="7" s="1"/>
  <c r="M246" i="7" s="1"/>
  <c r="L246" i="7" s="1"/>
  <c r="K246" i="7" s="1"/>
  <c r="J246" i="7" s="1"/>
  <c r="I246" i="7" s="1"/>
  <c r="K236" i="7"/>
  <c r="L236" i="7" s="1"/>
  <c r="M236" i="7" s="1"/>
  <c r="N236" i="7" s="1"/>
  <c r="O236" i="7" s="1"/>
  <c r="P236" i="7" s="1"/>
  <c r="Q236" i="7" s="1"/>
  <c r="R236" i="7" s="1"/>
  <c r="S236" i="7" s="1"/>
  <c r="T236" i="7" s="1"/>
  <c r="U236" i="7" s="1"/>
  <c r="V236" i="7" s="1"/>
  <c r="W236" i="7" s="1"/>
  <c r="X236" i="7" s="1"/>
  <c r="Y236" i="7" s="1"/>
  <c r="Z236" i="7" s="1"/>
  <c r="AA236" i="7" s="1"/>
  <c r="AB236" i="7" s="1"/>
  <c r="AC236" i="7" s="1"/>
  <c r="AD236" i="7" s="1"/>
  <c r="AE236" i="7" s="1"/>
  <c r="AF236" i="7" s="1"/>
  <c r="AG236" i="7" s="1"/>
  <c r="AH236" i="7" s="1"/>
  <c r="AI236" i="7" s="1"/>
  <c r="AJ236" i="7"/>
  <c r="AK236" i="7" s="1"/>
  <c r="AL236" i="7" s="1"/>
  <c r="AM236" i="7" s="1"/>
  <c r="K244" i="7"/>
  <c r="L244" i="7" s="1"/>
  <c r="M244" i="7" s="1"/>
  <c r="N244" i="7" s="1"/>
  <c r="O244" i="7" s="1"/>
  <c r="P244" i="7" s="1"/>
  <c r="Q244" i="7" s="1"/>
  <c r="R244" i="7" s="1"/>
  <c r="S244" i="7" s="1"/>
  <c r="T244" i="7" s="1"/>
  <c r="U244" i="7" s="1"/>
  <c r="V244" i="7" s="1"/>
  <c r="W244" i="7" s="1"/>
  <c r="X244" i="7" s="1"/>
  <c r="Y244" i="7" s="1"/>
  <c r="Z244" i="7" s="1"/>
  <c r="AA244" i="7" s="1"/>
  <c r="AB244" i="7" s="1"/>
  <c r="AC244" i="7" s="1"/>
  <c r="AD244" i="7" s="1"/>
  <c r="AE244" i="7" s="1"/>
  <c r="AF244" i="7" s="1"/>
  <c r="AG244" i="7" s="1"/>
  <c r="AH244" i="7" s="1"/>
  <c r="AI244" i="7" s="1"/>
  <c r="AJ244" i="7" s="1"/>
  <c r="AK244" i="7" s="1"/>
  <c r="AL244" i="7" s="1"/>
  <c r="AM244" i="7" s="1"/>
  <c r="Y213" i="7"/>
  <c r="Z213" i="7" s="1"/>
  <c r="AA213" i="7" s="1"/>
  <c r="AB213" i="7" s="1"/>
  <c r="AC213" i="7" s="1"/>
  <c r="AD213" i="7" s="1"/>
  <c r="AE213" i="7" s="1"/>
  <c r="AF213" i="7" s="1"/>
  <c r="AG213" i="7" s="1"/>
  <c r="AH213" i="7" s="1"/>
  <c r="AI213" i="7" s="1"/>
  <c r="AJ213" i="7" s="1"/>
  <c r="AK213" i="7" s="1"/>
  <c r="AL213" i="7" s="1"/>
  <c r="AM213" i="7" s="1"/>
  <c r="J35" i="7" l="1"/>
  <c r="K35" i="7" s="1"/>
  <c r="L35" i="7" s="1"/>
  <c r="M35" i="7" s="1"/>
  <c r="N35" i="7" s="1"/>
  <c r="O35" i="7" s="1"/>
  <c r="P35" i="7" s="1"/>
  <c r="Q35" i="7" s="1"/>
  <c r="R35" i="7" s="1"/>
  <c r="S35" i="7" s="1"/>
  <c r="T35" i="7" s="1"/>
  <c r="U35" i="7" s="1"/>
  <c r="V35" i="7" s="1"/>
  <c r="W35" i="7" s="1"/>
  <c r="X35" i="7" s="1"/>
  <c r="Y35" i="7" s="1"/>
  <c r="Z35" i="7" s="1"/>
  <c r="AA35" i="7" s="1"/>
  <c r="AB35" i="7" s="1"/>
  <c r="AC35" i="7" s="1"/>
  <c r="AD35" i="7" s="1"/>
  <c r="AE35" i="7" s="1"/>
  <c r="AF35" i="7" s="1"/>
  <c r="AG35" i="7" s="1"/>
  <c r="AH35" i="7" s="1"/>
  <c r="AI35" i="7" s="1"/>
  <c r="AJ35" i="7" s="1"/>
  <c r="AK35" i="7" s="1"/>
  <c r="J36" i="7"/>
  <c r="K36" i="7" s="1"/>
  <c r="L36" i="7" s="1"/>
  <c r="M36" i="7" s="1"/>
  <c r="N36" i="7" s="1"/>
  <c r="O36" i="7" s="1"/>
  <c r="P36" i="7" s="1"/>
  <c r="Q36" i="7" s="1"/>
  <c r="R36" i="7" s="1"/>
  <c r="S36" i="7" s="1"/>
  <c r="T36" i="7" s="1"/>
  <c r="U36" i="7" s="1"/>
  <c r="V36" i="7" s="1"/>
  <c r="W36" i="7" s="1"/>
  <c r="X36" i="7" s="1"/>
  <c r="Y36" i="7" s="1"/>
  <c r="Z36" i="7" s="1"/>
  <c r="AA36" i="7" s="1"/>
  <c r="AB36" i="7" s="1"/>
  <c r="AC36" i="7" s="1"/>
  <c r="AD36" i="7" s="1"/>
  <c r="AE36" i="7" s="1"/>
  <c r="AF36" i="7" s="1"/>
  <c r="AG36" i="7" s="1"/>
  <c r="AH36" i="7" s="1"/>
  <c r="AI36" i="7" s="1"/>
  <c r="AJ36" i="7" s="1"/>
  <c r="AK36" i="7" s="1"/>
  <c r="I16" i="7" l="1"/>
  <c r="J16" i="7" s="1"/>
  <c r="K16" i="7" s="1"/>
  <c r="L16" i="7" s="1"/>
  <c r="M16" i="7" s="1"/>
  <c r="N16" i="7" s="1"/>
  <c r="O16" i="7" s="1"/>
  <c r="P16" i="7" s="1"/>
  <c r="Q16" i="7" s="1"/>
  <c r="R16" i="7" s="1"/>
  <c r="S16" i="7" s="1"/>
  <c r="T16" i="7" s="1"/>
  <c r="U16" i="7" s="1"/>
  <c r="V16" i="7" s="1"/>
  <c r="W16" i="7" s="1"/>
  <c r="X16" i="7" s="1"/>
  <c r="Y16" i="7" s="1"/>
  <c r="Z16" i="7" s="1"/>
  <c r="AA16" i="7" s="1"/>
  <c r="AB16" i="7" s="1"/>
  <c r="AC16" i="7" s="1"/>
  <c r="AD16" i="7" s="1"/>
  <c r="AE16" i="7" s="1"/>
  <c r="AF16" i="7" s="1"/>
  <c r="AG16" i="7" s="1"/>
  <c r="AH16" i="7" s="1"/>
  <c r="AI16" i="7" s="1"/>
  <c r="AJ16" i="7" s="1"/>
  <c r="AK16" i="7" s="1"/>
  <c r="AL16" i="7" s="1"/>
  <c r="AM16" i="7" s="1"/>
  <c r="I8" i="7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AG8" i="7" s="1"/>
  <c r="AH8" i="7" s="1"/>
  <c r="AI8" i="7" s="1"/>
  <c r="AJ8" i="7" s="1"/>
  <c r="AK8" i="7" s="1"/>
  <c r="AL8" i="7" s="1"/>
  <c r="AM8" i="7" s="1"/>
  <c r="I12" i="7"/>
  <c r="J12" i="7" s="1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U12" i="7" s="1"/>
  <c r="V12" i="7" s="1"/>
  <c r="W12" i="7" s="1"/>
  <c r="X12" i="7" s="1"/>
  <c r="Y12" i="7" s="1"/>
  <c r="Z12" i="7" s="1"/>
  <c r="AA12" i="7" s="1"/>
  <c r="AB12" i="7" s="1"/>
  <c r="AC12" i="7" s="1"/>
  <c r="AD12" i="7" s="1"/>
  <c r="AE12" i="7" s="1"/>
  <c r="AF12" i="7" s="1"/>
  <c r="AG12" i="7" s="1"/>
  <c r="AH12" i="7" s="1"/>
  <c r="AI12" i="7" s="1"/>
  <c r="AJ12" i="7" s="1"/>
  <c r="AK12" i="7" s="1"/>
  <c r="AL12" i="7" s="1"/>
  <c r="AM12" i="7" s="1"/>
  <c r="I9" i="7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I14" i="7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X14" i="7" s="1"/>
  <c r="Y14" i="7" s="1"/>
  <c r="Z14" i="7" s="1"/>
  <c r="AA14" i="7" s="1"/>
  <c r="AB14" i="7" s="1"/>
  <c r="AC14" i="7" s="1"/>
  <c r="AD14" i="7" s="1"/>
  <c r="AE14" i="7" s="1"/>
  <c r="AF14" i="7" s="1"/>
  <c r="AG14" i="7" s="1"/>
  <c r="AH14" i="7" s="1"/>
  <c r="AI14" i="7" s="1"/>
  <c r="AJ14" i="7" s="1"/>
  <c r="AK14" i="7" s="1"/>
  <c r="AL14" i="7" s="1"/>
  <c r="AM14" i="7" s="1"/>
  <c r="I13" i="7"/>
  <c r="J13" i="7" s="1"/>
  <c r="K13" i="7" s="1"/>
  <c r="L13" i="7" s="1"/>
  <c r="M13" i="7" s="1"/>
  <c r="N13" i="7" s="1"/>
  <c r="O13" i="7" s="1"/>
  <c r="P13" i="7" s="1"/>
  <c r="Q13" i="7" s="1"/>
  <c r="R13" i="7" s="1"/>
  <c r="S13" i="7" s="1"/>
  <c r="T13" i="7" s="1"/>
  <c r="U13" i="7" s="1"/>
  <c r="V13" i="7" s="1"/>
  <c r="W13" i="7" s="1"/>
  <c r="X13" i="7" s="1"/>
  <c r="Y13" i="7" s="1"/>
  <c r="Z13" i="7" s="1"/>
  <c r="AA13" i="7" s="1"/>
  <c r="AB13" i="7" s="1"/>
  <c r="AC13" i="7" s="1"/>
  <c r="AD13" i="7" s="1"/>
  <c r="AE13" i="7" s="1"/>
  <c r="AF13" i="7" s="1"/>
  <c r="AG13" i="7" s="1"/>
  <c r="AH13" i="7" s="1"/>
  <c r="AI13" i="7" s="1"/>
  <c r="AJ13" i="7" s="1"/>
  <c r="AK13" i="7" s="1"/>
  <c r="AL13" i="7" s="1"/>
  <c r="AM13" i="7" s="1"/>
  <c r="I17" i="7"/>
  <c r="J17" i="7" s="1"/>
  <c r="K17" i="7" s="1"/>
  <c r="L17" i="7" s="1"/>
  <c r="M17" i="7" s="1"/>
  <c r="N17" i="7" s="1"/>
  <c r="O17" i="7" s="1"/>
  <c r="P17" i="7" s="1"/>
  <c r="Q17" i="7" s="1"/>
  <c r="R17" i="7" s="1"/>
  <c r="S17" i="7" s="1"/>
  <c r="T17" i="7" s="1"/>
  <c r="U17" i="7" s="1"/>
  <c r="V17" i="7" s="1"/>
  <c r="W17" i="7" s="1"/>
  <c r="X17" i="7" s="1"/>
  <c r="Y17" i="7" s="1"/>
  <c r="Z17" i="7" s="1"/>
  <c r="AA17" i="7" s="1"/>
  <c r="AB17" i="7" s="1"/>
  <c r="AC17" i="7" s="1"/>
  <c r="AD17" i="7" s="1"/>
  <c r="AE17" i="7" s="1"/>
  <c r="AF17" i="7" s="1"/>
  <c r="AG17" i="7" s="1"/>
  <c r="AH17" i="7" s="1"/>
  <c r="AI17" i="7" s="1"/>
  <c r="AJ17" i="7" s="1"/>
  <c r="AK17" i="7" s="1"/>
  <c r="AL17" i="7" s="1"/>
  <c r="AM17" i="7" s="1"/>
  <c r="I19" i="7"/>
  <c r="J19" i="7" s="1"/>
  <c r="K19" i="7" s="1"/>
  <c r="L19" i="7" s="1"/>
  <c r="M19" i="7" s="1"/>
  <c r="N19" i="7" s="1"/>
  <c r="O19" i="7" s="1"/>
  <c r="P19" i="7" s="1"/>
  <c r="Q19" i="7" s="1"/>
  <c r="R19" i="7" s="1"/>
  <c r="S19" i="7" s="1"/>
  <c r="T19" i="7" s="1"/>
  <c r="U19" i="7" s="1"/>
  <c r="V19" i="7" s="1"/>
  <c r="W19" i="7" s="1"/>
  <c r="X19" i="7" s="1"/>
  <c r="Y19" i="7" s="1"/>
  <c r="Z19" i="7" s="1"/>
  <c r="AA19" i="7" s="1"/>
  <c r="AB19" i="7" s="1"/>
  <c r="AC19" i="7" s="1"/>
  <c r="AD19" i="7" s="1"/>
  <c r="AE19" i="7" s="1"/>
  <c r="AF19" i="7" s="1"/>
  <c r="AG19" i="7" s="1"/>
  <c r="AH19" i="7" s="1"/>
  <c r="AI19" i="7" s="1"/>
  <c r="AJ19" i="7" s="1"/>
  <c r="AK19" i="7" s="1"/>
  <c r="AL19" i="7" s="1"/>
  <c r="AM19" i="7" s="1"/>
  <c r="I18" i="7"/>
  <c r="J18" i="7" s="1"/>
  <c r="K18" i="7" s="1"/>
  <c r="L18" i="7" s="1"/>
  <c r="M18" i="7" s="1"/>
  <c r="N18" i="7" s="1"/>
  <c r="O18" i="7" s="1"/>
  <c r="P18" i="7" s="1"/>
  <c r="Q18" i="7" s="1"/>
  <c r="R18" i="7" s="1"/>
  <c r="S18" i="7" s="1"/>
  <c r="T18" i="7" s="1"/>
  <c r="U18" i="7" s="1"/>
  <c r="V18" i="7" s="1"/>
  <c r="W18" i="7" s="1"/>
  <c r="X18" i="7" s="1"/>
  <c r="Y18" i="7" s="1"/>
  <c r="Z18" i="7" s="1"/>
  <c r="AA18" i="7" s="1"/>
  <c r="AB18" i="7" s="1"/>
  <c r="AC18" i="7" s="1"/>
  <c r="AD18" i="7" s="1"/>
  <c r="AE18" i="7" s="1"/>
  <c r="AF18" i="7" s="1"/>
  <c r="AG18" i="7" s="1"/>
  <c r="AH18" i="7" s="1"/>
  <c r="AI18" i="7" s="1"/>
  <c r="AJ18" i="7" s="1"/>
  <c r="AK18" i="7" s="1"/>
  <c r="AL18" i="7" s="1"/>
  <c r="AM18" i="7" s="1"/>
  <c r="I20" i="7"/>
  <c r="J20" i="7" s="1"/>
  <c r="K20" i="7" s="1"/>
  <c r="L20" i="7" s="1"/>
  <c r="M20" i="7" s="1"/>
  <c r="N20" i="7" s="1"/>
  <c r="O20" i="7" s="1"/>
  <c r="P20" i="7" s="1"/>
  <c r="Q20" i="7" s="1"/>
  <c r="R20" i="7" s="1"/>
  <c r="S20" i="7" s="1"/>
  <c r="T20" i="7" s="1"/>
  <c r="U20" i="7" s="1"/>
  <c r="V20" i="7" s="1"/>
  <c r="W20" i="7" s="1"/>
  <c r="X20" i="7" s="1"/>
  <c r="Y20" i="7" s="1"/>
  <c r="Z20" i="7" s="1"/>
  <c r="AA20" i="7" s="1"/>
  <c r="AB20" i="7" s="1"/>
  <c r="AC20" i="7" s="1"/>
  <c r="AD20" i="7" s="1"/>
  <c r="AE20" i="7" s="1"/>
  <c r="AF20" i="7" s="1"/>
  <c r="AG20" i="7" s="1"/>
  <c r="AH20" i="7" s="1"/>
  <c r="AI20" i="7" s="1"/>
  <c r="AJ20" i="7" s="1"/>
  <c r="AK20" i="7" s="1"/>
  <c r="AL20" i="7" s="1"/>
  <c r="AM20" i="7" s="1"/>
  <c r="I21" i="7"/>
  <c r="J21" i="7" s="1"/>
  <c r="K21" i="7" s="1"/>
  <c r="L21" i="7" s="1"/>
  <c r="M21" i="7" s="1"/>
  <c r="N21" i="7" s="1"/>
  <c r="O21" i="7" s="1"/>
  <c r="P21" i="7" s="1"/>
  <c r="Q21" i="7" s="1"/>
  <c r="R21" i="7" s="1"/>
  <c r="S21" i="7" s="1"/>
  <c r="T21" i="7" s="1"/>
  <c r="U21" i="7" s="1"/>
  <c r="V21" i="7" s="1"/>
  <c r="W21" i="7" s="1"/>
  <c r="X21" i="7" s="1"/>
  <c r="Y21" i="7" s="1"/>
  <c r="Z21" i="7" s="1"/>
  <c r="AA21" i="7" s="1"/>
  <c r="AB21" i="7" s="1"/>
  <c r="AC21" i="7" s="1"/>
  <c r="AD21" i="7" s="1"/>
  <c r="AE21" i="7" s="1"/>
  <c r="AF21" i="7" s="1"/>
  <c r="AG21" i="7" s="1"/>
  <c r="AH21" i="7" s="1"/>
  <c r="AI21" i="7" s="1"/>
  <c r="AJ21" i="7" s="1"/>
  <c r="AK21" i="7" s="1"/>
  <c r="AL21" i="7" s="1"/>
  <c r="AM21" i="7" s="1"/>
  <c r="I10" i="7"/>
  <c r="J10" i="7" s="1"/>
  <c r="K10" i="7" s="1"/>
  <c r="L10" i="7" s="1"/>
  <c r="M10" i="7" s="1"/>
  <c r="N10" i="7" s="1"/>
  <c r="O10" i="7" s="1"/>
  <c r="P10" i="7" s="1"/>
  <c r="Q10" i="7" s="1"/>
  <c r="R10" i="7" s="1"/>
  <c r="S10" i="7" s="1"/>
  <c r="T10" i="7" s="1"/>
  <c r="U10" i="7" s="1"/>
  <c r="V10" i="7" s="1"/>
  <c r="W10" i="7" s="1"/>
  <c r="X10" i="7" s="1"/>
  <c r="Y10" i="7" s="1"/>
  <c r="Z10" i="7" s="1"/>
  <c r="AA10" i="7" s="1"/>
  <c r="AB10" i="7" s="1"/>
  <c r="AC10" i="7" s="1"/>
  <c r="AD10" i="7" s="1"/>
  <c r="AE10" i="7" s="1"/>
  <c r="AF10" i="7" s="1"/>
  <c r="AG10" i="7" s="1"/>
  <c r="AH10" i="7" s="1"/>
  <c r="AI10" i="7" s="1"/>
  <c r="AJ10" i="7" s="1"/>
  <c r="AK10" i="7" s="1"/>
  <c r="AL10" i="7" s="1"/>
  <c r="AM10" i="7" s="1"/>
  <c r="I15" i="7"/>
  <c r="J15" i="7" s="1"/>
  <c r="K15" i="7" s="1"/>
  <c r="L15" i="7" s="1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X15" i="7" s="1"/>
  <c r="Y15" i="7" s="1"/>
  <c r="Z15" i="7" s="1"/>
  <c r="AA15" i="7" s="1"/>
  <c r="AB15" i="7" s="1"/>
  <c r="AC15" i="7" s="1"/>
  <c r="AD15" i="7" s="1"/>
  <c r="AE15" i="7" s="1"/>
  <c r="AF15" i="7" s="1"/>
  <c r="AG15" i="7" s="1"/>
  <c r="AH15" i="7" s="1"/>
  <c r="AI15" i="7" s="1"/>
  <c r="AJ15" i="7" s="1"/>
  <c r="AK15" i="7" s="1"/>
  <c r="AL15" i="7" s="1"/>
  <c r="AM15" i="7" s="1"/>
  <c r="BY152" i="7" l="1"/>
  <c r="BZ152" i="7" s="1"/>
  <c r="BU367" i="7" l="1"/>
  <c r="BV367" i="7"/>
  <c r="BU366" i="7"/>
  <c r="BV366" i="7" s="1"/>
  <c r="BH367" i="7"/>
  <c r="BI367" i="7" s="1"/>
  <c r="BE367" i="7"/>
  <c r="BF367" i="7" s="1"/>
  <c r="BE366" i="7"/>
  <c r="BF366" i="7" s="1"/>
  <c r="BG366" i="7" s="1"/>
  <c r="BH366" i="7" s="1"/>
  <c r="BI366" i="7" s="1"/>
  <c r="BY348" i="7"/>
  <c r="BZ348" i="7" s="1"/>
  <c r="BY350" i="7"/>
  <c r="BZ350" i="7" s="1"/>
  <c r="BY347" i="7"/>
  <c r="BZ347" i="7" s="1"/>
  <c r="BE348" i="7"/>
  <c r="BE350" i="7"/>
  <c r="BE347" i="7"/>
  <c r="I348" i="7"/>
  <c r="I350" i="7"/>
  <c r="I347" i="7"/>
  <c r="BF332" i="7"/>
  <c r="BG332" i="7" s="1"/>
  <c r="I314" i="7"/>
  <c r="I312" i="7"/>
  <c r="AV313" i="7"/>
  <c r="AV312" i="7"/>
  <c r="BU306" i="7"/>
  <c r="BV306" i="7"/>
  <c r="BW306" i="7"/>
  <c r="BX306" i="7"/>
  <c r="BY306" i="7"/>
  <c r="BZ306" i="7"/>
  <c r="BT306" i="7"/>
  <c r="BU305" i="7"/>
  <c r="BV305" i="7"/>
  <c r="BW305" i="7"/>
  <c r="BX305" i="7"/>
  <c r="BY305" i="7"/>
  <c r="BZ305" i="7"/>
  <c r="BT305" i="7"/>
  <c r="I301" i="7"/>
  <c r="I300" i="7"/>
  <c r="BR286" i="7"/>
  <c r="BS286" i="7" s="1"/>
  <c r="I161" i="7"/>
  <c r="I158" i="7"/>
  <c r="I159" i="7"/>
  <c r="I157" i="7"/>
  <c r="BM142" i="7"/>
  <c r="BN142" i="7"/>
  <c r="BO142" i="7"/>
  <c r="BP142" i="7"/>
  <c r="BQ142" i="7"/>
  <c r="BR142" i="7"/>
  <c r="BS142" i="7"/>
  <c r="BT142" i="7"/>
  <c r="BU142" i="7"/>
  <c r="BV142" i="7"/>
  <c r="BW142" i="7"/>
  <c r="BX142" i="7"/>
  <c r="BY142" i="7"/>
  <c r="BZ142" i="7"/>
  <c r="BL142" i="7"/>
  <c r="BL141" i="7"/>
  <c r="BM141" i="7"/>
  <c r="BN141" i="7"/>
  <c r="BO141" i="7"/>
  <c r="BP141" i="7"/>
  <c r="BQ141" i="7"/>
  <c r="BR141" i="7"/>
  <c r="BS141" i="7"/>
  <c r="BT141" i="7"/>
  <c r="BU141" i="7"/>
  <c r="BV141" i="7"/>
  <c r="BW141" i="7"/>
  <c r="BX141" i="7"/>
  <c r="BY141" i="7"/>
  <c r="BZ141" i="7"/>
  <c r="BK141" i="7"/>
  <c r="BE142" i="7"/>
  <c r="BE141" i="7"/>
  <c r="BF141" i="7" s="1"/>
  <c r="BB142" i="7"/>
  <c r="BC142" i="7"/>
  <c r="BB141" i="7"/>
  <c r="BC141" i="7" s="1"/>
  <c r="I141" i="7"/>
  <c r="I142" i="7"/>
  <c r="I140" i="7"/>
  <c r="I393" i="7" l="1"/>
  <c r="I392" i="7"/>
  <c r="BU392" i="7"/>
  <c r="BV392" i="7"/>
  <c r="BW392" i="7"/>
  <c r="BX392" i="7"/>
  <c r="BY392" i="7"/>
  <c r="BZ392" i="7"/>
  <c r="BT392" i="7"/>
  <c r="BS290" i="7"/>
  <c r="BT290" i="7" s="1"/>
  <c r="I318" i="7"/>
  <c r="I287" i="7"/>
  <c r="I108" i="7"/>
  <c r="I110" i="7"/>
  <c r="I107" i="7"/>
  <c r="BW95" i="7"/>
  <c r="BX95" i="7"/>
  <c r="BY95" i="7"/>
  <c r="BZ95" i="7"/>
  <c r="BW97" i="7"/>
  <c r="BX97" i="7"/>
  <c r="BY97" i="7"/>
  <c r="BZ97" i="7"/>
  <c r="BW99" i="7"/>
  <c r="BX99" i="7"/>
  <c r="BY99" i="7"/>
  <c r="BZ99" i="7"/>
  <c r="BW100" i="7"/>
  <c r="BX100" i="7"/>
  <c r="BY100" i="7"/>
  <c r="BZ100" i="7"/>
  <c r="BW101" i="7"/>
  <c r="BX101" i="7"/>
  <c r="BY101" i="7"/>
  <c r="BZ101" i="7"/>
  <c r="BX94" i="7"/>
  <c r="BY94" i="7"/>
  <c r="BZ94" i="7"/>
  <c r="BW94" i="7"/>
  <c r="BG46" i="7"/>
  <c r="BA49" i="7"/>
  <c r="BB49" i="7"/>
  <c r="BC49" i="7"/>
  <c r="BD49" i="7"/>
  <c r="BE49" i="7"/>
  <c r="BF49" i="7"/>
  <c r="BG49" i="7"/>
  <c r="AZ49" i="7"/>
  <c r="I41" i="7"/>
  <c r="I40" i="7"/>
  <c r="BH38" i="7" l="1"/>
  <c r="BB140" i="7"/>
  <c r="BC140" i="7" s="1"/>
  <c r="BD140" i="7" s="1"/>
  <c r="BE140" i="7" s="1"/>
  <c r="BF140" i="7" s="1"/>
  <c r="BG140" i="7" s="1"/>
  <c r="BH318" i="7" l="1"/>
  <c r="BC318" i="7"/>
  <c r="BD318" i="7" s="1"/>
  <c r="BE318" i="7" s="1"/>
  <c r="AV317" i="7"/>
  <c r="BS351" i="7"/>
  <c r="BS352" i="7"/>
  <c r="BC351" i="7"/>
  <c r="BD351" i="7"/>
  <c r="BE351" i="7"/>
  <c r="BF351" i="7"/>
  <c r="BC352" i="7"/>
  <c r="BD352" i="7" s="1"/>
  <c r="BE352" i="7" s="1"/>
  <c r="BF352" i="7" s="1"/>
  <c r="AX352" i="7"/>
  <c r="AY352" i="7" s="1"/>
  <c r="AZ352" i="7" s="1"/>
  <c r="AX353" i="7"/>
  <c r="AY353" i="7" s="1"/>
  <c r="AU353" i="7"/>
  <c r="BA369" i="7"/>
  <c r="BB369" i="7"/>
  <c r="BC369" i="7"/>
  <c r="BD369" i="7"/>
  <c r="BE369" i="7" s="1"/>
  <c r="BA370" i="7"/>
  <c r="BB370" i="7"/>
  <c r="BC370" i="7" s="1"/>
  <c r="BD370" i="7" s="1"/>
  <c r="BE370" i="7" s="1"/>
  <c r="BA373" i="7"/>
  <c r="BB373" i="7"/>
  <c r="BC373" i="7" s="1"/>
  <c r="BD373" i="7" s="1"/>
  <c r="BE373" i="7" s="1"/>
  <c r="BA374" i="7"/>
  <c r="BB374" i="7" s="1"/>
  <c r="BC374" i="7" s="1"/>
  <c r="BD374" i="7" s="1"/>
  <c r="BE374" i="7" s="1"/>
  <c r="BA368" i="7"/>
  <c r="BB368" i="7" s="1"/>
  <c r="BC368" i="7" s="1"/>
  <c r="BD368" i="7" s="1"/>
  <c r="BE368" i="7" s="1"/>
  <c r="BT370" i="7"/>
  <c r="BT374" i="7"/>
  <c r="BG371" i="7"/>
  <c r="BB383" i="7"/>
  <c r="BB385" i="7"/>
  <c r="BC385" i="7" s="1"/>
  <c r="BD385" i="7" s="1"/>
  <c r="BE385" i="7" s="1"/>
  <c r="BC383" i="7"/>
  <c r="BD383" i="7"/>
  <c r="BE383" i="7"/>
  <c r="BB386" i="7"/>
  <c r="BC386" i="7" s="1"/>
  <c r="BD386" i="7" s="1"/>
  <c r="BE386" i="7" s="1"/>
  <c r="BJ386" i="7"/>
  <c r="AV386" i="7"/>
  <c r="AY393" i="7"/>
  <c r="AZ393" i="7" s="1"/>
  <c r="BA393" i="7" s="1"/>
  <c r="BB393" i="7" s="1"/>
  <c r="BC393" i="7" s="1"/>
  <c r="AV393" i="7"/>
  <c r="AW393" i="7" s="1"/>
  <c r="BK393" i="7"/>
  <c r="BL393" i="7" s="1"/>
  <c r="AQ142" i="7"/>
  <c r="AR142" i="7" s="1"/>
  <c r="AQ141" i="7"/>
  <c r="AR141" i="7" s="1"/>
  <c r="BQ103" i="7"/>
  <c r="BP101" i="7"/>
  <c r="BU98" i="7"/>
  <c r="AV101" i="7"/>
  <c r="AV100" i="7"/>
  <c r="AV97" i="7"/>
  <c r="AV96" i="7"/>
  <c r="AV93" i="7"/>
  <c r="BH49" i="7"/>
  <c r="BH46" i="7"/>
  <c r="BA41" i="7"/>
  <c r="BB41" i="7" s="1"/>
  <c r="BH39" i="7"/>
  <c r="BW98" i="7" l="1"/>
  <c r="BX98" i="7"/>
  <c r="BY98" i="7"/>
  <c r="BZ98" i="7"/>
  <c r="BR103" i="7"/>
  <c r="BO103" i="7"/>
  <c r="BN103" i="7" s="1"/>
  <c r="BM103" i="7" s="1"/>
  <c r="BL103" i="7" s="1"/>
  <c r="BK103" i="7" s="1"/>
  <c r="BJ103" i="7" s="1"/>
  <c r="BI103" i="7" s="1"/>
  <c r="BC103" i="7" s="1"/>
  <c r="AM1" i="7"/>
  <c r="AL1" i="7" s="1"/>
  <c r="AK1" i="7" s="1"/>
  <c r="AJ1" i="7" s="1"/>
  <c r="AI1" i="7" s="1"/>
  <c r="AH1" i="7" s="1"/>
  <c r="AG1" i="7" s="1"/>
  <c r="AF1" i="7" s="1"/>
  <c r="AE1" i="7" s="1"/>
  <c r="AD1" i="7" s="1"/>
  <c r="AC1" i="7" s="1"/>
  <c r="AB1" i="7" s="1"/>
  <c r="AA1" i="7" s="1"/>
  <c r="Z1" i="7" s="1"/>
  <c r="Y1" i="7" s="1"/>
  <c r="X1" i="7" s="1"/>
  <c r="W1" i="7" s="1"/>
  <c r="V1" i="7" l="1"/>
  <c r="U1" i="7" s="1"/>
  <c r="X47" i="7"/>
  <c r="Y47" i="7"/>
  <c r="Z47" i="7"/>
  <c r="AA47" i="7" s="1"/>
  <c r="AB47" i="7" s="1"/>
  <c r="AC47" i="7" s="1"/>
  <c r="AD47" i="7" s="1"/>
  <c r="AE47" i="7" s="1"/>
  <c r="AF47" i="7" s="1"/>
  <c r="AG47" i="7" s="1"/>
  <c r="AH47" i="7" s="1"/>
  <c r="AI47" i="7" s="1"/>
  <c r="AJ47" i="7" s="1"/>
  <c r="AK47" i="7" s="1"/>
  <c r="AL47" i="7" s="1"/>
  <c r="AM47" i="7" s="1"/>
  <c r="X46" i="7"/>
  <c r="Y46" i="7"/>
  <c r="Z46" i="7" s="1"/>
  <c r="AA46" i="7" s="1"/>
  <c r="AB46" i="7" s="1"/>
  <c r="AC46" i="7" s="1"/>
  <c r="AD46" i="7" s="1"/>
  <c r="AE46" i="7" s="1"/>
  <c r="AF46" i="7" s="1"/>
  <c r="AG46" i="7" s="1"/>
  <c r="AH46" i="7" s="1"/>
  <c r="AI46" i="7" s="1"/>
  <c r="AJ46" i="7" s="1"/>
  <c r="AK46" i="7" s="1"/>
  <c r="AL46" i="7" s="1"/>
  <c r="AM46" i="7" s="1"/>
  <c r="BS103" i="7"/>
  <c r="BT103" i="7" s="1"/>
  <c r="BX103" i="7"/>
  <c r="BY103" i="7"/>
  <c r="BZ103" i="7"/>
  <c r="BW103" i="7" l="1"/>
  <c r="T1" i="7"/>
  <c r="V96" i="7"/>
  <c r="W96" i="7" s="1"/>
  <c r="X96" i="7" s="1"/>
  <c r="Y96" i="7" s="1"/>
  <c r="Z96" i="7" s="1"/>
  <c r="AA96" i="7" s="1"/>
  <c r="AB96" i="7" s="1"/>
  <c r="AC96" i="7" s="1"/>
  <c r="AD96" i="7" s="1"/>
  <c r="AE96" i="7" s="1"/>
  <c r="AF96" i="7" s="1"/>
  <c r="AG96" i="7" s="1"/>
  <c r="AH96" i="7" s="1"/>
  <c r="AI96" i="7" s="1"/>
  <c r="AJ96" i="7" s="1"/>
  <c r="AK96" i="7" s="1"/>
  <c r="AL96" i="7" s="1"/>
  <c r="AM96" i="7" s="1"/>
  <c r="V97" i="7"/>
  <c r="W97" i="7" s="1"/>
  <c r="X97" i="7" s="1"/>
  <c r="Y97" i="7" s="1"/>
  <c r="Z97" i="7" s="1"/>
  <c r="AA97" i="7" s="1"/>
  <c r="AB97" i="7" s="1"/>
  <c r="AC97" i="7" s="1"/>
  <c r="AD97" i="7" s="1"/>
  <c r="AE97" i="7" s="1"/>
  <c r="AF97" i="7" s="1"/>
  <c r="AG97" i="7" s="1"/>
  <c r="AH97" i="7" s="1"/>
  <c r="AI97" i="7" s="1"/>
  <c r="AJ97" i="7" s="1"/>
  <c r="AK97" i="7" s="1"/>
  <c r="AL97" i="7" s="1"/>
  <c r="AM97" i="7" s="1"/>
  <c r="V93" i="7"/>
  <c r="W93" i="7" s="1"/>
  <c r="X93" i="7" s="1"/>
  <c r="Y93" i="7" s="1"/>
  <c r="Z93" i="7" s="1"/>
  <c r="AA93" i="7" s="1"/>
  <c r="AB93" i="7" s="1"/>
  <c r="AC93" i="7" s="1"/>
  <c r="AD93" i="7" s="1"/>
  <c r="AE93" i="7" s="1"/>
  <c r="AF93" i="7" s="1"/>
  <c r="AG93" i="7" s="1"/>
  <c r="AH93" i="7" s="1"/>
  <c r="AI93" i="7" s="1"/>
  <c r="AJ93" i="7" s="1"/>
  <c r="AK93" i="7" s="1"/>
  <c r="AL93" i="7" s="1"/>
  <c r="AM93" i="7" s="1"/>
  <c r="V100" i="7"/>
  <c r="W100" i="7" s="1"/>
  <c r="X100" i="7" s="1"/>
  <c r="Y100" i="7" s="1"/>
  <c r="Z100" i="7" s="1"/>
  <c r="AA100" i="7" s="1"/>
  <c r="AB100" i="7" s="1"/>
  <c r="AC100" i="7" s="1"/>
  <c r="AD100" i="7" s="1"/>
  <c r="AE100" i="7" s="1"/>
  <c r="AF100" i="7" s="1"/>
  <c r="AG100" i="7" s="1"/>
  <c r="AH100" i="7" s="1"/>
  <c r="AI100" i="7" s="1"/>
  <c r="AJ100" i="7" s="1"/>
  <c r="AK100" i="7" s="1"/>
  <c r="AL100" i="7" s="1"/>
  <c r="AM100" i="7" s="1"/>
  <c r="S1" i="7" l="1"/>
  <c r="R1" i="7" s="1"/>
  <c r="Q1" i="7" s="1"/>
  <c r="P1" i="7" s="1"/>
  <c r="U386" i="7"/>
  <c r="V386" i="7" s="1"/>
  <c r="W386" i="7" s="1"/>
  <c r="X386" i="7" s="1"/>
  <c r="Y386" i="7" s="1"/>
  <c r="Z386" i="7" s="1"/>
  <c r="AA386" i="7" s="1"/>
  <c r="AB386" i="7" s="1"/>
  <c r="AC386" i="7" s="1"/>
  <c r="AD386" i="7" s="1"/>
  <c r="AE386" i="7" s="1"/>
  <c r="AF386" i="7" s="1"/>
  <c r="AG386" i="7" s="1"/>
  <c r="AH386" i="7" s="1"/>
  <c r="AI386" i="7" s="1"/>
  <c r="AJ386" i="7" s="1"/>
  <c r="AK386" i="7" s="1"/>
  <c r="AL386" i="7" s="1"/>
  <c r="AM386" i="7" s="1"/>
  <c r="U382" i="7"/>
  <c r="V382" i="7" s="1"/>
  <c r="W382" i="7" s="1"/>
  <c r="X382" i="7" s="1"/>
  <c r="Y382" i="7" s="1"/>
  <c r="Z382" i="7" s="1"/>
  <c r="AA382" i="7" s="1"/>
  <c r="AB382" i="7" s="1"/>
  <c r="AC382" i="7" s="1"/>
  <c r="AD382" i="7" s="1"/>
  <c r="AE382" i="7" s="1"/>
  <c r="AF382" i="7" s="1"/>
  <c r="AG382" i="7" s="1"/>
  <c r="AH382" i="7" s="1"/>
  <c r="AI382" i="7" s="1"/>
  <c r="AJ382" i="7" s="1"/>
  <c r="AK382" i="7" s="1"/>
  <c r="AL382" i="7" s="1"/>
  <c r="AM382" i="7" s="1"/>
  <c r="O1" i="7" l="1"/>
  <c r="N1" i="7" s="1"/>
  <c r="M1" i="7" s="1"/>
  <c r="L1" i="7" s="1"/>
  <c r="K1" i="7" s="1"/>
  <c r="Q374" i="7"/>
  <c r="R374" i="7" s="1"/>
  <c r="S374" i="7" s="1"/>
  <c r="T374" i="7" s="1"/>
  <c r="U374" i="7" s="1"/>
  <c r="V374" i="7" s="1"/>
  <c r="W374" i="7" s="1"/>
  <c r="X374" i="7" s="1"/>
  <c r="Y374" i="7" s="1"/>
  <c r="Z374" i="7" s="1"/>
  <c r="AA374" i="7" s="1"/>
  <c r="AB374" i="7" s="1"/>
  <c r="AC374" i="7" s="1"/>
  <c r="AD374" i="7" s="1"/>
  <c r="AE374" i="7" s="1"/>
  <c r="AF374" i="7" s="1"/>
  <c r="AG374" i="7" s="1"/>
  <c r="AH374" i="7" s="1"/>
  <c r="AI374" i="7" s="1"/>
  <c r="AJ374" i="7" s="1"/>
  <c r="AK374" i="7" s="1"/>
  <c r="AL374" i="7" s="1"/>
  <c r="AM374" i="7" s="1"/>
  <c r="Q373" i="7"/>
  <c r="R373" i="7" s="1"/>
  <c r="S373" i="7" s="1"/>
  <c r="T373" i="7" s="1"/>
  <c r="U373" i="7" s="1"/>
  <c r="V373" i="7" s="1"/>
  <c r="W373" i="7" s="1"/>
  <c r="X373" i="7" s="1"/>
  <c r="Y373" i="7" s="1"/>
  <c r="Z373" i="7" s="1"/>
  <c r="AA373" i="7" s="1"/>
  <c r="AB373" i="7" s="1"/>
  <c r="AC373" i="7" s="1"/>
  <c r="AD373" i="7" s="1"/>
  <c r="AE373" i="7" s="1"/>
  <c r="AF373" i="7" s="1"/>
  <c r="AG373" i="7" s="1"/>
  <c r="AH373" i="7" s="1"/>
  <c r="AI373" i="7" s="1"/>
  <c r="AJ373" i="7" s="1"/>
  <c r="AK373" i="7" s="1"/>
  <c r="AL373" i="7" s="1"/>
  <c r="AM373" i="7" s="1"/>
  <c r="Q369" i="7"/>
  <c r="R369" i="7" s="1"/>
  <c r="S369" i="7" s="1"/>
  <c r="T369" i="7" s="1"/>
  <c r="U369" i="7" s="1"/>
  <c r="V369" i="7" s="1"/>
  <c r="W369" i="7" s="1"/>
  <c r="X369" i="7" s="1"/>
  <c r="Y369" i="7" s="1"/>
  <c r="Z369" i="7" s="1"/>
  <c r="AA369" i="7" s="1"/>
  <c r="AB369" i="7" s="1"/>
  <c r="AC369" i="7" s="1"/>
  <c r="AD369" i="7" s="1"/>
  <c r="AE369" i="7" s="1"/>
  <c r="AF369" i="7" s="1"/>
  <c r="AG369" i="7" s="1"/>
  <c r="AH369" i="7" s="1"/>
  <c r="AI369" i="7" s="1"/>
  <c r="AJ369" i="7" s="1"/>
  <c r="AK369" i="7" s="1"/>
  <c r="AL369" i="7" s="1"/>
  <c r="AM369" i="7" s="1"/>
  <c r="J1" i="7" l="1"/>
  <c r="I1" i="7" s="1"/>
  <c r="L331" i="7"/>
  <c r="M331" i="7" s="1"/>
  <c r="N331" i="7" s="1"/>
  <c r="O331" i="7" s="1"/>
  <c r="P331" i="7" s="1"/>
  <c r="Q331" i="7" s="1"/>
  <c r="R331" i="7" s="1"/>
  <c r="S331" i="7" s="1"/>
  <c r="T331" i="7" s="1"/>
  <c r="U331" i="7" s="1"/>
  <c r="V331" i="7" s="1"/>
  <c r="W331" i="7" s="1"/>
  <c r="X331" i="7" s="1"/>
  <c r="Y331" i="7" s="1"/>
  <c r="Z331" i="7" s="1"/>
  <c r="AA331" i="7" s="1"/>
  <c r="AB331" i="7" s="1"/>
  <c r="AC331" i="7" s="1"/>
  <c r="AD331" i="7" s="1"/>
  <c r="AE331" i="7" s="1"/>
  <c r="AF331" i="7" s="1"/>
  <c r="AG331" i="7" s="1"/>
  <c r="AH331" i="7" s="1"/>
  <c r="AI331" i="7" s="1"/>
  <c r="AJ331" i="7" s="1"/>
  <c r="AK331" i="7" s="1"/>
  <c r="AL331" i="7" s="1"/>
  <c r="AM331" i="7" s="1"/>
  <c r="L329" i="7"/>
  <c r="M329" i="7" s="1"/>
  <c r="N329" i="7" s="1"/>
  <c r="O329" i="7" s="1"/>
  <c r="P329" i="7" s="1"/>
  <c r="Q329" i="7" s="1"/>
  <c r="R329" i="7" s="1"/>
  <c r="S329" i="7" s="1"/>
  <c r="T329" i="7" s="1"/>
  <c r="U329" i="7" s="1"/>
  <c r="V329" i="7" s="1"/>
  <c r="W329" i="7" s="1"/>
  <c r="X329" i="7" s="1"/>
  <c r="Y329" i="7" s="1"/>
  <c r="Z329" i="7" s="1"/>
  <c r="AA329" i="7" s="1"/>
  <c r="AB329" i="7" s="1"/>
  <c r="AC329" i="7" s="1"/>
  <c r="AD329" i="7" s="1"/>
  <c r="AE329" i="7" s="1"/>
  <c r="AF329" i="7" s="1"/>
  <c r="AG329" i="7" s="1"/>
  <c r="AH329" i="7" s="1"/>
  <c r="AI329" i="7" s="1"/>
  <c r="AJ329" i="7" s="1"/>
  <c r="AK329" i="7" s="1"/>
  <c r="AL329" i="7" s="1"/>
  <c r="AM329" i="7" s="1"/>
  <c r="L326" i="7"/>
  <c r="M326" i="7" s="1"/>
  <c r="N326" i="7" s="1"/>
  <c r="O326" i="7" s="1"/>
  <c r="P326" i="7" s="1"/>
  <c r="Q326" i="7" s="1"/>
  <c r="R326" i="7" s="1"/>
  <c r="S326" i="7" s="1"/>
  <c r="T326" i="7" s="1"/>
  <c r="U326" i="7" s="1"/>
  <c r="V326" i="7" s="1"/>
  <c r="W326" i="7" s="1"/>
  <c r="X326" i="7" s="1"/>
  <c r="Y326" i="7" s="1"/>
  <c r="Z326" i="7" s="1"/>
  <c r="AA326" i="7" s="1"/>
  <c r="AB326" i="7" s="1"/>
  <c r="AC326" i="7" s="1"/>
  <c r="AD326" i="7" s="1"/>
  <c r="AE326" i="7" s="1"/>
  <c r="AF326" i="7" s="1"/>
  <c r="AG326" i="7" s="1"/>
  <c r="AH326" i="7" s="1"/>
  <c r="AI326" i="7" s="1"/>
  <c r="AJ326" i="7" s="1"/>
  <c r="AK326" i="7" s="1"/>
  <c r="AL326" i="7" s="1"/>
  <c r="AM326" i="7" s="1"/>
  <c r="L324" i="7"/>
  <c r="M324" i="7" s="1"/>
  <c r="N324" i="7" s="1"/>
  <c r="O324" i="7" s="1"/>
  <c r="P324" i="7" s="1"/>
  <c r="Q324" i="7" s="1"/>
  <c r="R324" i="7" s="1"/>
  <c r="S324" i="7" s="1"/>
  <c r="T324" i="7" s="1"/>
  <c r="U324" i="7" s="1"/>
  <c r="V324" i="7" s="1"/>
  <c r="W324" i="7" s="1"/>
  <c r="X324" i="7" s="1"/>
  <c r="Y324" i="7" s="1"/>
  <c r="Z324" i="7" s="1"/>
  <c r="AA324" i="7" s="1"/>
  <c r="AB324" i="7" s="1"/>
  <c r="AC324" i="7" s="1"/>
  <c r="AD324" i="7" s="1"/>
  <c r="AE324" i="7" s="1"/>
  <c r="AF324" i="7" s="1"/>
  <c r="AG324" i="7" s="1"/>
  <c r="AH324" i="7" s="1"/>
  <c r="AI324" i="7" s="1"/>
  <c r="AJ324" i="7" s="1"/>
  <c r="AK324" i="7" s="1"/>
  <c r="AL324" i="7" s="1"/>
  <c r="AM324" i="7" s="1"/>
  <c r="J314" i="7" l="1"/>
  <c r="K314" i="7" s="1"/>
  <c r="L314" i="7" s="1"/>
  <c r="M314" i="7" s="1"/>
  <c r="N314" i="7" s="1"/>
  <c r="O314" i="7" s="1"/>
  <c r="P314" i="7" s="1"/>
  <c r="Q314" i="7" s="1"/>
  <c r="R314" i="7" s="1"/>
  <c r="S314" i="7" s="1"/>
  <c r="T314" i="7" s="1"/>
  <c r="U314" i="7" s="1"/>
  <c r="V314" i="7" s="1"/>
  <c r="W314" i="7" s="1"/>
  <c r="X314" i="7" s="1"/>
  <c r="Y314" i="7" s="1"/>
  <c r="Z314" i="7" s="1"/>
  <c r="AA314" i="7" s="1"/>
  <c r="AB314" i="7" s="1"/>
  <c r="AC314" i="7" s="1"/>
  <c r="AD314" i="7" s="1"/>
  <c r="AE314" i="7" s="1"/>
  <c r="AF314" i="7" s="1"/>
  <c r="AG314" i="7" s="1"/>
  <c r="AH314" i="7" s="1"/>
  <c r="AI314" i="7" s="1"/>
  <c r="AJ314" i="7" s="1"/>
  <c r="AK314" i="7" s="1"/>
  <c r="AL314" i="7" s="1"/>
  <c r="AM314" i="7" s="1"/>
  <c r="J161" i="7"/>
  <c r="K161" i="7" s="1"/>
  <c r="L161" i="7" s="1"/>
  <c r="M161" i="7" s="1"/>
  <c r="N161" i="7" s="1"/>
  <c r="O161" i="7" s="1"/>
  <c r="P161" i="7" s="1"/>
  <c r="Q161" i="7" s="1"/>
  <c r="R161" i="7" s="1"/>
  <c r="S161" i="7" s="1"/>
  <c r="T161" i="7" s="1"/>
  <c r="U161" i="7" s="1"/>
  <c r="V161" i="7" s="1"/>
  <c r="W161" i="7" s="1"/>
  <c r="X161" i="7" s="1"/>
  <c r="Y161" i="7" s="1"/>
  <c r="Z161" i="7" s="1"/>
  <c r="AA161" i="7" s="1"/>
  <c r="AB161" i="7" s="1"/>
  <c r="AC161" i="7" s="1"/>
  <c r="AD161" i="7" s="1"/>
  <c r="AE161" i="7" s="1"/>
  <c r="AF161" i="7" s="1"/>
  <c r="AG161" i="7" s="1"/>
  <c r="AH161" i="7" s="1"/>
  <c r="AI161" i="7" s="1"/>
  <c r="AJ161" i="7" s="1"/>
  <c r="AK161" i="7" s="1"/>
  <c r="AL161" i="7" s="1"/>
  <c r="AM161" i="7" s="1"/>
  <c r="J140" i="7"/>
  <c r="K140" i="7" s="1"/>
  <c r="L140" i="7" s="1"/>
  <c r="M140" i="7" s="1"/>
  <c r="N140" i="7" s="1"/>
  <c r="O140" i="7" s="1"/>
  <c r="P140" i="7" s="1"/>
  <c r="Q140" i="7" s="1"/>
  <c r="R140" i="7" s="1"/>
  <c r="S140" i="7" s="1"/>
  <c r="T140" i="7" s="1"/>
  <c r="U140" i="7" s="1"/>
  <c r="V140" i="7" s="1"/>
  <c r="W140" i="7" s="1"/>
  <c r="X140" i="7" s="1"/>
  <c r="Y140" i="7" s="1"/>
  <c r="Z140" i="7" s="1"/>
  <c r="AA140" i="7" s="1"/>
  <c r="AB140" i="7" s="1"/>
  <c r="AC140" i="7" s="1"/>
  <c r="AD140" i="7" s="1"/>
  <c r="AE140" i="7" s="1"/>
  <c r="AF140" i="7" s="1"/>
  <c r="AG140" i="7" s="1"/>
  <c r="AH140" i="7" s="1"/>
  <c r="AI140" i="7" s="1"/>
  <c r="AJ140" i="7" s="1"/>
  <c r="AK140" i="7" s="1"/>
  <c r="AL140" i="7" s="1"/>
  <c r="AM140" i="7" s="1"/>
  <c r="J142" i="7"/>
  <c r="K142" i="7"/>
  <c r="L142" i="7"/>
  <c r="M142" i="7"/>
  <c r="N142" i="7"/>
  <c r="O142" i="7" s="1"/>
  <c r="P142" i="7" s="1"/>
  <c r="Q142" i="7" s="1"/>
  <c r="R142" i="7" s="1"/>
  <c r="S142" i="7" s="1"/>
  <c r="T142" i="7" s="1"/>
  <c r="U142" i="7" s="1"/>
  <c r="V142" i="7" s="1"/>
  <c r="W142" i="7" s="1"/>
  <c r="X142" i="7" s="1"/>
  <c r="Y142" i="7" s="1"/>
  <c r="Z142" i="7" s="1"/>
  <c r="AA142" i="7" s="1"/>
  <c r="AB142" i="7" s="1"/>
  <c r="AC142" i="7" s="1"/>
  <c r="AD142" i="7" s="1"/>
  <c r="AE142" i="7" s="1"/>
  <c r="AF142" i="7" s="1"/>
  <c r="AG142" i="7" s="1"/>
  <c r="AH142" i="7" s="1"/>
  <c r="AI142" i="7" s="1"/>
  <c r="AJ142" i="7" s="1"/>
  <c r="AK142" i="7" s="1"/>
  <c r="AL142" i="7" s="1"/>
  <c r="AM142" i="7" s="1"/>
  <c r="J141" i="7"/>
  <c r="K141" i="7"/>
  <c r="L141" i="7" s="1"/>
  <c r="M141" i="7" s="1"/>
  <c r="N141" i="7" s="1"/>
  <c r="O141" i="7" s="1"/>
  <c r="P141" i="7" s="1"/>
  <c r="Q141" i="7" s="1"/>
  <c r="R141" i="7" s="1"/>
  <c r="S141" i="7" s="1"/>
  <c r="T141" i="7" s="1"/>
  <c r="U141" i="7" s="1"/>
  <c r="V141" i="7" s="1"/>
  <c r="W141" i="7" s="1"/>
  <c r="X141" i="7" s="1"/>
  <c r="Y141" i="7" s="1"/>
  <c r="Z141" i="7" s="1"/>
  <c r="AA141" i="7" s="1"/>
  <c r="AB141" i="7" s="1"/>
  <c r="AC141" i="7" s="1"/>
  <c r="AD141" i="7" s="1"/>
  <c r="AE141" i="7" s="1"/>
  <c r="AF141" i="7" s="1"/>
  <c r="AG141" i="7" s="1"/>
  <c r="AH141" i="7" s="1"/>
  <c r="AI141" i="7" s="1"/>
  <c r="AJ141" i="7" s="1"/>
  <c r="AK141" i="7" s="1"/>
  <c r="AL141" i="7" s="1"/>
  <c r="AM141" i="7" s="1"/>
  <c r="J157" i="7"/>
  <c r="K157" i="7" s="1"/>
  <c r="L157" i="7" s="1"/>
  <c r="M157" i="7" s="1"/>
  <c r="N157" i="7" s="1"/>
  <c r="O157" i="7" s="1"/>
  <c r="P157" i="7" s="1"/>
  <c r="Q157" i="7" s="1"/>
  <c r="R157" i="7" s="1"/>
  <c r="S157" i="7" s="1"/>
  <c r="T157" i="7" s="1"/>
  <c r="U157" i="7" s="1"/>
  <c r="V157" i="7" s="1"/>
  <c r="W157" i="7" s="1"/>
  <c r="X157" i="7" s="1"/>
  <c r="Y157" i="7" s="1"/>
  <c r="Z157" i="7" s="1"/>
  <c r="AA157" i="7" s="1"/>
  <c r="AB157" i="7" s="1"/>
  <c r="AC157" i="7" s="1"/>
  <c r="AD157" i="7" s="1"/>
  <c r="AE157" i="7" s="1"/>
  <c r="AF157" i="7" s="1"/>
  <c r="AG157" i="7" s="1"/>
  <c r="AH157" i="7" s="1"/>
  <c r="AI157" i="7" s="1"/>
  <c r="AJ157" i="7" s="1"/>
  <c r="AK157" i="7" s="1"/>
  <c r="AL157" i="7" s="1"/>
  <c r="AM157" i="7" s="1"/>
  <c r="J159" i="7"/>
  <c r="K159" i="7" s="1"/>
  <c r="L159" i="7" s="1"/>
  <c r="M159" i="7" s="1"/>
  <c r="N159" i="7" s="1"/>
  <c r="O159" i="7" s="1"/>
  <c r="P159" i="7" s="1"/>
  <c r="Q159" i="7" s="1"/>
  <c r="R159" i="7" s="1"/>
  <c r="S159" i="7" s="1"/>
  <c r="T159" i="7" s="1"/>
  <c r="U159" i="7" s="1"/>
  <c r="V159" i="7" s="1"/>
  <c r="W159" i="7" s="1"/>
  <c r="X159" i="7" s="1"/>
  <c r="Y159" i="7" s="1"/>
  <c r="Z159" i="7" s="1"/>
  <c r="AA159" i="7" s="1"/>
  <c r="AB159" i="7" s="1"/>
  <c r="AC159" i="7" s="1"/>
  <c r="AD159" i="7" s="1"/>
  <c r="AE159" i="7" s="1"/>
  <c r="AF159" i="7" s="1"/>
  <c r="AG159" i="7" s="1"/>
  <c r="AH159" i="7" s="1"/>
  <c r="AI159" i="7" s="1"/>
  <c r="AJ159" i="7" s="1"/>
  <c r="AK159" i="7" s="1"/>
  <c r="AL159" i="7" s="1"/>
  <c r="AM159" i="7" s="1"/>
  <c r="J158" i="7"/>
  <c r="K158" i="7"/>
  <c r="L158" i="7" s="1"/>
  <c r="M158" i="7" s="1"/>
  <c r="N158" i="7" s="1"/>
  <c r="O158" i="7" s="1"/>
  <c r="P158" i="7" s="1"/>
  <c r="Q158" i="7" s="1"/>
  <c r="R158" i="7" s="1"/>
  <c r="S158" i="7" s="1"/>
  <c r="T158" i="7" s="1"/>
  <c r="U158" i="7" s="1"/>
  <c r="V158" i="7" s="1"/>
  <c r="W158" i="7" s="1"/>
  <c r="X158" i="7" s="1"/>
  <c r="Y158" i="7" s="1"/>
  <c r="Z158" i="7" s="1"/>
  <c r="AA158" i="7" s="1"/>
  <c r="AB158" i="7" s="1"/>
  <c r="AC158" i="7" s="1"/>
  <c r="AD158" i="7" s="1"/>
  <c r="AE158" i="7" s="1"/>
  <c r="AF158" i="7" s="1"/>
  <c r="AG158" i="7" s="1"/>
  <c r="AH158" i="7" s="1"/>
  <c r="AI158" i="7" s="1"/>
  <c r="AJ158" i="7" s="1"/>
  <c r="AK158" i="7" s="1"/>
  <c r="AL158" i="7" s="1"/>
  <c r="AM158" i="7" s="1"/>
  <c r="J300" i="7"/>
  <c r="K300" i="7" s="1"/>
  <c r="L300" i="7" s="1"/>
  <c r="M300" i="7" s="1"/>
  <c r="N300" i="7" s="1"/>
  <c r="O300" i="7" s="1"/>
  <c r="P300" i="7" s="1"/>
  <c r="Q300" i="7" s="1"/>
  <c r="R300" i="7" s="1"/>
  <c r="S300" i="7" s="1"/>
  <c r="T300" i="7" s="1"/>
  <c r="U300" i="7" s="1"/>
  <c r="V300" i="7" s="1"/>
  <c r="W300" i="7" s="1"/>
  <c r="X300" i="7" s="1"/>
  <c r="Y300" i="7" s="1"/>
  <c r="Z300" i="7" s="1"/>
  <c r="AA300" i="7" s="1"/>
  <c r="AB300" i="7" s="1"/>
  <c r="AC300" i="7" s="1"/>
  <c r="AD300" i="7" s="1"/>
  <c r="AE300" i="7" s="1"/>
  <c r="AF300" i="7" s="1"/>
  <c r="AG300" i="7" s="1"/>
  <c r="AH300" i="7" s="1"/>
  <c r="AI300" i="7" s="1"/>
  <c r="AJ300" i="7" s="1"/>
  <c r="AK300" i="7" s="1"/>
  <c r="AL300" i="7" s="1"/>
  <c r="AM300" i="7" s="1"/>
  <c r="J301" i="7"/>
  <c r="K301" i="7" s="1"/>
  <c r="L301" i="7" s="1"/>
  <c r="M301" i="7" s="1"/>
  <c r="N301" i="7" s="1"/>
  <c r="O301" i="7" s="1"/>
  <c r="P301" i="7" s="1"/>
  <c r="Q301" i="7" s="1"/>
  <c r="R301" i="7" s="1"/>
  <c r="S301" i="7" s="1"/>
  <c r="T301" i="7" s="1"/>
  <c r="U301" i="7" s="1"/>
  <c r="V301" i="7" s="1"/>
  <c r="W301" i="7" s="1"/>
  <c r="X301" i="7" s="1"/>
  <c r="Y301" i="7" s="1"/>
  <c r="Z301" i="7" s="1"/>
  <c r="AA301" i="7" s="1"/>
  <c r="AB301" i="7" s="1"/>
  <c r="AC301" i="7" s="1"/>
  <c r="AD301" i="7" s="1"/>
  <c r="AE301" i="7" s="1"/>
  <c r="AF301" i="7" s="1"/>
  <c r="AG301" i="7" s="1"/>
  <c r="AH301" i="7" s="1"/>
  <c r="AI301" i="7" s="1"/>
  <c r="AJ301" i="7" s="1"/>
  <c r="AK301" i="7" s="1"/>
  <c r="AL301" i="7" s="1"/>
  <c r="AM301" i="7" s="1"/>
  <c r="J312" i="7"/>
  <c r="K312" i="7" s="1"/>
  <c r="L312" i="7" s="1"/>
  <c r="M312" i="7" s="1"/>
  <c r="N312" i="7" s="1"/>
  <c r="O312" i="7" s="1"/>
  <c r="P312" i="7" s="1"/>
  <c r="Q312" i="7" s="1"/>
  <c r="R312" i="7" s="1"/>
  <c r="S312" i="7" s="1"/>
  <c r="T312" i="7" s="1"/>
  <c r="U312" i="7" s="1"/>
  <c r="V312" i="7" s="1"/>
  <c r="W312" i="7" s="1"/>
  <c r="X312" i="7" s="1"/>
  <c r="Y312" i="7" s="1"/>
  <c r="Z312" i="7" s="1"/>
  <c r="AA312" i="7" s="1"/>
  <c r="AB312" i="7" s="1"/>
  <c r="AC312" i="7" s="1"/>
  <c r="AD312" i="7" s="1"/>
  <c r="AE312" i="7" s="1"/>
  <c r="AF312" i="7" s="1"/>
  <c r="AG312" i="7" s="1"/>
  <c r="AH312" i="7" s="1"/>
  <c r="AI312" i="7" s="1"/>
  <c r="AJ312" i="7" s="1"/>
  <c r="AK312" i="7" s="1"/>
  <c r="AL312" i="7" s="1"/>
  <c r="AM312" i="7" s="1"/>
  <c r="J347" i="7"/>
  <c r="K347" i="7" s="1"/>
  <c r="L347" i="7" s="1"/>
  <c r="M347" i="7" s="1"/>
  <c r="N347" i="7" s="1"/>
  <c r="O347" i="7" s="1"/>
  <c r="P347" i="7" s="1"/>
  <c r="Q347" i="7" s="1"/>
  <c r="R347" i="7" s="1"/>
  <c r="S347" i="7" s="1"/>
  <c r="T347" i="7" s="1"/>
  <c r="U347" i="7" s="1"/>
  <c r="V347" i="7" s="1"/>
  <c r="W347" i="7" s="1"/>
  <c r="X347" i="7" s="1"/>
  <c r="Y347" i="7" s="1"/>
  <c r="Z347" i="7" s="1"/>
  <c r="AA347" i="7" s="1"/>
  <c r="AB347" i="7" s="1"/>
  <c r="AC347" i="7" s="1"/>
  <c r="AD347" i="7" s="1"/>
  <c r="AE347" i="7" s="1"/>
  <c r="AF347" i="7" s="1"/>
  <c r="AG347" i="7" s="1"/>
  <c r="AH347" i="7" s="1"/>
  <c r="AI347" i="7" s="1"/>
  <c r="AJ347" i="7" s="1"/>
  <c r="AK347" i="7" s="1"/>
  <c r="AL347" i="7" s="1"/>
  <c r="AM347" i="7" s="1"/>
  <c r="J350" i="7"/>
  <c r="K350" i="7" s="1"/>
  <c r="L350" i="7" s="1"/>
  <c r="M350" i="7" s="1"/>
  <c r="N350" i="7" s="1"/>
  <c r="O350" i="7" s="1"/>
  <c r="P350" i="7" s="1"/>
  <c r="Q350" i="7" s="1"/>
  <c r="R350" i="7" s="1"/>
  <c r="S350" i="7" s="1"/>
  <c r="T350" i="7" s="1"/>
  <c r="U350" i="7" s="1"/>
  <c r="V350" i="7" s="1"/>
  <c r="W350" i="7" s="1"/>
  <c r="X350" i="7" s="1"/>
  <c r="Y350" i="7" s="1"/>
  <c r="Z350" i="7" s="1"/>
  <c r="AA350" i="7" s="1"/>
  <c r="AB350" i="7" s="1"/>
  <c r="AC350" i="7" s="1"/>
  <c r="AD350" i="7" s="1"/>
  <c r="AE350" i="7" s="1"/>
  <c r="AF350" i="7" s="1"/>
  <c r="AG350" i="7" s="1"/>
  <c r="AH350" i="7" s="1"/>
  <c r="AI350" i="7" s="1"/>
  <c r="AJ350" i="7" s="1"/>
  <c r="AK350" i="7" s="1"/>
  <c r="AL350" i="7" s="1"/>
  <c r="AM350" i="7" s="1"/>
  <c r="J348" i="7"/>
  <c r="K348" i="7"/>
  <c r="L348" i="7" s="1"/>
  <c r="M348" i="7" s="1"/>
  <c r="N348" i="7" s="1"/>
  <c r="O348" i="7" s="1"/>
  <c r="P348" i="7" s="1"/>
  <c r="Q348" i="7" s="1"/>
  <c r="R348" i="7" s="1"/>
  <c r="S348" i="7" s="1"/>
  <c r="T348" i="7" s="1"/>
  <c r="U348" i="7" s="1"/>
  <c r="V348" i="7" s="1"/>
  <c r="W348" i="7" s="1"/>
  <c r="X348" i="7" s="1"/>
  <c r="Y348" i="7" s="1"/>
  <c r="Z348" i="7" s="1"/>
  <c r="AA348" i="7" s="1"/>
  <c r="AB348" i="7" s="1"/>
  <c r="AC348" i="7" s="1"/>
  <c r="AD348" i="7" s="1"/>
  <c r="AE348" i="7" s="1"/>
  <c r="AF348" i="7" s="1"/>
  <c r="AG348" i="7" s="1"/>
  <c r="AH348" i="7" s="1"/>
  <c r="AI348" i="7" s="1"/>
  <c r="AJ348" i="7" s="1"/>
  <c r="AK348" i="7" s="1"/>
  <c r="AL348" i="7" s="1"/>
  <c r="AM348" i="7" s="1"/>
  <c r="J287" i="7"/>
  <c r="K287" i="7" s="1"/>
  <c r="L287" i="7" s="1"/>
  <c r="M287" i="7" s="1"/>
  <c r="N287" i="7" s="1"/>
  <c r="O287" i="7" s="1"/>
  <c r="P287" i="7" s="1"/>
  <c r="Q287" i="7" s="1"/>
  <c r="R287" i="7" s="1"/>
  <c r="S287" i="7" s="1"/>
  <c r="T287" i="7" s="1"/>
  <c r="U287" i="7" s="1"/>
  <c r="V287" i="7" s="1"/>
  <c r="W287" i="7" s="1"/>
  <c r="X287" i="7" s="1"/>
  <c r="Y287" i="7" s="1"/>
  <c r="Z287" i="7" s="1"/>
  <c r="AA287" i="7" s="1"/>
  <c r="AB287" i="7" s="1"/>
  <c r="AC287" i="7" s="1"/>
  <c r="AD287" i="7" s="1"/>
  <c r="AE287" i="7" s="1"/>
  <c r="AF287" i="7" s="1"/>
  <c r="AG287" i="7" s="1"/>
  <c r="AH287" i="7" s="1"/>
  <c r="AI287" i="7" s="1"/>
  <c r="AJ287" i="7" s="1"/>
  <c r="AK287" i="7" s="1"/>
  <c r="AL287" i="7" s="1"/>
  <c r="AM287" i="7" s="1"/>
  <c r="J318" i="7"/>
  <c r="K318" i="7" s="1"/>
  <c r="L318" i="7" s="1"/>
  <c r="M318" i="7" s="1"/>
  <c r="N318" i="7" s="1"/>
  <c r="O318" i="7" s="1"/>
  <c r="P318" i="7" s="1"/>
  <c r="Q318" i="7" s="1"/>
  <c r="R318" i="7" s="1"/>
  <c r="S318" i="7" s="1"/>
  <c r="T318" i="7" s="1"/>
  <c r="U318" i="7" s="1"/>
  <c r="V318" i="7" s="1"/>
  <c r="W318" i="7" s="1"/>
  <c r="X318" i="7" s="1"/>
  <c r="Y318" i="7" s="1"/>
  <c r="Z318" i="7" s="1"/>
  <c r="AA318" i="7" s="1"/>
  <c r="AB318" i="7" s="1"/>
  <c r="AC318" i="7" s="1"/>
  <c r="AD318" i="7" s="1"/>
  <c r="AE318" i="7" s="1"/>
  <c r="AF318" i="7" s="1"/>
  <c r="AG318" i="7" s="1"/>
  <c r="AH318" i="7" s="1"/>
  <c r="AI318" i="7" s="1"/>
  <c r="AJ318" i="7" s="1"/>
  <c r="AK318" i="7" s="1"/>
  <c r="AL318" i="7" s="1"/>
  <c r="AM318" i="7" s="1"/>
  <c r="J392" i="7"/>
  <c r="K392" i="7" s="1"/>
  <c r="L392" i="7" s="1"/>
  <c r="M392" i="7" s="1"/>
  <c r="N392" i="7" s="1"/>
  <c r="O392" i="7" s="1"/>
  <c r="P392" i="7" s="1"/>
  <c r="Q392" i="7" s="1"/>
  <c r="R392" i="7" s="1"/>
  <c r="S392" i="7" s="1"/>
  <c r="T392" i="7" s="1"/>
  <c r="U392" i="7" s="1"/>
  <c r="V392" i="7" s="1"/>
  <c r="W392" i="7" s="1"/>
  <c r="X392" i="7" s="1"/>
  <c r="Y392" i="7" s="1"/>
  <c r="Z392" i="7" s="1"/>
  <c r="AA392" i="7" s="1"/>
  <c r="AB392" i="7" s="1"/>
  <c r="AC392" i="7" s="1"/>
  <c r="AD392" i="7" s="1"/>
  <c r="AE392" i="7" s="1"/>
  <c r="AF392" i="7" s="1"/>
  <c r="AG392" i="7" s="1"/>
  <c r="AH392" i="7" s="1"/>
  <c r="AI392" i="7" s="1"/>
  <c r="AJ392" i="7" s="1"/>
  <c r="AK392" i="7" s="1"/>
  <c r="AL392" i="7" s="1"/>
  <c r="AM392" i="7" s="1"/>
  <c r="J393" i="7"/>
  <c r="K393" i="7" s="1"/>
  <c r="L393" i="7" s="1"/>
  <c r="M393" i="7" s="1"/>
  <c r="N393" i="7" s="1"/>
  <c r="O393" i="7" s="1"/>
  <c r="P393" i="7" s="1"/>
  <c r="Q393" i="7" s="1"/>
  <c r="R393" i="7" s="1"/>
  <c r="S393" i="7" s="1"/>
  <c r="T393" i="7" s="1"/>
  <c r="U393" i="7" s="1"/>
  <c r="V393" i="7" s="1"/>
  <c r="W393" i="7" s="1"/>
  <c r="X393" i="7" s="1"/>
  <c r="Y393" i="7" s="1"/>
  <c r="Z393" i="7" s="1"/>
  <c r="AA393" i="7" s="1"/>
  <c r="AB393" i="7" s="1"/>
  <c r="AC393" i="7" s="1"/>
  <c r="AD393" i="7" s="1"/>
  <c r="AE393" i="7" s="1"/>
  <c r="AF393" i="7" s="1"/>
  <c r="AG393" i="7" s="1"/>
  <c r="AH393" i="7" s="1"/>
  <c r="AI393" i="7" s="1"/>
  <c r="AJ393" i="7" s="1"/>
  <c r="AK393" i="7" s="1"/>
  <c r="AL393" i="7" s="1"/>
  <c r="AM393" i="7" s="1"/>
  <c r="J40" i="7"/>
  <c r="K40" i="7" s="1"/>
  <c r="L40" i="7" s="1"/>
  <c r="M40" i="7" s="1"/>
  <c r="N40" i="7" s="1"/>
  <c r="O40" i="7" s="1"/>
  <c r="P40" i="7" s="1"/>
  <c r="Q40" i="7" s="1"/>
  <c r="R40" i="7" s="1"/>
  <c r="S40" i="7" s="1"/>
  <c r="T40" i="7" s="1"/>
  <c r="U40" i="7" s="1"/>
  <c r="V40" i="7" s="1"/>
  <c r="W40" i="7" s="1"/>
  <c r="X40" i="7" s="1"/>
  <c r="Y40" i="7" s="1"/>
  <c r="Z40" i="7" s="1"/>
  <c r="AA40" i="7" s="1"/>
  <c r="AB40" i="7" s="1"/>
  <c r="AC40" i="7" s="1"/>
  <c r="AD40" i="7" s="1"/>
  <c r="AE40" i="7" s="1"/>
  <c r="AF40" i="7" s="1"/>
  <c r="AG40" i="7" s="1"/>
  <c r="AH40" i="7" s="1"/>
  <c r="AI40" i="7" s="1"/>
  <c r="AJ40" i="7" s="1"/>
  <c r="AK40" i="7" s="1"/>
  <c r="AL40" i="7" s="1"/>
  <c r="AM40" i="7" s="1"/>
  <c r="J41" i="7"/>
  <c r="K41" i="7" s="1"/>
  <c r="L41" i="7" s="1"/>
  <c r="M41" i="7" s="1"/>
  <c r="N41" i="7" s="1"/>
  <c r="O41" i="7" s="1"/>
  <c r="P41" i="7" s="1"/>
  <c r="Q41" i="7" s="1"/>
  <c r="R41" i="7" s="1"/>
  <c r="S41" i="7" s="1"/>
  <c r="T41" i="7" s="1"/>
  <c r="U41" i="7" s="1"/>
  <c r="V41" i="7" s="1"/>
  <c r="W41" i="7" s="1"/>
  <c r="X41" i="7" s="1"/>
  <c r="Y41" i="7" s="1"/>
  <c r="Z41" i="7" s="1"/>
  <c r="AA41" i="7" s="1"/>
  <c r="AB41" i="7" s="1"/>
  <c r="AC41" i="7" s="1"/>
  <c r="AD41" i="7" s="1"/>
  <c r="AE41" i="7" s="1"/>
  <c r="AF41" i="7" s="1"/>
  <c r="AG41" i="7" s="1"/>
  <c r="AH41" i="7" s="1"/>
  <c r="AI41" i="7" s="1"/>
  <c r="AJ41" i="7" s="1"/>
  <c r="AK41" i="7" s="1"/>
  <c r="AL41" i="7" s="1"/>
  <c r="AM41" i="7" s="1"/>
  <c r="J107" i="7"/>
  <c r="K107" i="7" s="1"/>
  <c r="L107" i="7" s="1"/>
  <c r="M107" i="7" s="1"/>
  <c r="N107" i="7" s="1"/>
  <c r="O107" i="7" s="1"/>
  <c r="P107" i="7" s="1"/>
  <c r="Q107" i="7" s="1"/>
  <c r="R107" i="7" s="1"/>
  <c r="S107" i="7" s="1"/>
  <c r="T107" i="7" s="1"/>
  <c r="U107" i="7" s="1"/>
  <c r="V107" i="7" s="1"/>
  <c r="W107" i="7" s="1"/>
  <c r="X107" i="7" s="1"/>
  <c r="Y107" i="7" s="1"/>
  <c r="Z107" i="7" s="1"/>
  <c r="AA107" i="7" s="1"/>
  <c r="AB107" i="7" s="1"/>
  <c r="AC107" i="7" s="1"/>
  <c r="AD107" i="7" s="1"/>
  <c r="AE107" i="7" s="1"/>
  <c r="AF107" i="7" s="1"/>
  <c r="AG107" i="7" s="1"/>
  <c r="AH107" i="7" s="1"/>
  <c r="AI107" i="7" s="1"/>
  <c r="AJ107" i="7" s="1"/>
  <c r="AK107" i="7" s="1"/>
  <c r="AL107" i="7" s="1"/>
  <c r="AM107" i="7" s="1"/>
  <c r="J110" i="7"/>
  <c r="K110" i="7" s="1"/>
  <c r="L110" i="7" s="1"/>
  <c r="M110" i="7" s="1"/>
  <c r="N110" i="7" s="1"/>
  <c r="O110" i="7" s="1"/>
  <c r="P110" i="7" s="1"/>
  <c r="Q110" i="7" s="1"/>
  <c r="R110" i="7" s="1"/>
  <c r="S110" i="7" s="1"/>
  <c r="T110" i="7" s="1"/>
  <c r="U110" i="7" s="1"/>
  <c r="V110" i="7" s="1"/>
  <c r="W110" i="7" s="1"/>
  <c r="X110" i="7" s="1"/>
  <c r="Y110" i="7" s="1"/>
  <c r="Z110" i="7" s="1"/>
  <c r="AA110" i="7" s="1"/>
  <c r="AB110" i="7" s="1"/>
  <c r="AC110" i="7" s="1"/>
  <c r="AD110" i="7" s="1"/>
  <c r="AE110" i="7" s="1"/>
  <c r="AF110" i="7" s="1"/>
  <c r="AG110" i="7" s="1"/>
  <c r="AH110" i="7" s="1"/>
  <c r="AI110" i="7" s="1"/>
  <c r="AJ110" i="7" s="1"/>
  <c r="AK110" i="7" s="1"/>
  <c r="AL110" i="7" s="1"/>
  <c r="AM110" i="7" s="1"/>
  <c r="J108" i="7"/>
  <c r="K108" i="7"/>
  <c r="L108" i="7" s="1"/>
  <c r="M108" i="7" s="1"/>
  <c r="N108" i="7" s="1"/>
  <c r="O108" i="7" s="1"/>
  <c r="P108" i="7" s="1"/>
  <c r="Q108" i="7" s="1"/>
  <c r="R108" i="7" s="1"/>
  <c r="S108" i="7" s="1"/>
  <c r="T108" i="7" s="1"/>
  <c r="U108" i="7" s="1"/>
  <c r="V108" i="7" s="1"/>
  <c r="W108" i="7" s="1"/>
  <c r="X108" i="7" s="1"/>
  <c r="Y108" i="7" s="1"/>
  <c r="Z108" i="7" s="1"/>
  <c r="AA108" i="7" s="1"/>
  <c r="AB108" i="7" s="1"/>
  <c r="AC108" i="7" s="1"/>
  <c r="AD108" i="7" s="1"/>
  <c r="AE108" i="7" s="1"/>
  <c r="AF108" i="7" s="1"/>
  <c r="AG108" i="7" s="1"/>
  <c r="AH108" i="7" s="1"/>
  <c r="AI108" i="7" s="1"/>
  <c r="AJ108" i="7" s="1"/>
  <c r="AK108" i="7" s="1"/>
  <c r="AL108" i="7" s="1"/>
  <c r="AM108" i="7" s="1"/>
</calcChain>
</file>

<file path=xl/sharedStrings.xml><?xml version="1.0" encoding="utf-8"?>
<sst xmlns="http://schemas.openxmlformats.org/spreadsheetml/2006/main" count="2290" uniqueCount="1171">
  <si>
    <t>p_num</t>
  </si>
  <si>
    <t>isws_facility_id</t>
  </si>
  <si>
    <t>owner</t>
  </si>
  <si>
    <t>fac_well_num</t>
  </si>
  <si>
    <t>total_name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</si>
  <si>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</si>
  <si>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</si>
  <si>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</si>
  <si>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</si>
  <si>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</si>
  <si>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</si>
  <si>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</si>
  <si>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</si>
  <si>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</si>
  <si>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</si>
  <si>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</si>
  <si>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</si>
  <si>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</si>
  <si>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</si>
  <si>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</si>
  <si>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</si>
  <si>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</si>
  <si>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</si>
  <si>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</si>
  <si>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</si>
  <si>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</si>
  <si>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</si>
  <si>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</si>
  <si>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</si>
  <si>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</si>
  <si>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</si>
  <si>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</si>
  <si>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</si>
  <si>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</si>
  <si>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</si>
  <si>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</si>
  <si>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</si>
  <si>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</si>
  <si>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</si>
  <si>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</si>
  <si>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</si>
  <si>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</si>
  <si>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</si>
  <si>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</si>
  <si>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</si>
  <si>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</si>
  <si>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</si>
  <si>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19713785</t>
  </si>
  <si>
    <t>ALCAN POWDER  CHEMICAL TOYO</t>
  </si>
  <si>
    <t>2</t>
  </si>
  <si>
    <t>3385657</t>
  </si>
  <si>
    <t>3110662</t>
  </si>
  <si>
    <t>19713329</t>
  </si>
  <si>
    <t>ALSIP NURSERY</t>
  </si>
  <si>
    <t>1</t>
  </si>
  <si>
    <t>3450244</t>
  </si>
  <si>
    <t>3092520</t>
  </si>
  <si>
    <t xml:space="preserve">ALSIP NURSERY </t>
  </si>
  <si>
    <t>3450589</t>
  </si>
  <si>
    <t>3087142</t>
  </si>
  <si>
    <t>19797210</t>
  </si>
  <si>
    <t>AQUA ILLINOIS OAKVIEW</t>
  </si>
  <si>
    <t>3396008</t>
  </si>
  <si>
    <t>3092088</t>
  </si>
  <si>
    <t>3396683</t>
  </si>
  <si>
    <t>3092743</t>
  </si>
  <si>
    <t>3396346</t>
  </si>
  <si>
    <t>3093675</t>
  </si>
  <si>
    <t>19795030</t>
  </si>
  <si>
    <t>AQUA ILLINOIS  UNIVERSITY PARK</t>
  </si>
  <si>
    <t>4</t>
  </si>
  <si>
    <t>3484613</t>
  </si>
  <si>
    <t>3071259</t>
  </si>
  <si>
    <t>3495189</t>
  </si>
  <si>
    <t>3064620</t>
  </si>
  <si>
    <t>19797870</t>
  </si>
  <si>
    <t>AQUA ILLINOIS  WILLOWBROOK UTILITIES</t>
  </si>
  <si>
    <t>3535912</t>
  </si>
  <si>
    <t>3066380</t>
  </si>
  <si>
    <t>3396327</t>
  </si>
  <si>
    <t>3092274</t>
  </si>
  <si>
    <t>AQUA ILLINOIS UNIVERSITY PARK</t>
  </si>
  <si>
    <t>5</t>
  </si>
  <si>
    <t>3488960</t>
  </si>
  <si>
    <t>3065516</t>
  </si>
  <si>
    <t>7</t>
  </si>
  <si>
    <t>3499025</t>
  </si>
  <si>
    <t>3065631</t>
  </si>
  <si>
    <t>3497394</t>
  </si>
  <si>
    <t>3063880</t>
  </si>
  <si>
    <t>6</t>
  </si>
  <si>
    <t>3475669</t>
  </si>
  <si>
    <t>3063037</t>
  </si>
  <si>
    <t>3</t>
  </si>
  <si>
    <t>3478460</t>
  </si>
  <si>
    <t>3062975</t>
  </si>
  <si>
    <t>19790060</t>
  </si>
  <si>
    <t>AQUA ILLINOIS VILLAGE WOODS</t>
  </si>
  <si>
    <t>3511865</t>
  </si>
  <si>
    <t>3050766</t>
  </si>
  <si>
    <t>3512990</t>
  </si>
  <si>
    <t>3051486</t>
  </si>
  <si>
    <t>3512972</t>
  </si>
  <si>
    <t>3051518</t>
  </si>
  <si>
    <t>AQUA ILLINOIS WILLOWBROOK UTILITIES</t>
  </si>
  <si>
    <t>3533555</t>
  </si>
  <si>
    <t>3068500</t>
  </si>
  <si>
    <t>3535582</t>
  </si>
  <si>
    <t>3065958</t>
  </si>
  <si>
    <t>19714835</t>
  </si>
  <si>
    <t>AUTOBAHN COUNTRY CLUB LLC</t>
  </si>
  <si>
    <t>3376747</t>
  </si>
  <si>
    <t>3070283</t>
  </si>
  <si>
    <t>3374107</t>
  </si>
  <si>
    <t>3070943</t>
  </si>
  <si>
    <t>3375427</t>
  </si>
  <si>
    <t>3068963</t>
  </si>
  <si>
    <t>19795180</t>
  </si>
  <si>
    <t>BALMORAL HEIGHTS SUBD</t>
  </si>
  <si>
    <t>3509615</t>
  </si>
  <si>
    <t>3058238</t>
  </si>
  <si>
    <t>3509838</t>
  </si>
  <si>
    <t>3058457</t>
  </si>
  <si>
    <t>3509683</t>
  </si>
  <si>
    <t>3058418</t>
  </si>
  <si>
    <t>19713227</t>
  </si>
  <si>
    <t>BALMORAL RACE TRACK</t>
  </si>
  <si>
    <t>3511583</t>
  </si>
  <si>
    <t>3057227</t>
  </si>
  <si>
    <t>19713228</t>
  </si>
  <si>
    <t>BALMORAL WOODS COUNTRY CLUB</t>
  </si>
  <si>
    <t>3515714</t>
  </si>
  <si>
    <t>3053473</t>
  </si>
  <si>
    <t>3513064</t>
  </si>
  <si>
    <t>3053266</t>
  </si>
  <si>
    <t>3514499</t>
  </si>
  <si>
    <t>3050592</t>
  </si>
  <si>
    <t>3513839</t>
  </si>
  <si>
    <t>19795170</t>
  </si>
  <si>
    <t>BECKWITH SUBD</t>
  </si>
  <si>
    <t>3519532</t>
  </si>
  <si>
    <t>3073159</t>
  </si>
  <si>
    <t>3519520</t>
  </si>
  <si>
    <t>3073625</t>
  </si>
  <si>
    <t>19790050</t>
  </si>
  <si>
    <t>BEECHER</t>
  </si>
  <si>
    <t>3516266</t>
  </si>
  <si>
    <t>3036671</t>
  </si>
  <si>
    <t>3510445</t>
  </si>
  <si>
    <t>3030800</t>
  </si>
  <si>
    <t>3518251</t>
  </si>
  <si>
    <t>3034058</t>
  </si>
  <si>
    <t>3511432</t>
  </si>
  <si>
    <t>3030331</t>
  </si>
  <si>
    <t>3511502</t>
  </si>
  <si>
    <t>3030337</t>
  </si>
  <si>
    <t>19714159</t>
  </si>
  <si>
    <t>BIG RUN GOLF CLUB</t>
  </si>
  <si>
    <t>3397205</t>
  </si>
  <si>
    <t>3135842</t>
  </si>
  <si>
    <t>19794150</t>
  </si>
  <si>
    <t>BOLINGBROOK</t>
  </si>
  <si>
    <t>3392479</t>
  </si>
  <si>
    <t>3163903</t>
  </si>
  <si>
    <t>3392419</t>
  </si>
  <si>
    <t>3164082</t>
  </si>
  <si>
    <t>13</t>
  </si>
  <si>
    <t>3371291</t>
  </si>
  <si>
    <t>3153196</t>
  </si>
  <si>
    <t>11</t>
  </si>
  <si>
    <t>3372443</t>
  </si>
  <si>
    <t>3159593</t>
  </si>
  <si>
    <t>19714152</t>
  </si>
  <si>
    <t>BOLINGBROOK PARK DISTRICT</t>
  </si>
  <si>
    <t>3390883</t>
  </si>
  <si>
    <t>3161272</t>
  </si>
  <si>
    <t>19795140</t>
  </si>
  <si>
    <t>BONNIE BRAE  FOREST MANOR SAN DIST</t>
  </si>
  <si>
    <t>3403366</t>
  </si>
  <si>
    <t>3124244</t>
  </si>
  <si>
    <t>BONNIE BRAE FOREST MANOR SAN DIST</t>
  </si>
  <si>
    <t>3399455</t>
  </si>
  <si>
    <t>3121389</t>
  </si>
  <si>
    <t>19769170</t>
  </si>
  <si>
    <t>BRANDON ROAD LOCK AND DAM</t>
  </si>
  <si>
    <t>3380746</t>
  </si>
  <si>
    <t>3086982</t>
  </si>
  <si>
    <t>19712133</t>
  </si>
  <si>
    <t>BROKEN ARROW GOLF COURSE</t>
  </si>
  <si>
    <t>3404579</t>
  </si>
  <si>
    <t>3112414</t>
  </si>
  <si>
    <t>19795195</t>
  </si>
  <si>
    <t>BUSY BEE MHP</t>
  </si>
  <si>
    <t>3407016</t>
  </si>
  <si>
    <t>3136558</t>
  </si>
  <si>
    <t>3402545</t>
  </si>
  <si>
    <t>3134935</t>
  </si>
  <si>
    <t>19795425</t>
  </si>
  <si>
    <t>BUSY BEE MHP2</t>
  </si>
  <si>
    <t>3398765</t>
  </si>
  <si>
    <t>3126700</t>
  </si>
  <si>
    <t>3397488</t>
  </si>
  <si>
    <t>3126287</t>
  </si>
  <si>
    <t>19795240</t>
  </si>
  <si>
    <t>C AND G MAINTENANCE CORP</t>
  </si>
  <si>
    <t>3517223</t>
  </si>
  <si>
    <t>3069266</t>
  </si>
  <si>
    <t>19713235</t>
  </si>
  <si>
    <t>CALUMET FABR ENG COMPANY</t>
  </si>
  <si>
    <t>3514063</t>
  </si>
  <si>
    <t>3063800</t>
  </si>
  <si>
    <t>19770020</t>
  </si>
  <si>
    <t>CARILLON CLUB</t>
  </si>
  <si>
    <t>3346870</t>
  </si>
  <si>
    <t>3161221</t>
  </si>
  <si>
    <t>19716655</t>
  </si>
  <si>
    <t>CENTRAL SOD FARMS WILL CTY</t>
  </si>
  <si>
    <t>3346875</t>
  </si>
  <si>
    <t>3149833</t>
  </si>
  <si>
    <t>3353681</t>
  </si>
  <si>
    <t>3158120</t>
  </si>
  <si>
    <t>3352361</t>
  </si>
  <si>
    <t>3158780</t>
  </si>
  <si>
    <t>3341837</t>
  </si>
  <si>
    <t>3157736</t>
  </si>
  <si>
    <t>8</t>
  </si>
  <si>
    <t>3351729</t>
  </si>
  <si>
    <t>3157934</t>
  </si>
  <si>
    <t>3351069</t>
  </si>
  <si>
    <t>3157274</t>
  </si>
  <si>
    <t>19790200</t>
  </si>
  <si>
    <t>CHANNAHON</t>
  </si>
  <si>
    <t>3345618</t>
  </si>
  <si>
    <t>3065962</t>
  </si>
  <si>
    <t>3345733</t>
  </si>
  <si>
    <t>3066029</t>
  </si>
  <si>
    <t>19712819</t>
  </si>
  <si>
    <t>CHANNAHON PARK DISTRICT</t>
  </si>
  <si>
    <t>3354275</t>
  </si>
  <si>
    <t>3060202</t>
  </si>
  <si>
    <t>3360627</t>
  </si>
  <si>
    <t>3074899</t>
  </si>
  <si>
    <t>3359967</t>
  </si>
  <si>
    <t>19769920</t>
  </si>
  <si>
    <t>CHANNAHON PARKWAY STATE PARK</t>
  </si>
  <si>
    <t>3341625</t>
  </si>
  <si>
    <t>3039211</t>
  </si>
  <si>
    <t>3347607</t>
  </si>
  <si>
    <t>3056014</t>
  </si>
  <si>
    <t>19712821</t>
  </si>
  <si>
    <t>CHANNAHON SCHOOL DISTRICT</t>
  </si>
  <si>
    <t>3350658</t>
  </si>
  <si>
    <t>3063281</t>
  </si>
  <si>
    <t>3059314</t>
  </si>
  <si>
    <t>19713225</t>
  </si>
  <si>
    <t>CHICAGO MILWAUKEE ST PAUL PACIFIC RR</t>
  </si>
  <si>
    <t>3515540</t>
  </si>
  <si>
    <t>3061344</t>
  </si>
  <si>
    <t>19795360</t>
  </si>
  <si>
    <t>CLEARVIEW SUBD</t>
  </si>
  <si>
    <t>3388516</t>
  </si>
  <si>
    <t>3086938</t>
  </si>
  <si>
    <t>3388483</t>
  </si>
  <si>
    <t>3086549</t>
  </si>
  <si>
    <t>19795400</t>
  </si>
  <si>
    <t>COLLEGE VIEW SUBD</t>
  </si>
  <si>
    <t>3385229</t>
  </si>
  <si>
    <t>3126707</t>
  </si>
  <si>
    <t>3385049</t>
  </si>
  <si>
    <t>3125841</t>
  </si>
  <si>
    <t>3385629</t>
  </si>
  <si>
    <t>3125681</t>
  </si>
  <si>
    <t>3384905</t>
  </si>
  <si>
    <t>3126353</t>
  </si>
  <si>
    <t>19730131</t>
  </si>
  <si>
    <t>COMM ED  JOLIET OFFICE BLDG</t>
  </si>
  <si>
    <t>3400034</t>
  </si>
  <si>
    <t>3083389</t>
  </si>
  <si>
    <t>3399374</t>
  </si>
  <si>
    <t>3082729</t>
  </si>
  <si>
    <t>19714240</t>
  </si>
  <si>
    <t>CONCRETE SPECIALTIES</t>
  </si>
  <si>
    <t>3389816</t>
  </si>
  <si>
    <t>3120872</t>
  </si>
  <si>
    <t>3121532</t>
  </si>
  <si>
    <t>19714710</t>
  </si>
  <si>
    <t>CONTINENTAL MIDLAND</t>
  </si>
  <si>
    <t>3498189</t>
  </si>
  <si>
    <t>3071296</t>
  </si>
  <si>
    <t>3498849</t>
  </si>
  <si>
    <t>3070636</t>
  </si>
  <si>
    <t>19790250</t>
  </si>
  <si>
    <t>CREST HILL</t>
  </si>
  <si>
    <t>3375586</t>
  </si>
  <si>
    <t>3104413</t>
  </si>
  <si>
    <t>3380214</t>
  </si>
  <si>
    <t>3109308</t>
  </si>
  <si>
    <t>9</t>
  </si>
  <si>
    <t>3369877</t>
  </si>
  <si>
    <t>3106421</t>
  </si>
  <si>
    <t>3373567</t>
  </si>
  <si>
    <t>3108086</t>
  </si>
  <si>
    <t>3381933</t>
  </si>
  <si>
    <t>3107119</t>
  </si>
  <si>
    <t>12</t>
  </si>
  <si>
    <t>3114540</t>
  </si>
  <si>
    <t>10</t>
  </si>
  <si>
    <t>3372480</t>
  </si>
  <si>
    <t>3114244</t>
  </si>
  <si>
    <t>3370752</t>
  </si>
  <si>
    <t>3107493</t>
  </si>
  <si>
    <t>3380497</t>
  </si>
  <si>
    <t>3106675</t>
  </si>
  <si>
    <t>3373680</t>
  </si>
  <si>
    <t>3105024</t>
  </si>
  <si>
    <t>3369789</t>
  </si>
  <si>
    <t>3103944</t>
  </si>
  <si>
    <t>19790300</t>
  </si>
  <si>
    <t>CRETE</t>
  </si>
  <si>
    <t>3509401</t>
  </si>
  <si>
    <t>3066874</t>
  </si>
  <si>
    <t>3522804</t>
  </si>
  <si>
    <t>3072722</t>
  </si>
  <si>
    <t>3067534</t>
  </si>
  <si>
    <t>3516184</t>
  </si>
  <si>
    <t>3076375</t>
  </si>
  <si>
    <t>3510451</t>
  </si>
  <si>
    <t>3064057</t>
  </si>
  <si>
    <t>3509388</t>
  </si>
  <si>
    <t>3068651</t>
  </si>
  <si>
    <t>19714515</t>
  </si>
  <si>
    <t>CRETE MONEE HIGH SCHOOL</t>
  </si>
  <si>
    <t>0</t>
  </si>
  <si>
    <t>3506789</t>
  </si>
  <si>
    <t>3065858</t>
  </si>
  <si>
    <t>CRETE-MONEE HIGH SCHOOL</t>
  </si>
  <si>
    <t>3506761</t>
  </si>
  <si>
    <t>3068194</t>
  </si>
  <si>
    <t>19713226</t>
  </si>
  <si>
    <t>CRETE-MONEE SCHOOL DIST 201U</t>
  </si>
  <si>
    <t>3507681</t>
  </si>
  <si>
    <t>3059049</t>
  </si>
  <si>
    <t>19795105</t>
  </si>
  <si>
    <t>CRISWELL COURT MHP</t>
  </si>
  <si>
    <t>3397959</t>
  </si>
  <si>
    <t>3096934</t>
  </si>
  <si>
    <t>3397604</t>
  </si>
  <si>
    <t>3096464</t>
  </si>
  <si>
    <t>19795480</t>
  </si>
  <si>
    <t>CRYSTAL LAWNS ADDITION IMPROVEMENT ASSOC</t>
  </si>
  <si>
    <t>3362032</t>
  </si>
  <si>
    <t>3109359</t>
  </si>
  <si>
    <t>3363476</t>
  </si>
  <si>
    <t>3109965</t>
  </si>
  <si>
    <t>3363347</t>
  </si>
  <si>
    <t>3108946</t>
  </si>
  <si>
    <t>3362020</t>
  </si>
  <si>
    <t>3109810</t>
  </si>
  <si>
    <t>3361489</t>
  </si>
  <si>
    <t>3111063</t>
  </si>
  <si>
    <t>3360037</t>
  </si>
  <si>
    <t>3110007</t>
  </si>
  <si>
    <t>19716675</t>
  </si>
  <si>
    <t>CRYSTAL LAWNS SCH CO DIST 202</t>
  </si>
  <si>
    <t>3366901</t>
  </si>
  <si>
    <t>3110522</t>
  </si>
  <si>
    <t>19713237</t>
  </si>
  <si>
    <t>CUSTER PARK SCHOOL</t>
  </si>
  <si>
    <t>3375817</t>
  </si>
  <si>
    <t>2991527</t>
  </si>
  <si>
    <t>19714711</t>
  </si>
  <si>
    <t>DEER CREEK GOLF COURSE</t>
  </si>
  <si>
    <t>3499635</t>
  </si>
  <si>
    <t>3064116</t>
  </si>
  <si>
    <t>19760170</t>
  </si>
  <si>
    <t>DES PLAINES CONS AREA</t>
  </si>
  <si>
    <t>3353058</t>
  </si>
  <si>
    <t>3039934</t>
  </si>
  <si>
    <t>3360238</t>
  </si>
  <si>
    <t>3027008</t>
  </si>
  <si>
    <t>101</t>
  </si>
  <si>
    <t>3038614</t>
  </si>
  <si>
    <t>3352398</t>
  </si>
  <si>
    <t>19760175</t>
  </si>
  <si>
    <t>DES PLAINES GAME FARM</t>
  </si>
  <si>
    <t>3366444</t>
  </si>
  <si>
    <t>3021366</t>
  </si>
  <si>
    <t>19713620</t>
  </si>
  <si>
    <t>DESOTO LLC</t>
  </si>
  <si>
    <t>3393027</t>
  </si>
  <si>
    <t>3094254</t>
  </si>
  <si>
    <t>19795520</t>
  </si>
  <si>
    <t>DIXIE ESTATES SUBD</t>
  </si>
  <si>
    <t>3510368</t>
  </si>
  <si>
    <t>3052996</t>
  </si>
  <si>
    <t>19712590</t>
  </si>
  <si>
    <t>DOVATECH LTD</t>
  </si>
  <si>
    <t>3513384</t>
  </si>
  <si>
    <t>3024354</t>
  </si>
  <si>
    <t>19795560</t>
  </si>
  <si>
    <t>EAST LAWN SUBD</t>
  </si>
  <si>
    <t>3401537</t>
  </si>
  <si>
    <t>3093896</t>
  </si>
  <si>
    <t>19795600</t>
  </si>
  <si>
    <t>EASTMORELAND WATER CORP JOLIET</t>
  </si>
  <si>
    <t>3399570</t>
  </si>
  <si>
    <t>3093901</t>
  </si>
  <si>
    <t>EASTMORELAND WATER SERVICE ASSN  LENOX</t>
  </si>
  <si>
    <t>3398640</t>
  </si>
  <si>
    <t>3093521</t>
  </si>
  <si>
    <t>3400164</t>
  </si>
  <si>
    <t>3092468</t>
  </si>
  <si>
    <t/>
  </si>
  <si>
    <t>3398498</t>
  </si>
  <si>
    <t>3093385</t>
  </si>
  <si>
    <t>19790350</t>
  </si>
  <si>
    <t>ELWOOD</t>
  </si>
  <si>
    <t>3379080</t>
  </si>
  <si>
    <t>3049115</t>
  </si>
  <si>
    <t>3379359</t>
  </si>
  <si>
    <t>3050272</t>
  </si>
  <si>
    <t>3380070</t>
  </si>
  <si>
    <t>3050806</t>
  </si>
  <si>
    <t>19713330</t>
  </si>
  <si>
    <t>ELWOOD ENERGY LLC</t>
  </si>
  <si>
    <t>3382283</t>
  </si>
  <si>
    <t>3067270</t>
  </si>
  <si>
    <t>3377663</t>
  </si>
  <si>
    <t>3065950</t>
  </si>
  <si>
    <t>19714747</t>
  </si>
  <si>
    <t>EVERGREEN SOD FARM</t>
  </si>
  <si>
    <t>3477058</t>
  </si>
  <si>
    <t>3024570</t>
  </si>
  <si>
    <t>3474237</t>
  </si>
  <si>
    <t>3030547</t>
  </si>
  <si>
    <t>19713505</t>
  </si>
  <si>
    <t>F E SCHUNDLER COMPANY</t>
  </si>
  <si>
    <t>3383852</t>
  </si>
  <si>
    <t>3090398</t>
  </si>
  <si>
    <t>19791150</t>
  </si>
  <si>
    <t>FOSSIL ROCK RECREATION AREA</t>
  </si>
  <si>
    <t>3354070</t>
  </si>
  <si>
    <t>3013225</t>
  </si>
  <si>
    <t>19790400</t>
  </si>
  <si>
    <t>FRANKFORT</t>
  </si>
  <si>
    <t>14</t>
  </si>
  <si>
    <t>3454817</t>
  </si>
  <si>
    <t>3088316</t>
  </si>
  <si>
    <t>3462202</t>
  </si>
  <si>
    <t>3094389</t>
  </si>
  <si>
    <t>3462190</t>
  </si>
  <si>
    <t>3094289</t>
  </si>
  <si>
    <t>N15</t>
  </si>
  <si>
    <t>3456462</t>
  </si>
  <si>
    <t>3070672</t>
  </si>
  <si>
    <t>3440138</t>
  </si>
  <si>
    <t>3077130</t>
  </si>
  <si>
    <t>3440081</t>
  </si>
  <si>
    <t>3452588</t>
  </si>
  <si>
    <t>3079723</t>
  </si>
  <si>
    <t>3445249</t>
  </si>
  <si>
    <t>3090510</t>
  </si>
  <si>
    <t>3469101</t>
  </si>
  <si>
    <t>3086136</t>
  </si>
  <si>
    <t>3450278</t>
  </si>
  <si>
    <t>3083628</t>
  </si>
  <si>
    <t>3449257</t>
  </si>
  <si>
    <t>3085964</t>
  </si>
  <si>
    <t>19770000</t>
  </si>
  <si>
    <t>FRANKFORT PARK DISTRICT</t>
  </si>
  <si>
    <t>3458603</t>
  </si>
  <si>
    <t>3097369</t>
  </si>
  <si>
    <t>3460783</t>
  </si>
  <si>
    <t>3081317</t>
  </si>
  <si>
    <t>3447901</t>
  </si>
  <si>
    <t>3085064</t>
  </si>
  <si>
    <t>19795376</t>
  </si>
  <si>
    <t>GARDEN STREET IMPROVEMENT ASSN</t>
  </si>
  <si>
    <t>3368783</t>
  </si>
  <si>
    <t>3111366</t>
  </si>
  <si>
    <t>19790020</t>
  </si>
  <si>
    <t>GATEWAY MHP</t>
  </si>
  <si>
    <t>3443026</t>
  </si>
  <si>
    <t>3077361</t>
  </si>
  <si>
    <t>3442988</t>
  </si>
  <si>
    <t>3077349</t>
  </si>
  <si>
    <t>19713650</t>
  </si>
  <si>
    <t>GENSTAR ROOFING PRODUCTS CO</t>
  </si>
  <si>
    <t>3384580</t>
  </si>
  <si>
    <t>3107396</t>
  </si>
  <si>
    <t>19795125</t>
  </si>
  <si>
    <t>GIANNIS MHP</t>
  </si>
  <si>
    <t>3509272</t>
  </si>
  <si>
    <t>3072979</t>
  </si>
  <si>
    <t>3509247</t>
  </si>
  <si>
    <t>3072790</t>
  </si>
  <si>
    <t>19714713</t>
  </si>
  <si>
    <t>GOLF VISTA ESTATES</t>
  </si>
  <si>
    <t>19714833</t>
  </si>
  <si>
    <t>GOOCH FOODS INC</t>
  </si>
  <si>
    <t>3509243</t>
  </si>
  <si>
    <t>3075522</t>
  </si>
  <si>
    <t>19797960</t>
  </si>
  <si>
    <t>GOVERNORS STATE UNIVERSITY</t>
  </si>
  <si>
    <t>3484315</t>
  </si>
  <si>
    <t>3070247</t>
  </si>
  <si>
    <t>19716685</t>
  </si>
  <si>
    <t>GRAND PRAIRIE SCHOOL CO DIST 202</t>
  </si>
  <si>
    <t>3363823</t>
  </si>
  <si>
    <t>3108412</t>
  </si>
  <si>
    <t>19714341</t>
  </si>
  <si>
    <t>GRAVER TANK COMPANY</t>
  </si>
  <si>
    <t>3439824</t>
  </si>
  <si>
    <t>3106012</t>
  </si>
  <si>
    <t>19713336</t>
  </si>
  <si>
    <t>GRAYSTONE GOLF ENTERPRISES</t>
  </si>
  <si>
    <t>3462398</t>
  </si>
  <si>
    <t>3103591</t>
  </si>
  <si>
    <t>19713337</t>
  </si>
  <si>
    <t>GREEN GARDEN GOLF COURSE</t>
  </si>
  <si>
    <t>3455589</t>
  </si>
  <si>
    <t>3056813</t>
  </si>
  <si>
    <t>3454929</t>
  </si>
  <si>
    <t>3059453</t>
  </si>
  <si>
    <t>3452949</t>
  </si>
  <si>
    <t>3058793</t>
  </si>
  <si>
    <t>3058133</t>
  </si>
  <si>
    <t>3456909</t>
  </si>
  <si>
    <t>3453609</t>
  </si>
  <si>
    <t>3452289</t>
  </si>
  <si>
    <t>19795760</t>
  </si>
  <si>
    <t>GREENFIELD COMMUNITY WELL CO</t>
  </si>
  <si>
    <t>3392677</t>
  </si>
  <si>
    <t>3088835</t>
  </si>
  <si>
    <t>19714241</t>
  </si>
  <si>
    <t>HANSON MATERIAL SERVICE YARD 61</t>
  </si>
  <si>
    <t>3388496</t>
  </si>
  <si>
    <t>3123512</t>
  </si>
  <si>
    <t>3390750</t>
  </si>
  <si>
    <t>3131582</t>
  </si>
  <si>
    <t>HANSON MATERIAL SERVICE - YARD 61</t>
  </si>
  <si>
    <t>3386729</t>
  </si>
  <si>
    <t>3135944</t>
  </si>
  <si>
    <t>3390946</t>
  </si>
  <si>
    <t>3130994</t>
  </si>
  <si>
    <t>19714719</t>
  </si>
  <si>
    <t>HIDDEN MEADOWS GOLF COURSE</t>
  </si>
  <si>
    <t>3488774</t>
  </si>
  <si>
    <t>3071746</t>
  </si>
  <si>
    <t>19795165</t>
  </si>
  <si>
    <t>HILLSIDE MHP</t>
  </si>
  <si>
    <t>3398037</t>
  </si>
  <si>
    <t>3096426</t>
  </si>
  <si>
    <t>19795800</t>
  </si>
  <si>
    <t>HILLVIEW SUBDIVISION</t>
  </si>
  <si>
    <t>3418044</t>
  </si>
  <si>
    <t>3094047</t>
  </si>
  <si>
    <t>19795840</t>
  </si>
  <si>
    <t>HUNTLEY COMMUNITY SUBD</t>
  </si>
  <si>
    <t>3518262</t>
  </si>
  <si>
    <t>3073799</t>
  </si>
  <si>
    <t>19701200</t>
  </si>
  <si>
    <t>IUOE LOCAL 150</t>
  </si>
  <si>
    <t>3387047</t>
  </si>
  <si>
    <t>3026855</t>
  </si>
  <si>
    <t>19795210</t>
  </si>
  <si>
    <t>ILLINOIS AMERICAN  CENTRAL STATES DIV</t>
  </si>
  <si>
    <t>3365321</t>
  </si>
  <si>
    <t>3116818</t>
  </si>
  <si>
    <t>19795060</t>
  </si>
  <si>
    <t>ILLINOIS AMERICAN SANTA FE DIVISION</t>
  </si>
  <si>
    <t>3392661</t>
  </si>
  <si>
    <t>3151189</t>
  </si>
  <si>
    <t>19794151</t>
  </si>
  <si>
    <t>ILLINOIS AMERICAN  WEST SUBURBAN DIV</t>
  </si>
  <si>
    <t>17</t>
  </si>
  <si>
    <t>3394069</t>
  </si>
  <si>
    <t>3162097</t>
  </si>
  <si>
    <t>ILLINOIS AMERICAN WEST SUBURBAN DIV</t>
  </si>
  <si>
    <t>21</t>
  </si>
  <si>
    <t>3398876</t>
  </si>
  <si>
    <t>3158162</t>
  </si>
  <si>
    <t>3381101</t>
  </si>
  <si>
    <t>3154169</t>
  </si>
  <si>
    <t>3379099</t>
  </si>
  <si>
    <t>3156291</t>
  </si>
  <si>
    <t>3388091</t>
  </si>
  <si>
    <t>3157042</t>
  </si>
  <si>
    <t>22</t>
  </si>
  <si>
    <t>3393762</t>
  </si>
  <si>
    <t>3151755</t>
  </si>
  <si>
    <t>3384231</t>
  </si>
  <si>
    <t>3156706</t>
  </si>
  <si>
    <t>3393124</t>
  </si>
  <si>
    <t>3156932</t>
  </si>
  <si>
    <t>3376865</t>
  </si>
  <si>
    <t>3162106</t>
  </si>
  <si>
    <t>3391537</t>
  </si>
  <si>
    <t>3155161</t>
  </si>
  <si>
    <t>3388772</t>
  </si>
  <si>
    <t>3155119</t>
  </si>
  <si>
    <t>3382893</t>
  </si>
  <si>
    <t>3159819</t>
  </si>
  <si>
    <t>3159952</t>
  </si>
  <si>
    <t>3380553</t>
  </si>
  <si>
    <t>3157687</t>
  </si>
  <si>
    <t>3375176</t>
  </si>
  <si>
    <t>3151461</t>
  </si>
  <si>
    <t>20</t>
  </si>
  <si>
    <t>3372573</t>
  </si>
  <si>
    <t>3150126</t>
  </si>
  <si>
    <t>19</t>
  </si>
  <si>
    <t>3370449</t>
  </si>
  <si>
    <t>3157349</t>
  </si>
  <si>
    <t>3372865</t>
  </si>
  <si>
    <t>3157047</t>
  </si>
  <si>
    <t>3375898</t>
  </si>
  <si>
    <t>3154911</t>
  </si>
  <si>
    <t>19795040</t>
  </si>
  <si>
    <t>ILLINOIS AMERICAN ARBURY HILLS DIV</t>
  </si>
  <si>
    <t>19790100</t>
  </si>
  <si>
    <t>ILLINOIS AMERICAN HOMER TWP DIVISION</t>
  </si>
  <si>
    <t>3427586</t>
  </si>
  <si>
    <t>3130413</t>
  </si>
  <si>
    <t>3422334</t>
  </si>
  <si>
    <t>3137783</t>
  </si>
  <si>
    <t>3419265</t>
  </si>
  <si>
    <t>3130488</t>
  </si>
  <si>
    <t>3426290</t>
  </si>
  <si>
    <t>3120518</t>
  </si>
  <si>
    <t>15</t>
  </si>
  <si>
    <t>3394695</t>
  </si>
  <si>
    <t>3159601</t>
  </si>
  <si>
    <t>19795225</t>
  </si>
  <si>
    <t>IMPERIAL MHP</t>
  </si>
  <si>
    <t>3354927</t>
  </si>
  <si>
    <t>3093189</t>
  </si>
  <si>
    <t>19795880</t>
  </si>
  <si>
    <t>INGALLS PARK SUBD</t>
  </si>
  <si>
    <t>3397774</t>
  </si>
  <si>
    <t>3091935</t>
  </si>
  <si>
    <t>19713935</t>
  </si>
  <si>
    <t>INWOOD GOLF COURSE</t>
  </si>
  <si>
    <t>3366483</t>
  </si>
  <si>
    <t>3091432</t>
  </si>
  <si>
    <t>19790450</t>
  </si>
  <si>
    <t>JOLIET</t>
  </si>
  <si>
    <t>3343004</t>
  </si>
  <si>
    <t>3108331</t>
  </si>
  <si>
    <t>301</t>
  </si>
  <si>
    <t>3407825</t>
  </si>
  <si>
    <t>3104880</t>
  </si>
  <si>
    <t>201</t>
  </si>
  <si>
    <t>3407667</t>
  </si>
  <si>
    <t>3104932</t>
  </si>
  <si>
    <t>304</t>
  </si>
  <si>
    <t>3410684</t>
  </si>
  <si>
    <t>3107394</t>
  </si>
  <si>
    <t>204</t>
  </si>
  <si>
    <t>3410772</t>
  </si>
  <si>
    <t>3107451</t>
  </si>
  <si>
    <t>302</t>
  </si>
  <si>
    <t>3408297</t>
  </si>
  <si>
    <t>3102906</t>
  </si>
  <si>
    <t>205</t>
  </si>
  <si>
    <t>3409852</t>
  </si>
  <si>
    <t>3106261</t>
  </si>
  <si>
    <t>305</t>
  </si>
  <si>
    <t>3409856</t>
  </si>
  <si>
    <t>3106133</t>
  </si>
  <si>
    <t>202</t>
  </si>
  <si>
    <t>3407918</t>
  </si>
  <si>
    <t>3102872</t>
  </si>
  <si>
    <t>303</t>
  </si>
  <si>
    <t>3407912</t>
  </si>
  <si>
    <t>3100264</t>
  </si>
  <si>
    <t>203</t>
  </si>
  <si>
    <t>3407627</t>
  </si>
  <si>
    <t>3100268</t>
  </si>
  <si>
    <t>19713545</t>
  </si>
  <si>
    <t>JOLIET COUNTRY CLUB</t>
  </si>
  <si>
    <t>3393897</t>
  </si>
  <si>
    <t>3085051</t>
  </si>
  <si>
    <t>3394557</t>
  </si>
  <si>
    <t>3086371</t>
  </si>
  <si>
    <t>3084391</t>
  </si>
  <si>
    <t>19713936</t>
  </si>
  <si>
    <t>JOLIET PARK DISTRICT</t>
  </si>
  <si>
    <t>3407201</t>
  </si>
  <si>
    <t>3095379</t>
  </si>
  <si>
    <t>3099339</t>
  </si>
  <si>
    <t>3405881</t>
  </si>
  <si>
    <t>3097359</t>
  </si>
  <si>
    <t>3407801</t>
  </si>
  <si>
    <t>3098252</t>
  </si>
  <si>
    <t>3096039</t>
  </si>
  <si>
    <t>19795239</t>
  </si>
  <si>
    <t>JOLIET REGION PORT DIS AIRPORT</t>
  </si>
  <si>
    <t>3385989</t>
  </si>
  <si>
    <t>3124606</t>
  </si>
  <si>
    <t>3387402</t>
  </si>
  <si>
    <t>3123638</t>
  </si>
  <si>
    <t>3386387</t>
  </si>
  <si>
    <t>3123463</t>
  </si>
  <si>
    <t>3383076</t>
  </si>
  <si>
    <t>3122736</t>
  </si>
  <si>
    <t>19713940</t>
  </si>
  <si>
    <t>KALUZNY BROS INC</t>
  </si>
  <si>
    <t>3371537</t>
  </si>
  <si>
    <t>3085976</t>
  </si>
  <si>
    <t>3370749</t>
  </si>
  <si>
    <t>3085665</t>
  </si>
  <si>
    <t>19797940</t>
  </si>
  <si>
    <t>KANKAKEE CORRECTIONAL CENTER</t>
  </si>
  <si>
    <t>3406632</t>
  </si>
  <si>
    <t>2981199</t>
  </si>
  <si>
    <t>09169910</t>
  </si>
  <si>
    <t>KANKAKEE RIVER STATE PARK</t>
  </si>
  <si>
    <t>3403992</t>
  </si>
  <si>
    <t>2981859</t>
  </si>
  <si>
    <t>19795920</t>
  </si>
  <si>
    <t>LAKEVIEW IMPROVEMENT ASSN</t>
  </si>
  <si>
    <t>3377321</t>
  </si>
  <si>
    <t>3088783</t>
  </si>
  <si>
    <t>19714749</t>
  </si>
  <si>
    <t>LEONARD SAUNORIS NURSERY</t>
  </si>
  <si>
    <t>3459127</t>
  </si>
  <si>
    <t>3033282</t>
  </si>
  <si>
    <t>19713233</t>
  </si>
  <si>
    <t>LINCOLNSHIRE COUNTRY CLUB</t>
  </si>
  <si>
    <t>3519084</t>
  </si>
  <si>
    <t>3074523</t>
  </si>
  <si>
    <t>3513107</t>
  </si>
  <si>
    <t>3072372</t>
  </si>
  <si>
    <t>3516444</t>
  </si>
  <si>
    <t>3072543</t>
  </si>
  <si>
    <t>3515124</t>
  </si>
  <si>
    <t>19714509</t>
  </si>
  <si>
    <t>LINCOLNWAY HIGH SCHOOL</t>
  </si>
  <si>
    <t>3428383</t>
  </si>
  <si>
    <t>3090903</t>
  </si>
  <si>
    <t>3428019</t>
  </si>
  <si>
    <t>3090404</t>
  </si>
  <si>
    <t>3427723</t>
  </si>
  <si>
    <t>3091563</t>
  </si>
  <si>
    <t>3427063</t>
  </si>
  <si>
    <t>19713355</t>
  </si>
  <si>
    <t>LINCOLN WAY HS EAST CAMPUS</t>
  </si>
  <si>
    <t>3448915</t>
  </si>
  <si>
    <t>3091645</t>
  </si>
  <si>
    <t>3448255</t>
  </si>
  <si>
    <t>19790500</t>
  </si>
  <si>
    <t>LOCKPORT</t>
  </si>
  <si>
    <t>3412529</t>
  </si>
  <si>
    <t>3115737</t>
  </si>
  <si>
    <t>3404384</t>
  </si>
  <si>
    <t>3126583</t>
  </si>
  <si>
    <t>3401937</t>
  </si>
  <si>
    <t>3116359</t>
  </si>
  <si>
    <t>3403955</t>
  </si>
  <si>
    <t>3129584</t>
  </si>
  <si>
    <t>3406705</t>
  </si>
  <si>
    <t>3111305</t>
  </si>
  <si>
    <t>3415047</t>
  </si>
  <si>
    <t>3116534</t>
  </si>
  <si>
    <t>16</t>
  </si>
  <si>
    <t>3402185</t>
  </si>
  <si>
    <t>3129089</t>
  </si>
  <si>
    <t>3402577</t>
  </si>
  <si>
    <t>3117230</t>
  </si>
  <si>
    <t>3402168</t>
  </si>
  <si>
    <t>3128968</t>
  </si>
  <si>
    <t>3415652</t>
  </si>
  <si>
    <t>3117065</t>
  </si>
  <si>
    <t>19797070</t>
  </si>
  <si>
    <t>LOCKPORT HEIGHTS SANITARY DIST</t>
  </si>
  <si>
    <t>3402343</t>
  </si>
  <si>
    <t>3129793</t>
  </si>
  <si>
    <t>3401218</t>
  </si>
  <si>
    <t>3129358</t>
  </si>
  <si>
    <t>19798100</t>
  </si>
  <si>
    <t>LOCKPORT TWP WATER SYSTEM</t>
  </si>
  <si>
    <t>3391156</t>
  </si>
  <si>
    <t>3105501</t>
  </si>
  <si>
    <t>3392877</t>
  </si>
  <si>
    <t>3109543</t>
  </si>
  <si>
    <t>3392509</t>
  </si>
  <si>
    <t>3106097</t>
  </si>
  <si>
    <t>19712802</t>
  </si>
  <si>
    <t>LOLLYS STEAK HOUSE</t>
  </si>
  <si>
    <t>3343506</t>
  </si>
  <si>
    <t>2998746</t>
  </si>
  <si>
    <t>19714837</t>
  </si>
  <si>
    <t>LONGWOOD COUNTRY CLUB</t>
  </si>
  <si>
    <t>19790550</t>
  </si>
  <si>
    <t>MANHATTAN</t>
  </si>
  <si>
    <t>3411420</t>
  </si>
  <si>
    <t>3060846</t>
  </si>
  <si>
    <t>3413301</t>
  </si>
  <si>
    <t>3057315</t>
  </si>
  <si>
    <t>3414004</t>
  </si>
  <si>
    <t>3059233</t>
  </si>
  <si>
    <t>3413590</t>
  </si>
  <si>
    <t>3057544</t>
  </si>
  <si>
    <t>19713300</t>
  </si>
  <si>
    <t>MIDEWIN NATIONAL TALLGRASS PRAIRIE USDA FS</t>
  </si>
  <si>
    <t>903</t>
  </si>
  <si>
    <t>3397627</t>
  </si>
  <si>
    <t>3029871</t>
  </si>
  <si>
    <t>3362667</t>
  </si>
  <si>
    <t>3040924</t>
  </si>
  <si>
    <t>06390550</t>
  </si>
  <si>
    <t>MINOOKA</t>
  </si>
  <si>
    <t>3343191</t>
  </si>
  <si>
    <t>3065418</t>
  </si>
  <si>
    <t>3065399</t>
  </si>
  <si>
    <t>3344055</t>
  </si>
  <si>
    <t>3062396</t>
  </si>
  <si>
    <t>19795265</t>
  </si>
  <si>
    <t>MODERN MHP</t>
  </si>
  <si>
    <t>3386668</t>
  </si>
  <si>
    <t>3082601</t>
  </si>
  <si>
    <t>3386487</t>
  </si>
  <si>
    <t>3082589</t>
  </si>
  <si>
    <t>19790600</t>
  </si>
  <si>
    <t>MOKENA</t>
  </si>
  <si>
    <t>3438223</t>
  </si>
  <si>
    <t>3088041</t>
  </si>
  <si>
    <t>3447127</t>
  </si>
  <si>
    <t>3101850</t>
  </si>
  <si>
    <t>3439145</t>
  </si>
  <si>
    <t>3096565</t>
  </si>
  <si>
    <t>3437391</t>
  </si>
  <si>
    <t>3101616</t>
  </si>
  <si>
    <t>3440713</t>
  </si>
  <si>
    <t>3098044</t>
  </si>
  <si>
    <t>3440910</t>
  </si>
  <si>
    <t>3098436</t>
  </si>
  <si>
    <t>19714342</t>
  </si>
  <si>
    <t>MOKENA MILLS INC</t>
  </si>
  <si>
    <t>3438660</t>
  </si>
  <si>
    <t>3096635</t>
  </si>
  <si>
    <t>19790650</t>
  </si>
  <si>
    <t>MONEE</t>
  </si>
  <si>
    <t>3481136</t>
  </si>
  <si>
    <t>3057373</t>
  </si>
  <si>
    <t>3479015</t>
  </si>
  <si>
    <t>3057819</t>
  </si>
  <si>
    <t>3475894</t>
  </si>
  <si>
    <t>3058172</t>
  </si>
  <si>
    <t>3480882</t>
  </si>
  <si>
    <t>3057393</t>
  </si>
  <si>
    <t>04394670</t>
  </si>
  <si>
    <t>NAPERVILLE</t>
  </si>
  <si>
    <t>29</t>
  </si>
  <si>
    <t>3368997</t>
  </si>
  <si>
    <t>3162229</t>
  </si>
  <si>
    <t>19713467</t>
  </si>
  <si>
    <t>NAT GAS PIPELINE CO OF AMERICA</t>
  </si>
  <si>
    <t>3371265</t>
  </si>
  <si>
    <t>3087980</t>
  </si>
  <si>
    <t>19712824</t>
  </si>
  <si>
    <t>NE ILLINOIS AGRONOMY RESEARCH</t>
  </si>
  <si>
    <t>3369961</t>
  </si>
  <si>
    <t>3064340</t>
  </si>
  <si>
    <t>19790700</t>
  </si>
  <si>
    <t>NEW LENOX</t>
  </si>
  <si>
    <t>3417518</t>
  </si>
  <si>
    <t>3085917</t>
  </si>
  <si>
    <t>3424674</t>
  </si>
  <si>
    <t>3087670</t>
  </si>
  <si>
    <t>3417411</t>
  </si>
  <si>
    <t>3414093</t>
  </si>
  <si>
    <t>3082676</t>
  </si>
  <si>
    <t>3418030</t>
  </si>
  <si>
    <t>3093571</t>
  </si>
  <si>
    <t>3413681</t>
  </si>
  <si>
    <t>3080109</t>
  </si>
  <si>
    <t>3431893</t>
  </si>
  <si>
    <t>3087161</t>
  </si>
  <si>
    <t>3417876</t>
  </si>
  <si>
    <t>3091236</t>
  </si>
  <si>
    <t>3417586</t>
  </si>
  <si>
    <t>3092574</t>
  </si>
  <si>
    <t>3408715</t>
  </si>
  <si>
    <t>3093054</t>
  </si>
  <si>
    <t>19713960</t>
  </si>
  <si>
    <t>NICOR GAS  SHOREWOOD</t>
  </si>
  <si>
    <t>3354577</t>
  </si>
  <si>
    <t>3088315</t>
  </si>
  <si>
    <t>19713570</t>
  </si>
  <si>
    <t>NORTHERN ILL GAS COMPANY</t>
  </si>
  <si>
    <t>3402581</t>
  </si>
  <si>
    <t>19713229</t>
  </si>
  <si>
    <t>ODDS ON ACRES</t>
  </si>
  <si>
    <t>3524946</t>
  </si>
  <si>
    <t>3054313</t>
  </si>
  <si>
    <t>19729981</t>
  </si>
  <si>
    <t>OZINGA BROS INC  MOKENA PLANT</t>
  </si>
  <si>
    <t>3450442</t>
  </si>
  <si>
    <t>3104459</t>
  </si>
  <si>
    <t>04314862</t>
  </si>
  <si>
    <t>PANDUIT CORP  NEW LENOX PLANT</t>
  </si>
  <si>
    <t>3428904</t>
  </si>
  <si>
    <t>3083780</t>
  </si>
  <si>
    <t>PANDUIT CORP NEW LENOX PLANT</t>
  </si>
  <si>
    <t>19797330</t>
  </si>
  <si>
    <t>PARK ROAD WATER ASSN</t>
  </si>
  <si>
    <t>3399184</t>
  </si>
  <si>
    <t>3093886</t>
  </si>
  <si>
    <t>19795345</t>
  </si>
  <si>
    <t>PARKVIEW MHP</t>
  </si>
  <si>
    <t>3405702</t>
  </si>
  <si>
    <t>3092315</t>
  </si>
  <si>
    <t>3405458</t>
  </si>
  <si>
    <t>3092139</t>
  </si>
  <si>
    <t>19790750</t>
  </si>
  <si>
    <t>PEOTONE</t>
  </si>
  <si>
    <t>3467449</t>
  </si>
  <si>
    <t>3027678</t>
  </si>
  <si>
    <t>3463545</t>
  </si>
  <si>
    <t>3025345</t>
  </si>
  <si>
    <t>3467604</t>
  </si>
  <si>
    <t>3026057</t>
  </si>
  <si>
    <t>3467533</t>
  </si>
  <si>
    <t>19795385</t>
  </si>
  <si>
    <t>PHEASANT LAKE ESTATES MHP</t>
  </si>
  <si>
    <t>3504726</t>
  </si>
  <si>
    <t>3048091</t>
  </si>
  <si>
    <t>3503470</t>
  </si>
  <si>
    <t>3047834</t>
  </si>
  <si>
    <t>19714895</t>
  </si>
  <si>
    <t>PHIBRO TECH INC</t>
  </si>
  <si>
    <t>3391349</t>
  </si>
  <si>
    <t>3151428</t>
  </si>
  <si>
    <t>19790800</t>
  </si>
  <si>
    <t>PLAINFIELD</t>
  </si>
  <si>
    <t>3352371</t>
  </si>
  <si>
    <t>3128153</t>
  </si>
  <si>
    <t>3352770</t>
  </si>
  <si>
    <t>3128169</t>
  </si>
  <si>
    <t>19714520</t>
  </si>
  <si>
    <t>PLAINFIELD COMMUNITY SCHOOL DISTRICT</t>
  </si>
  <si>
    <t>3351254</t>
  </si>
  <si>
    <t>3121186</t>
  </si>
  <si>
    <t>3352417</t>
  </si>
  <si>
    <t>3141447</t>
  </si>
  <si>
    <t>3358983</t>
  </si>
  <si>
    <t>3143881</t>
  </si>
  <si>
    <t>19770505</t>
  </si>
  <si>
    <t>PRAIRIE BLUFF GOLF COURSE</t>
  </si>
  <si>
    <t>3382815</t>
  </si>
  <si>
    <t>3119252</t>
  </si>
  <si>
    <t>19713356</t>
  </si>
  <si>
    <t>PRESTWICK COUNTRY CLUB</t>
  </si>
  <si>
    <t>3466062</t>
  </si>
  <si>
    <t>3085360</t>
  </si>
  <si>
    <t>19797650</t>
  </si>
  <si>
    <t>RIDGEWOOD SUBD</t>
  </si>
  <si>
    <t>3394291</t>
  </si>
  <si>
    <t>3097278</t>
  </si>
  <si>
    <t>3394252</t>
  </si>
  <si>
    <t>3097245</t>
  </si>
  <si>
    <t>19795445</t>
  </si>
  <si>
    <t>RIVERSIDE MHP</t>
  </si>
  <si>
    <t>3367071</t>
  </si>
  <si>
    <t>3012419</t>
  </si>
  <si>
    <t>19790850</t>
  </si>
  <si>
    <t>ROCKDALE</t>
  </si>
  <si>
    <t>3374993</t>
  </si>
  <si>
    <t>3087607</t>
  </si>
  <si>
    <t>3377240</t>
  </si>
  <si>
    <t>3088860</t>
  </si>
  <si>
    <t>19790900</t>
  </si>
  <si>
    <t>ROMEOVILLE</t>
  </si>
  <si>
    <t>3384339</t>
  </si>
  <si>
    <t>3146599</t>
  </si>
  <si>
    <t>3388425</t>
  </si>
  <si>
    <t>3148041</t>
  </si>
  <si>
    <t>3370978</t>
  </si>
  <si>
    <t>3133711</t>
  </si>
  <si>
    <t>3370677</t>
  </si>
  <si>
    <t>3125017</t>
  </si>
  <si>
    <t>3375231</t>
  </si>
  <si>
    <t>3145987</t>
  </si>
  <si>
    <t>3384177</t>
  </si>
  <si>
    <t>3141266</t>
  </si>
  <si>
    <t>3381374</t>
  </si>
  <si>
    <t>3138377</t>
  </si>
  <si>
    <t>19714257</t>
  </si>
  <si>
    <t>ROMEOVILLE HIGH SCHOOL</t>
  </si>
  <si>
    <t>3385409</t>
  </si>
  <si>
    <t>3131324</t>
  </si>
  <si>
    <t>19714284</t>
  </si>
  <si>
    <t>ROSE HILL CREEK NURSERY</t>
  </si>
  <si>
    <t>3429913</t>
  </si>
  <si>
    <t>3106385</t>
  </si>
  <si>
    <t>19714865</t>
  </si>
  <si>
    <t>SAUNORIS NURSERY</t>
  </si>
  <si>
    <t>3465622</t>
  </si>
  <si>
    <t>3098441</t>
  </si>
  <si>
    <t>19797660</t>
  </si>
  <si>
    <t>SCRIBNER STREET SUBD</t>
  </si>
  <si>
    <t>3393632</t>
  </si>
  <si>
    <t>3096898</t>
  </si>
  <si>
    <t>19713690</t>
  </si>
  <si>
    <t>SEVEN UP KEMMERER BOTTLING INC</t>
  </si>
  <si>
    <t>3370443</t>
  </si>
  <si>
    <t>3088792</t>
  </si>
  <si>
    <t>19712600</t>
  </si>
  <si>
    <t>SHADY LAWN GOLF COURSE</t>
  </si>
  <si>
    <t>3513760</t>
  </si>
  <si>
    <t>3030879</t>
  </si>
  <si>
    <t>19797690</t>
  </si>
  <si>
    <t>SHAWNITA TERRACE WATER ASSN</t>
  </si>
  <si>
    <t>3397745</t>
  </si>
  <si>
    <t>3096834</t>
  </si>
  <si>
    <t>19795080</t>
  </si>
  <si>
    <t>SHOREWOOD</t>
  </si>
  <si>
    <t>3353834</t>
  </si>
  <si>
    <t>3089911</t>
  </si>
  <si>
    <t>3353205</t>
  </si>
  <si>
    <t>3105367</t>
  </si>
  <si>
    <t>3353022</t>
  </si>
  <si>
    <t>3105003</t>
  </si>
  <si>
    <t>3352806</t>
  </si>
  <si>
    <t>3104395</t>
  </si>
  <si>
    <t>3353340</t>
  </si>
  <si>
    <t>3103040</t>
  </si>
  <si>
    <t>3353426</t>
  </si>
  <si>
    <t>3100206</t>
  </si>
  <si>
    <t>19714110</t>
  </si>
  <si>
    <t>SLATER LEMONT</t>
  </si>
  <si>
    <t>3398787</t>
  </si>
  <si>
    <t>3145786</t>
  </si>
  <si>
    <t>19797490</t>
  </si>
  <si>
    <t>SOUTHEAST JOLIET SANITARY DIST</t>
  </si>
  <si>
    <t>3385485</t>
  </si>
  <si>
    <t>3081694</t>
  </si>
  <si>
    <t>3387395</t>
  </si>
  <si>
    <t>3083336</t>
  </si>
  <si>
    <t>19714256</t>
  </si>
  <si>
    <t>STANS LANDSCAPING</t>
  </si>
  <si>
    <t>3480998</t>
  </si>
  <si>
    <t>3072732</t>
  </si>
  <si>
    <t>03194860</t>
  </si>
  <si>
    <t>STEGER</t>
  </si>
  <si>
    <t>3507757</t>
  </si>
  <si>
    <t>3076610</t>
  </si>
  <si>
    <t>3507865</t>
  </si>
  <si>
    <t>3076601</t>
  </si>
  <si>
    <t>19714832</t>
  </si>
  <si>
    <t>SUN VALLEY SPORTS CLUB</t>
  </si>
  <si>
    <t>3526740</t>
  </si>
  <si>
    <t>3061069</t>
  </si>
  <si>
    <t>19797730</t>
  </si>
  <si>
    <t>SUNNYLAND SUBD</t>
  </si>
  <si>
    <t>3369309</t>
  </si>
  <si>
    <t>3110412</t>
  </si>
  <si>
    <t>3369002</t>
  </si>
  <si>
    <t>3110402</t>
  </si>
  <si>
    <t>3369348</t>
  </si>
  <si>
    <t>3110355</t>
  </si>
  <si>
    <t>19797770</t>
  </si>
  <si>
    <t>SUNSET TRAILS APARTMENTS</t>
  </si>
  <si>
    <t>3420459</t>
  </si>
  <si>
    <t>3090223</t>
  </si>
  <si>
    <t>19716707</t>
  </si>
  <si>
    <t>TAMARACK GOLF CLUB</t>
  </si>
  <si>
    <t>3350607</t>
  </si>
  <si>
    <t>3153984</t>
  </si>
  <si>
    <t>19714258</t>
  </si>
  <si>
    <t>TEERLING LANDSCAPE INC</t>
  </si>
  <si>
    <t>3418556</t>
  </si>
  <si>
    <t>3107862</t>
  </si>
  <si>
    <t>3417896</t>
  </si>
  <si>
    <t>3109182</t>
  </si>
  <si>
    <t>19714838</t>
  </si>
  <si>
    <t>TEXAS EASTERN TRANSMISSION</t>
  </si>
  <si>
    <t>3504623</t>
  </si>
  <si>
    <t>3076182</t>
  </si>
  <si>
    <t>19795465</t>
  </si>
  <si>
    <t>TREASURE ISLAND MHP</t>
  </si>
  <si>
    <t>3355268</t>
  </si>
  <si>
    <t>3069074</t>
  </si>
  <si>
    <t>3355285</t>
  </si>
  <si>
    <t>3068410</t>
  </si>
  <si>
    <t>3355341</t>
  </si>
  <si>
    <t>3068957</t>
  </si>
  <si>
    <t>19712601</t>
  </si>
  <si>
    <t>TUCKAWAY GOLF CLUB</t>
  </si>
  <si>
    <t>3527071</t>
  </si>
  <si>
    <t>3047856</t>
  </si>
  <si>
    <t>19713780</t>
  </si>
  <si>
    <t>UNIVERSAL HEAD COMPANY</t>
  </si>
  <si>
    <t>3389339</t>
  </si>
  <si>
    <t>3101128</t>
  </si>
  <si>
    <t>19714775</t>
  </si>
  <si>
    <t>UNIVERSITY GOLF CLUB</t>
  </si>
  <si>
    <t>3487549</t>
  </si>
  <si>
    <t>3071595</t>
  </si>
  <si>
    <t>19795280</t>
  </si>
  <si>
    <t>UTILITIES INC  CHERRY HILL WATER CO</t>
  </si>
  <si>
    <t>3404830</t>
  </si>
  <si>
    <t>3094245</t>
  </si>
  <si>
    <t>3403586</t>
  </si>
  <si>
    <t>3095072</t>
  </si>
  <si>
    <t>19795200</t>
  </si>
  <si>
    <t>UTILITIES INC CAMELOT UTILITIES INC</t>
  </si>
  <si>
    <t>3353327</t>
  </si>
  <si>
    <t>3076483</t>
  </si>
  <si>
    <t>3353369</t>
  </si>
  <si>
    <t>3076697</t>
  </si>
  <si>
    <t>19795500</t>
  </si>
  <si>
    <t>UTILITIES UNLIMITED</t>
  </si>
  <si>
    <t>3519156</t>
  </si>
  <si>
    <t>3060085</t>
  </si>
  <si>
    <t>VALLEY CONCRETE</t>
  </si>
  <si>
    <t>3346038</t>
  </si>
  <si>
    <t>3061301</t>
  </si>
  <si>
    <t>VCNA PRAIRIE  YARD 130  SHOREWOOD</t>
  </si>
  <si>
    <t>19716132</t>
  </si>
  <si>
    <t>VULCAN MATERIAL JOLIET 340</t>
  </si>
  <si>
    <t>3386735</t>
  </si>
  <si>
    <t>3087205</t>
  </si>
  <si>
    <t>3384307</t>
  </si>
  <si>
    <t>3079337</t>
  </si>
  <si>
    <t>19708130</t>
  </si>
  <si>
    <t>WALSH LANDSCAPING INC</t>
  </si>
  <si>
    <t>3374649</t>
  </si>
  <si>
    <t>3155662</t>
  </si>
  <si>
    <t>19714285</t>
  </si>
  <si>
    <t>WALSH LOCKER AND COLD STORAGE</t>
  </si>
  <si>
    <t>3412930</t>
  </si>
  <si>
    <t>3054244</t>
  </si>
  <si>
    <t>19713995</t>
  </si>
  <si>
    <t>WEBER DAIRY</t>
  </si>
  <si>
    <t>3383700</t>
  </si>
  <si>
    <t>3094925</t>
  </si>
  <si>
    <t>19713933</t>
  </si>
  <si>
    <t>WEDGEWOOD GOLF COURSE</t>
  </si>
  <si>
    <t>3352414</t>
  </si>
  <si>
    <t>3110057</t>
  </si>
  <si>
    <t>3353074</t>
  </si>
  <si>
    <t>3108737</t>
  </si>
  <si>
    <t>19714287</t>
  </si>
  <si>
    <t>WILLE BROTHERS READY MIX</t>
  </si>
  <si>
    <t>3440445</t>
  </si>
  <si>
    <t>3058880</t>
  </si>
  <si>
    <t>19714345</t>
  </si>
  <si>
    <t>WILLOW RUN GOLF COURSE</t>
  </si>
  <si>
    <t>3430589</t>
  </si>
  <si>
    <t>3104099</t>
  </si>
  <si>
    <t>3105065</t>
  </si>
  <si>
    <t>19714907</t>
  </si>
  <si>
    <t>WILMINGTON COMMUNITY UNIT</t>
  </si>
  <si>
    <t>3371522</t>
  </si>
  <si>
    <t>3005760</t>
  </si>
  <si>
    <t>19795495</t>
  </si>
  <si>
    <t>WOODCREEK MHP</t>
  </si>
  <si>
    <t>3397136</t>
  </si>
  <si>
    <t>3097054</t>
  </si>
  <si>
    <t>3398580</t>
  </si>
  <si>
    <t>3096473</t>
  </si>
  <si>
    <t>3398482</t>
  </si>
  <si>
    <t>3096768</t>
  </si>
  <si>
    <t>19713934</t>
  </si>
  <si>
    <t>WOODRUFF GOLF COURSE</t>
  </si>
  <si>
    <t>3405221</t>
  </si>
  <si>
    <t>3098019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</si>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</sst>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1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8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0" fontId="1" fillId="3" borderId="2" xfId="1" applyFont="1" applyFill="1" applyBorder="1" applyAlignment="1">
      <alignment wrapText="1"/>
    </xf>
    <xf numFmtId="0" fontId="1" fillId="4" borderId="2" xfId="1" applyFont="1" applyFill="1" applyBorder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1" fillId="4" borderId="0" xfId="1" applyFont="1" applyFill="1" applyBorder="1" applyAlignment="1">
      <alignment horizontal="right" wrapText="1"/>
    </xf>
    <xf numFmtId="0" fontId="2" fillId="4" borderId="2" xfId="1" applyFill="1" applyBorder="1"/>
    <xf numFmtId="0" fontId="0" fillId="4" borderId="0" xfId="0" applyFill="1"/>
    <xf numFmtId="0" fontId="1" fillId="5" borderId="2" xfId="1" applyFont="1" applyFill="1" applyBorder="1" applyAlignment="1">
      <alignment horizontal="right" wrapText="1"/>
    </xf>
    <xf numFmtId="0" fontId="1" fillId="5" borderId="2" xfId="1" applyFont="1" applyFill="1" applyBorder="1" applyAlignment="1">
      <alignment wrapText="1"/>
    </xf>
    <xf numFmtId="0" fontId="1" fillId="5" borderId="0" xfId="1" applyFont="1" applyFill="1" applyBorder="1" applyAlignment="1">
      <alignment horizontal="right" wrapText="1"/>
    </xf>
    <xf numFmtId="0" fontId="2" fillId="5" borderId="2" xfId="1" applyFill="1" applyBorder="1"/>
    <xf numFmtId="0" fontId="0" fillId="5" borderId="0" xfId="0" applyFill="1"/>
    <xf numFmtId="0" fontId="1" fillId="6" borderId="2" xfId="1" applyFont="1" applyFill="1" applyBorder="1" applyAlignment="1">
      <alignment horizontal="right" wrapText="1"/>
    </xf>
    <xf numFmtId="0" fontId="1" fillId="6" borderId="2" xfId="1" applyFont="1" applyFill="1" applyBorder="1" applyAlignment="1">
      <alignment wrapText="1"/>
    </xf>
    <xf numFmtId="0" fontId="2" fillId="6" borderId="2" xfId="1" applyFill="1" applyBorder="1"/>
    <xf numFmtId="0" fontId="1" fillId="6" borderId="0" xfId="1" applyFont="1" applyFill="1" applyBorder="1" applyAlignment="1">
      <alignment horizontal="right" wrapText="1"/>
    </xf>
    <xf numFmtId="0" fontId="0" fillId="6" borderId="0" xfId="0" applyFill="1"/>
    <xf numFmtId="0" fontId="1" fillId="8" borderId="2" xfId="1" applyFont="1" applyFill="1" applyBorder="1" applyAlignment="1">
      <alignment horizontal="right" wrapText="1"/>
    </xf>
    <xf numFmtId="0" fontId="1" fillId="8" borderId="2" xfId="1" applyFont="1" applyFill="1" applyBorder="1" applyAlignment="1">
      <alignment wrapText="1"/>
    </xf>
    <xf numFmtId="0" fontId="0" fillId="8" borderId="0" xfId="0" applyFill="1"/>
    <xf numFmtId="0" fontId="1" fillId="10" borderId="2" xfId="1" applyFont="1" applyFill="1" applyBorder="1" applyAlignment="1">
      <alignment horizontal="right" wrapText="1"/>
    </xf>
    <xf numFmtId="0" fontId="1" fillId="10" borderId="2" xfId="1" applyFont="1" applyFill="1" applyBorder="1" applyAlignment="1">
      <alignment wrapText="1"/>
    </xf>
    <xf numFmtId="0" fontId="1" fillId="11" borderId="2" xfId="1" applyFont="1" applyFill="1" applyBorder="1" applyAlignment="1">
      <alignment horizontal="right" wrapText="1"/>
    </xf>
    <xf numFmtId="0" fontId="1" fillId="11" borderId="2" xfId="1" applyFont="1" applyFill="1" applyBorder="1" applyAlignment="1">
      <alignment wrapText="1"/>
    </xf>
    <xf numFmtId="0" fontId="1" fillId="12" borderId="2" xfId="1" applyFont="1" applyFill="1" applyBorder="1" applyAlignment="1">
      <alignment horizontal="right" wrapText="1"/>
    </xf>
    <xf numFmtId="0" fontId="1" fillId="12" borderId="2" xfId="1" applyFont="1" applyFill="1" applyBorder="1" applyAlignment="1">
      <alignment wrapText="1"/>
    </xf>
    <xf numFmtId="1" fontId="1" fillId="0" borderId="0" xfId="1" applyNumberFormat="1" applyFont="1" applyFill="1" applyBorder="1" applyAlignment="1">
      <alignment wrapText="1"/>
    </xf>
    <xf numFmtId="1" fontId="1" fillId="0" borderId="0" xfId="1" applyNumberFormat="1" applyFont="1" applyFill="1" applyBorder="1" applyAlignment="1">
      <alignment horizontal="right" wrapText="1"/>
    </xf>
    <xf numFmtId="1" fontId="1" fillId="0" borderId="2" xfId="1" applyNumberFormat="1" applyFont="1" applyFill="1" applyBorder="1" applyAlignment="1">
      <alignment horizontal="right" wrapText="1"/>
    </xf>
    <xf numFmtId="1" fontId="2" fillId="0" borderId="2" xfId="1" applyNumberFormat="1" applyBorder="1"/>
    <xf numFmtId="1" fontId="2" fillId="0" borderId="0" xfId="1" applyNumberFormat="1"/>
    <xf numFmtId="1" fontId="2" fillId="0" borderId="0" xfId="1" applyNumberFormat="1" applyBorder="1"/>
    <xf numFmtId="1" fontId="0" fillId="4" borderId="0" xfId="0" applyNumberFormat="1" applyFill="1"/>
    <xf numFmtId="1" fontId="1" fillId="0" borderId="2" xfId="1" applyNumberFormat="1" applyFont="1" applyFill="1" applyBorder="1" applyAlignment="1">
      <alignment wrapText="1"/>
    </xf>
    <xf numFmtId="1" fontId="0" fillId="0" borderId="0" xfId="0" applyNumberFormat="1"/>
    <xf numFmtId="1" fontId="1" fillId="5" borderId="0" xfId="1" applyNumberFormat="1" applyFont="1" applyFill="1" applyBorder="1" applyAlignment="1">
      <alignment wrapText="1"/>
    </xf>
    <xf numFmtId="1" fontId="2" fillId="5" borderId="0" xfId="1" applyNumberFormat="1" applyFill="1" applyBorder="1"/>
    <xf numFmtId="1" fontId="1" fillId="5" borderId="0" xfId="1" applyNumberFormat="1" applyFont="1" applyFill="1" applyBorder="1" applyAlignment="1">
      <alignment horizontal="right" wrapText="1"/>
    </xf>
    <xf numFmtId="1" fontId="2" fillId="5" borderId="0" xfId="1" applyNumberFormat="1" applyFill="1"/>
    <xf numFmtId="1" fontId="0" fillId="5" borderId="0" xfId="0" applyNumberFormat="1" applyFill="1"/>
    <xf numFmtId="1" fontId="1" fillId="5" borderId="2" xfId="1" applyNumberFormat="1" applyFont="1" applyFill="1" applyBorder="1" applyAlignment="1">
      <alignment horizontal="right" wrapText="1"/>
    </xf>
    <xf numFmtId="1" fontId="1" fillId="5" borderId="2" xfId="1" applyNumberFormat="1" applyFont="1" applyFill="1" applyBorder="1" applyAlignment="1">
      <alignment wrapText="1"/>
    </xf>
    <xf numFmtId="1" fontId="2" fillId="5" borderId="2" xfId="1" applyNumberFormat="1" applyFill="1" applyBorder="1"/>
    <xf numFmtId="1" fontId="1" fillId="6" borderId="0" xfId="1" applyNumberFormat="1" applyFont="1" applyFill="1" applyBorder="1" applyAlignment="1">
      <alignment wrapText="1"/>
    </xf>
    <xf numFmtId="1" fontId="2" fillId="6" borderId="0" xfId="1" applyNumberFormat="1" applyFill="1" applyBorder="1"/>
    <xf numFmtId="1" fontId="2" fillId="6" borderId="0" xfId="1" applyNumberFormat="1" applyFill="1"/>
    <xf numFmtId="1" fontId="2" fillId="6" borderId="2" xfId="1" applyNumberFormat="1" applyFill="1" applyBorder="1"/>
    <xf numFmtId="1" fontId="1" fillId="6" borderId="0" xfId="1" applyNumberFormat="1" applyFont="1" applyFill="1" applyBorder="1" applyAlignment="1">
      <alignment horizontal="right" wrapText="1"/>
    </xf>
    <xf numFmtId="1" fontId="0" fillId="6" borderId="0" xfId="0" applyNumberFormat="1" applyFill="1"/>
    <xf numFmtId="1" fontId="1" fillId="6" borderId="2" xfId="1" applyNumberFormat="1" applyFont="1" applyFill="1" applyBorder="1" applyAlignment="1">
      <alignment wrapText="1"/>
    </xf>
    <xf numFmtId="1" fontId="1" fillId="6" borderId="2" xfId="1" applyNumberFormat="1" applyFont="1" applyFill="1" applyBorder="1" applyAlignment="1">
      <alignment horizontal="right" wrapText="1"/>
    </xf>
    <xf numFmtId="1" fontId="3" fillId="7" borderId="0" xfId="1" applyNumberFormat="1" applyFont="1" applyFill="1" applyBorder="1" applyAlignment="1">
      <alignment wrapText="1"/>
    </xf>
    <xf numFmtId="1" fontId="4" fillId="4" borderId="0" xfId="1" applyNumberFormat="1" applyFont="1" applyFill="1" applyBorder="1"/>
    <xf numFmtId="1" fontId="1" fillId="4" borderId="0" xfId="1" applyNumberFormat="1" applyFont="1" applyFill="1" applyBorder="1" applyAlignment="1">
      <alignment horizontal="right" wrapText="1"/>
    </xf>
    <xf numFmtId="1" fontId="2" fillId="4" borderId="0" xfId="1" applyNumberFormat="1" applyFill="1"/>
    <xf numFmtId="1" fontId="1" fillId="4" borderId="2" xfId="1" applyNumberFormat="1" applyFont="1" applyFill="1" applyBorder="1" applyAlignment="1">
      <alignment horizontal="right" wrapText="1"/>
    </xf>
    <xf numFmtId="1" fontId="4" fillId="4" borderId="2" xfId="1" applyNumberFormat="1" applyFont="1" applyFill="1" applyBorder="1"/>
    <xf numFmtId="1" fontId="3" fillId="4" borderId="0" xfId="1" applyNumberFormat="1" applyFont="1" applyFill="1" applyBorder="1" applyAlignment="1">
      <alignment wrapText="1"/>
    </xf>
    <xf numFmtId="1" fontId="1" fillId="7" borderId="0" xfId="1" applyNumberFormat="1" applyFont="1" applyFill="1" applyBorder="1" applyAlignment="1">
      <alignment wrapText="1"/>
    </xf>
    <xf numFmtId="1" fontId="1" fillId="4" borderId="0" xfId="1" applyNumberFormat="1" applyFont="1" applyFill="1" applyBorder="1" applyAlignment="1">
      <alignment wrapText="1"/>
    </xf>
    <xf numFmtId="1" fontId="3" fillId="4" borderId="0" xfId="1" applyNumberFormat="1" applyFont="1" applyFill="1" applyBorder="1" applyAlignment="1">
      <alignment horizontal="right" wrapText="1"/>
    </xf>
    <xf numFmtId="1" fontId="4" fillId="9" borderId="0" xfId="1" applyNumberFormat="1" applyFont="1" applyFill="1" applyBorder="1"/>
    <xf numFmtId="1" fontId="2" fillId="4" borderId="0" xfId="1" applyNumberFormat="1" applyFill="1" applyBorder="1"/>
    <xf numFmtId="1" fontId="1" fillId="9" borderId="0" xfId="1" applyNumberFormat="1" applyFont="1" applyFill="1" applyBorder="1" applyAlignment="1">
      <alignment horizontal="right" wrapText="1"/>
    </xf>
    <xf numFmtId="1" fontId="2" fillId="4" borderId="2" xfId="1" applyNumberFormat="1" applyFill="1" applyBorder="1"/>
    <xf numFmtId="1" fontId="4" fillId="7" borderId="0" xfId="1" applyNumberFormat="1" applyFont="1" applyFill="1" applyBorder="1"/>
    <xf numFmtId="1" fontId="3" fillId="4" borderId="2" xfId="1" applyNumberFormat="1" applyFont="1" applyFill="1" applyBorder="1" applyAlignment="1">
      <alignment horizontal="right" wrapText="1"/>
    </xf>
    <xf numFmtId="1" fontId="1" fillId="4" borderId="2" xfId="1" applyNumberFormat="1" applyFont="1" applyFill="1" applyBorder="1" applyAlignment="1">
      <alignment wrapText="1"/>
    </xf>
    <xf numFmtId="1" fontId="1" fillId="7" borderId="2" xfId="1" applyNumberFormat="1" applyFont="1" applyFill="1" applyBorder="1" applyAlignment="1">
      <alignment wrapText="1"/>
    </xf>
    <xf numFmtId="1" fontId="3" fillId="7" borderId="2" xfId="1" applyNumberFormat="1" applyFont="1" applyFill="1" applyBorder="1" applyAlignment="1">
      <alignment wrapText="1"/>
    </xf>
    <xf numFmtId="1" fontId="4" fillId="4" borderId="0" xfId="1" applyNumberFormat="1" applyFont="1" applyFill="1"/>
    <xf numFmtId="1" fontId="1" fillId="8" borderId="0" xfId="1" applyNumberFormat="1" applyFont="1" applyFill="1" applyBorder="1" applyAlignment="1">
      <alignment horizontal="right" wrapText="1"/>
    </xf>
    <xf numFmtId="1" fontId="0" fillId="8" borderId="0" xfId="0" applyNumberFormat="1" applyFill="1"/>
    <xf numFmtId="1" fontId="2" fillId="9" borderId="0" xfId="1" applyNumberFormat="1" applyFill="1" applyBorder="1"/>
    <xf numFmtId="1" fontId="1" fillId="9" borderId="2" xfId="1" applyNumberFormat="1" applyFont="1" applyFill="1" applyBorder="1" applyAlignment="1">
      <alignment horizontal="right" wrapText="1"/>
    </xf>
    <xf numFmtId="1" fontId="2" fillId="9" borderId="2" xfId="1" applyNumberFormat="1" applyFill="1" applyBorder="1"/>
    <xf numFmtId="1" fontId="3" fillId="4" borderId="2" xfId="1" applyNumberFormat="1" applyFont="1" applyFill="1" applyBorder="1" applyAlignment="1">
      <alignment wrapText="1"/>
    </xf>
    <xf numFmtId="1" fontId="4" fillId="13" borderId="0" xfId="1" applyNumberFormat="1" applyFont="1" applyFill="1" applyBorder="1"/>
    <xf numFmtId="1" fontId="4" fillId="7" borderId="2" xfId="1" applyNumberFormat="1" applyFont="1" applyFill="1" applyBorder="1"/>
    <xf numFmtId="1" fontId="2" fillId="4" borderId="0" xfId="1" applyNumberFormat="1" applyFont="1" applyFill="1" applyBorder="1"/>
    <xf numFmtId="1" fontId="2" fillId="0" borderId="0" xfId="1" applyNumberFormat="1" applyFill="1"/>
    <xf numFmtId="1" fontId="0" fillId="0" borderId="0" xfId="0" applyNumberFormat="1" applyFill="1"/>
    <xf numFmtId="0" fontId="0" fillId="0" borderId="0" xfId="0" applyFill="1"/>
    <xf numFmtId="1" fontId="2" fillId="0" borderId="0" xfId="1" applyNumberFormat="1" applyFill="1" applyBorder="1"/>
    <xf numFmtId="0" fontId="5" fillId="3" borderId="2" xfId="1" applyFont="1" applyFill="1" applyBorder="1" applyAlignment="1">
      <alignment wrapText="1"/>
    </xf>
    <xf numFmtId="1" fontId="2" fillId="4" borderId="2" xfId="1" applyNumberFormat="1" applyFont="1" applyFill="1" applyBorder="1"/>
    <xf numFmtId="0" fontId="2" fillId="3" borderId="2" xfId="1" applyFill="1" applyBorder="1"/>
    <xf numFmtId="1" fontId="0" fillId="4" borderId="0" xfId="0" applyNumberFormat="1" applyFont="1" applyFill="1"/>
    <xf numFmtId="1" fontId="2" fillId="4" borderId="0" xfId="1" applyNumberFormat="1" applyFont="1" applyFill="1"/>
    <xf numFmtId="0" fontId="2" fillId="3" borderId="0" xfId="1" applyFill="1" applyBorder="1"/>
    <xf numFmtId="1" fontId="4" fillId="13" borderId="2" xfId="1" applyNumberFormat="1" applyFont="1" applyFill="1" applyBorder="1"/>
    <xf numFmtId="1" fontId="4" fillId="9" borderId="2" xfId="1" applyNumberFormat="1" applyFont="1" applyFill="1" applyBorder="1"/>
    <xf numFmtId="1" fontId="0" fillId="4" borderId="2" xfId="0" applyNumberFormat="1" applyFill="1" applyBorder="1"/>
    <xf numFmtId="1" fontId="0" fillId="0" borderId="2" xfId="0" applyNumberFormat="1" applyBorder="1"/>
    <xf numFmtId="1" fontId="0" fillId="0" borderId="0" xfId="0" applyNumberFormat="1" applyBorder="1"/>
    <xf numFmtId="1" fontId="0" fillId="5" borderId="0" xfId="0" applyNumberFormat="1" applyFill="1" applyBorder="1"/>
    <xf numFmtId="1" fontId="0" fillId="4" borderId="0" xfId="0" applyNumberFormat="1" applyFill="1" applyBorder="1"/>
    <xf numFmtId="0" fontId="0" fillId="0" borderId="0" xfId="0" applyBorder="1"/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2" fillId="3" borderId="1" xfId="1" applyFill="1" applyBorder="1"/>
    <xf numFmtId="1" fontId="1" fillId="0" borderId="1" xfId="1" applyNumberFormat="1" applyFont="1" applyFill="1" applyBorder="1" applyAlignment="1">
      <alignment wrapText="1"/>
    </xf>
    <xf numFmtId="1" fontId="1" fillId="7" borderId="2" xfId="1" applyNumberFormat="1" applyFont="1" applyFill="1" applyBorder="1" applyAlignment="1">
      <alignment horizontal="right" wrapText="1"/>
    </xf>
    <xf numFmtId="0" fontId="1" fillId="2" borderId="0" xfId="1" applyFont="1" applyFill="1" applyBorder="1" applyAlignment="1">
      <alignment horizontal="center"/>
    </xf>
    <xf numFmtId="1" fontId="2" fillId="8" borderId="0" xfId="1" applyNumberFormat="1" applyFill="1" applyBorder="1"/>
    <xf numFmtId="1" fontId="1" fillId="0" borderId="1" xfId="1" applyNumberFormat="1" applyFont="1" applyFill="1" applyBorder="1" applyAlignment="1">
      <alignment horizontal="right" wrapText="1"/>
    </xf>
    <xf numFmtId="1" fontId="1" fillId="15" borderId="0" xfId="1" applyNumberFormat="1" applyFont="1" applyFill="1" applyBorder="1" applyAlignment="1">
      <alignment horizontal="right" wrapText="1"/>
    </xf>
    <xf numFmtId="1" fontId="2" fillId="0" borderId="2" xfId="1" applyNumberFormat="1" applyFont="1" applyFill="1" applyBorder="1"/>
    <xf numFmtId="1" fontId="1" fillId="14" borderId="0" xfId="1" applyNumberFormat="1" applyFont="1" applyFill="1" applyBorder="1" applyAlignment="1">
      <alignment horizontal="right" wrapText="1"/>
    </xf>
    <xf numFmtId="1" fontId="3" fillId="13" borderId="2" xfId="1" applyNumberFormat="1" applyFont="1" applyFill="1" applyBorder="1" applyAlignment="1">
      <alignment horizontal="right" wrapText="1"/>
    </xf>
    <xf numFmtId="0" fontId="0" fillId="4" borderId="0" xfId="0" applyFill="1" applyBorder="1"/>
    <xf numFmtId="0" fontId="0" fillId="5" borderId="2" xfId="0" applyFill="1" applyBorder="1"/>
  </cellXfs>
  <cellStyles count="2">
    <cellStyle name="Normal" xfId="0" builtinId="0"/>
    <cellStyle name="Normal_Will County" xfId="1" xr:uid="{69571905-965E-4C7D-BA97-4384D3A2B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80B9-FD75-4718-A9A2-3FC6867DF9F0}">
  <dimension ref="A1:CL441"/>
  <sheetViews>
    <sheetView tabSelected="1" topLeftCell="C1" workbookViewId="0">
      <selection activeCell="C2" sqref="C2"/>
    </sheetView>
  </sheetViews>
  <sheetFormatPr defaultColWidth="8.88671875" defaultRowHeight="14.4" x14ac:dyDescent="0.3"/>
  <cols>
    <col min="2" max="2" width="11.109375" customWidth="1"/>
    <col min="3" max="3" width="25.6640625" customWidth="1"/>
    <col min="4" max="4" width="9.109375"/>
    <col min="5" max="5" width="31.5546875" customWidth="1"/>
    <col min="6" max="6" width="14.88671875" customWidth="1"/>
    <col min="7" max="8" width="9.109375"/>
    <col min="9" max="38" width="12.6640625" customWidth="1"/>
    <col min="39" max="39" width="15.88671875" customWidth="1"/>
    <col min="40" max="79" width="12.6640625" customWidth="1"/>
  </cols>
  <sheetData>
    <row r="1" spans="1:90" x14ac:dyDescent="0.3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4" t="s">
        <v>7</v>
      </c>
      <c r="I1" s="109">
        <f t="shared" ref="I1:AM1" si="0">J1-1</f>
        <v>1950</v>
      </c>
      <c r="J1" s="109">
        <f t="shared" si="0"/>
        <v>1951</v>
      </c>
      <c r="K1" s="109">
        <f t="shared" si="0"/>
        <v>1952</v>
      </c>
      <c r="L1" s="109">
        <f t="shared" si="0"/>
        <v>1953</v>
      </c>
      <c r="M1" s="109">
        <f t="shared" si="0"/>
        <v>1954</v>
      </c>
      <c r="N1" s="109">
        <f t="shared" si="0"/>
        <v>1955</v>
      </c>
      <c r="O1" s="109">
        <f t="shared" si="0"/>
        <v>1956</v>
      </c>
      <c r="P1" s="109">
        <f t="shared" si="0"/>
        <v>1957</v>
      </c>
      <c r="Q1" s="109">
        <f t="shared" si="0"/>
        <v>1958</v>
      </c>
      <c r="R1" s="109">
        <f t="shared" si="0"/>
        <v>1959</v>
      </c>
      <c r="S1" s="109">
        <f t="shared" si="0"/>
        <v>1960</v>
      </c>
      <c r="T1" s="109">
        <f t="shared" si="0"/>
        <v>1961</v>
      </c>
      <c r="U1" s="109">
        <f t="shared" si="0"/>
        <v>1962</v>
      </c>
      <c r="V1" s="109">
        <f t="shared" si="0"/>
        <v>1963</v>
      </c>
      <c r="W1" s="109">
        <f t="shared" si="0"/>
        <v>1964</v>
      </c>
      <c r="X1" s="109">
        <f t="shared" si="0"/>
        <v>1965</v>
      </c>
      <c r="Y1" s="109">
        <f t="shared" si="0"/>
        <v>1966</v>
      </c>
      <c r="Z1" s="109">
        <f t="shared" si="0"/>
        <v>1967</v>
      </c>
      <c r="AA1" s="109">
        <f t="shared" si="0"/>
        <v>1968</v>
      </c>
      <c r="AB1" s="109">
        <f t="shared" si="0"/>
        <v>1969</v>
      </c>
      <c r="AC1" s="109">
        <f t="shared" si="0"/>
        <v>1970</v>
      </c>
      <c r="AD1" s="109">
        <f t="shared" si="0"/>
        <v>1971</v>
      </c>
      <c r="AE1" s="109">
        <f t="shared" si="0"/>
        <v>1972</v>
      </c>
      <c r="AF1" s="109">
        <f t="shared" si="0"/>
        <v>1973</v>
      </c>
      <c r="AG1" s="109">
        <f t="shared" si="0"/>
        <v>1974</v>
      </c>
      <c r="AH1" s="109">
        <f t="shared" si="0"/>
        <v>1975</v>
      </c>
      <c r="AI1" s="109">
        <f t="shared" si="0"/>
        <v>1976</v>
      </c>
      <c r="AJ1" s="109">
        <f t="shared" si="0"/>
        <v>1977</v>
      </c>
      <c r="AK1" s="109">
        <f t="shared" si="0"/>
        <v>1978</v>
      </c>
      <c r="AL1" s="109">
        <f t="shared" si="0"/>
        <v>1979</v>
      </c>
      <c r="AM1" s="109">
        <f t="shared" si="0"/>
        <v>1980</v>
      </c>
      <c r="AN1" s="109" t="s">
        <v>8</v>
      </c>
      <c r="AO1" s="109" t="s">
        <v>9</v>
      </c>
      <c r="AP1" s="109" t="s">
        <v>10</v>
      </c>
      <c r="AQ1" s="109" t="s">
        <v>11</v>
      </c>
      <c r="AR1" s="109" t="s">
        <v>12</v>
      </c>
      <c r="AS1" s="109" t="s">
        <v>13</v>
      </c>
      <c r="AT1" s="109" t="s">
        <v>14</v>
      </c>
      <c r="AU1" s="109" t="s">
        <v>15</v>
      </c>
      <c r="AV1" s="109" t="s">
        <v>16</v>
      </c>
      <c r="AW1" s="109" t="s">
        <v>17</v>
      </c>
      <c r="AX1" s="109" t="s">
        <v>18</v>
      </c>
      <c r="AY1" s="109" t="s">
        <v>19</v>
      </c>
      <c r="AZ1" s="109" t="s">
        <v>20</v>
      </c>
      <c r="BA1" s="109" t="s">
        <v>21</v>
      </c>
      <c r="BB1" s="109" t="s">
        <v>22</v>
      </c>
      <c r="BC1" s="109" t="s">
        <v>23</v>
      </c>
      <c r="BD1" s="109" t="s">
        <v>24</v>
      </c>
      <c r="BE1" s="109" t="s">
        <v>25</v>
      </c>
      <c r="BF1" s="109" t="s">
        <v>26</v>
      </c>
      <c r="BG1" s="109" t="s">
        <v>27</v>
      </c>
      <c r="BH1" s="109" t="s">
        <v>28</v>
      </c>
      <c r="BI1" s="109" t="s">
        <v>29</v>
      </c>
      <c r="BJ1" s="104" t="s">
        <v>30</v>
      </c>
      <c r="BK1" s="104" t="s">
        <v>31</v>
      </c>
      <c r="BL1" s="104" t="s">
        <v>32</v>
      </c>
      <c r="BM1" s="104" t="s">
        <v>33</v>
      </c>
      <c r="BN1" s="104" t="s">
        <v>34</v>
      </c>
      <c r="BO1" s="104" t="s">
        <v>35</v>
      </c>
      <c r="BP1" s="104" t="s">
        <v>36</v>
      </c>
      <c r="BQ1" s="104" t="s">
        <v>37</v>
      </c>
      <c r="BR1" s="104" t="s">
        <v>38</v>
      </c>
      <c r="BS1" s="104" t="s">
        <v>39</v>
      </c>
      <c r="BT1" s="104" t="s">
        <v>40</v>
      </c>
      <c r="BU1" s="104" t="s">
        <v>41</v>
      </c>
      <c r="BV1" s="104" t="s">
        <v>42</v>
      </c>
      <c r="BW1" s="104" t="s">
        <v>43</v>
      </c>
      <c r="BX1" s="104" t="s">
        <v>44</v>
      </c>
      <c r="BY1" s="104" t="s">
        <v>45</v>
      </c>
      <c r="BZ1" s="104" t="s">
        <v>46</v>
      </c>
    </row>
    <row r="2" spans="1:90" ht="28.8" x14ac:dyDescent="0.3">
      <c r="A2" s="103">
        <v>404084</v>
      </c>
      <c r="B2" s="105" t="s">
        <v>47</v>
      </c>
      <c r="C2" s="105" t="s">
        <v>48</v>
      </c>
      <c r="D2" s="105" t="s">
        <v>49</v>
      </c>
      <c r="E2" s="105" t="str">
        <f t="shared" ref="E2:E65" si="1">_xlfn.CONCAT(C2, " W",D2," pnum",A2)</f>
        <v>ALCAN POWDER  CHEMICAL TOYO W2 pnum404084</v>
      </c>
      <c r="F2" s="106"/>
      <c r="G2" s="105" t="s">
        <v>50</v>
      </c>
      <c r="H2" s="105" t="s">
        <v>51</v>
      </c>
      <c r="I2" s="107">
        <v>0</v>
      </c>
      <c r="J2" s="107">
        <v>0</v>
      </c>
      <c r="K2" s="107">
        <v>0</v>
      </c>
      <c r="L2" s="107">
        <v>0</v>
      </c>
      <c r="M2" s="107">
        <v>0</v>
      </c>
      <c r="N2" s="107">
        <v>0</v>
      </c>
      <c r="O2" s="107">
        <v>0</v>
      </c>
      <c r="P2" s="107">
        <v>0</v>
      </c>
      <c r="Q2" s="107">
        <v>0</v>
      </c>
      <c r="R2" s="107">
        <v>0</v>
      </c>
      <c r="S2" s="107">
        <v>0</v>
      </c>
      <c r="T2" s="107">
        <v>0</v>
      </c>
      <c r="U2" s="107">
        <v>0</v>
      </c>
      <c r="V2" s="107">
        <v>0</v>
      </c>
      <c r="W2" s="107">
        <v>0</v>
      </c>
      <c r="X2" s="107">
        <v>0</v>
      </c>
      <c r="Y2" s="107">
        <v>0</v>
      </c>
      <c r="Z2" s="107">
        <v>0</v>
      </c>
      <c r="AA2" s="107">
        <v>0</v>
      </c>
      <c r="AB2" s="107">
        <v>0</v>
      </c>
      <c r="AC2" s="107">
        <v>0</v>
      </c>
      <c r="AD2" s="107">
        <v>0</v>
      </c>
      <c r="AE2" s="107">
        <v>0</v>
      </c>
      <c r="AF2" s="107">
        <v>0</v>
      </c>
      <c r="AG2" s="107">
        <v>0</v>
      </c>
      <c r="AH2" s="107">
        <v>0</v>
      </c>
      <c r="AI2" s="107">
        <v>0</v>
      </c>
      <c r="AJ2" s="107">
        <v>0</v>
      </c>
      <c r="AK2" s="107">
        <v>0</v>
      </c>
      <c r="AL2" s="107">
        <v>0</v>
      </c>
      <c r="AM2" s="107">
        <v>0</v>
      </c>
      <c r="AN2" s="111">
        <v>10800000</v>
      </c>
      <c r="AO2" s="111">
        <v>830000</v>
      </c>
      <c r="AP2" s="111">
        <v>200000</v>
      </c>
      <c r="AQ2" s="111">
        <v>200000</v>
      </c>
      <c r="AR2" s="111">
        <v>200000</v>
      </c>
      <c r="AS2" s="111">
        <v>830000</v>
      </c>
      <c r="AT2" s="111">
        <v>830000</v>
      </c>
      <c r="AU2" s="111">
        <v>200000</v>
      </c>
      <c r="AV2" s="111">
        <v>200000</v>
      </c>
      <c r="AW2" s="111">
        <v>200000</v>
      </c>
      <c r="AX2" s="111">
        <v>830000</v>
      </c>
      <c r="AY2" s="111">
        <v>830000</v>
      </c>
      <c r="AZ2" s="111">
        <v>200000</v>
      </c>
      <c r="BA2" s="111">
        <v>200000</v>
      </c>
      <c r="BB2" s="111">
        <v>200000</v>
      </c>
      <c r="BC2" s="111">
        <v>830000</v>
      </c>
      <c r="BD2" s="111">
        <v>830000</v>
      </c>
      <c r="BE2" s="111">
        <v>200000</v>
      </c>
      <c r="BF2" s="111">
        <v>200000</v>
      </c>
      <c r="BG2" s="111">
        <v>200000</v>
      </c>
      <c r="BH2" s="111">
        <v>830000</v>
      </c>
      <c r="BI2" s="111">
        <v>830000</v>
      </c>
      <c r="BJ2" s="111">
        <v>200000</v>
      </c>
      <c r="BK2" s="111">
        <v>200000</v>
      </c>
      <c r="BL2" s="111">
        <v>200000</v>
      </c>
      <c r="BM2" s="111">
        <v>830000</v>
      </c>
      <c r="BN2" s="111">
        <v>830000</v>
      </c>
      <c r="BO2" s="111">
        <v>200000</v>
      </c>
      <c r="BP2" s="111">
        <v>200000</v>
      </c>
      <c r="BQ2" s="111">
        <v>200000</v>
      </c>
      <c r="BR2" s="111">
        <v>830000</v>
      </c>
      <c r="BS2" s="111">
        <v>830000</v>
      </c>
      <c r="BT2" s="111">
        <v>200000</v>
      </c>
      <c r="BU2" s="111">
        <v>200000</v>
      </c>
      <c r="BV2" s="111">
        <v>200000</v>
      </c>
      <c r="BW2" s="111">
        <v>830000</v>
      </c>
      <c r="BX2" s="111">
        <v>830000</v>
      </c>
      <c r="BY2" s="111">
        <v>200000</v>
      </c>
      <c r="BZ2" s="111">
        <v>200000</v>
      </c>
      <c r="CA2" s="37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</row>
    <row r="3" spans="1:90" s="16" customFormat="1" x14ac:dyDescent="0.3">
      <c r="A3" s="1">
        <v>404033</v>
      </c>
      <c r="B3" s="2" t="s">
        <v>52</v>
      </c>
      <c r="C3" s="2" t="s">
        <v>53</v>
      </c>
      <c r="D3" s="2" t="s">
        <v>54</v>
      </c>
      <c r="E3" s="2" t="str">
        <f t="shared" si="1"/>
        <v>ALSIP NURSERY W1 pnum404033</v>
      </c>
      <c r="F3" s="1">
        <v>250</v>
      </c>
      <c r="G3" s="2" t="s">
        <v>55</v>
      </c>
      <c r="H3" s="2" t="s">
        <v>56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722000</v>
      </c>
      <c r="AC3" s="31">
        <v>722000</v>
      </c>
      <c r="AD3" s="31">
        <v>722000</v>
      </c>
      <c r="AE3" s="31">
        <v>722000</v>
      </c>
      <c r="AF3" s="31">
        <v>722000</v>
      </c>
      <c r="AG3" s="31">
        <v>722000</v>
      </c>
      <c r="AH3" s="31">
        <v>722000</v>
      </c>
      <c r="AI3" s="31">
        <v>722000</v>
      </c>
      <c r="AJ3" s="31">
        <v>722000</v>
      </c>
      <c r="AK3" s="31">
        <v>722000</v>
      </c>
      <c r="AL3" s="31">
        <v>722000</v>
      </c>
      <c r="AM3" s="31">
        <v>722000</v>
      </c>
      <c r="AN3" s="32">
        <v>732000</v>
      </c>
      <c r="AO3" s="32">
        <v>200000</v>
      </c>
      <c r="AP3" s="33">
        <v>400000</v>
      </c>
      <c r="AQ3" s="33">
        <v>1300000</v>
      </c>
      <c r="AR3" s="33">
        <v>400000</v>
      </c>
      <c r="AS3" s="33">
        <v>1300000</v>
      </c>
      <c r="AT3" s="33">
        <v>1300000</v>
      </c>
      <c r="AU3" s="33">
        <v>2920000</v>
      </c>
      <c r="AV3" s="33">
        <v>2920000</v>
      </c>
      <c r="AW3" s="33">
        <v>2000000</v>
      </c>
      <c r="AX3" s="33">
        <v>1500000</v>
      </c>
      <c r="AY3" s="33">
        <v>1500000</v>
      </c>
      <c r="AZ3" s="33">
        <v>2962000</v>
      </c>
      <c r="BA3" s="32">
        <v>2592000</v>
      </c>
      <c r="BB3" s="32">
        <v>2592000</v>
      </c>
      <c r="BC3" s="32">
        <v>2592000</v>
      </c>
      <c r="BD3" s="32">
        <v>400000</v>
      </c>
      <c r="BE3" s="32">
        <v>400000</v>
      </c>
      <c r="BF3" s="32">
        <v>4498500</v>
      </c>
      <c r="BG3" s="32">
        <v>4498500</v>
      </c>
      <c r="BH3" s="32">
        <v>4498500</v>
      </c>
      <c r="BI3" s="32">
        <v>4498500</v>
      </c>
      <c r="BJ3" s="32">
        <v>4498500</v>
      </c>
      <c r="BK3" s="32">
        <v>4498500</v>
      </c>
      <c r="BL3" s="32">
        <v>4498500</v>
      </c>
      <c r="BM3" s="32">
        <v>4498500</v>
      </c>
      <c r="BN3" s="32">
        <v>4498500</v>
      </c>
      <c r="BO3" s="36">
        <v>0</v>
      </c>
      <c r="BP3" s="36">
        <v>0</v>
      </c>
      <c r="BQ3" s="36">
        <v>0</v>
      </c>
      <c r="BR3" s="36">
        <v>0</v>
      </c>
      <c r="BS3" s="36">
        <v>0</v>
      </c>
      <c r="BT3" s="36">
        <v>0</v>
      </c>
      <c r="BU3" s="36">
        <v>0</v>
      </c>
      <c r="BV3" s="36">
        <v>0</v>
      </c>
      <c r="BW3" s="36">
        <v>0</v>
      </c>
      <c r="BX3" s="36">
        <v>0</v>
      </c>
      <c r="BY3" s="36">
        <v>0</v>
      </c>
      <c r="BZ3" s="36">
        <v>0</v>
      </c>
      <c r="CA3" s="37"/>
    </row>
    <row r="4" spans="1:90" s="16" customFormat="1" x14ac:dyDescent="0.3">
      <c r="A4" s="1">
        <v>436017</v>
      </c>
      <c r="B4" s="2" t="s">
        <v>52</v>
      </c>
      <c r="C4" s="2" t="s">
        <v>57</v>
      </c>
      <c r="D4" s="2" t="s">
        <v>49</v>
      </c>
      <c r="E4" s="2" t="str">
        <f t="shared" si="1"/>
        <v>ALSIP NURSERY  W2 pnum436017</v>
      </c>
      <c r="F4" s="4">
        <v>140</v>
      </c>
      <c r="G4" s="2" t="s">
        <v>58</v>
      </c>
      <c r="H4" s="2" t="s">
        <v>59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0</v>
      </c>
      <c r="AQ4" s="34">
        <v>0</v>
      </c>
      <c r="AR4" s="34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0</v>
      </c>
      <c r="AY4" s="36">
        <v>0</v>
      </c>
      <c r="AZ4" s="36">
        <v>0</v>
      </c>
      <c r="BA4" s="36">
        <v>0</v>
      </c>
      <c r="BB4" s="36">
        <v>0</v>
      </c>
      <c r="BC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2">
        <v>4100000</v>
      </c>
      <c r="BP4" s="32">
        <v>4100000</v>
      </c>
      <c r="BQ4" s="32">
        <v>4100000</v>
      </c>
      <c r="BR4" s="32">
        <v>4100000</v>
      </c>
      <c r="BS4" s="32">
        <v>4100000</v>
      </c>
      <c r="BT4" s="32">
        <v>4100000</v>
      </c>
      <c r="BU4" s="32">
        <v>4100000</v>
      </c>
      <c r="BV4" s="32">
        <v>4100000</v>
      </c>
      <c r="BW4" s="32">
        <v>4100000</v>
      </c>
      <c r="BX4" s="32">
        <v>4100000</v>
      </c>
      <c r="BY4" s="32">
        <v>4100000</v>
      </c>
      <c r="BZ4" s="32">
        <v>4100000</v>
      </c>
      <c r="CA4" s="39"/>
    </row>
    <row r="5" spans="1:90" s="16" customFormat="1" ht="28.8" x14ac:dyDescent="0.3">
      <c r="A5" s="12">
        <v>409294</v>
      </c>
      <c r="B5" s="13" t="s">
        <v>60</v>
      </c>
      <c r="C5" s="13" t="s">
        <v>61</v>
      </c>
      <c r="D5" s="13">
        <v>3</v>
      </c>
      <c r="E5" s="2" t="str">
        <f t="shared" si="1"/>
        <v>AQUA ILLINOIS OAKVIEW W3 pnum409294</v>
      </c>
      <c r="F5" s="14">
        <v>257</v>
      </c>
      <c r="G5" s="13" t="s">
        <v>62</v>
      </c>
      <c r="H5" s="13" t="s">
        <v>63</v>
      </c>
      <c r="I5" s="46">
        <v>3929760</v>
      </c>
      <c r="J5" s="46">
        <v>4080904.6153846155</v>
      </c>
      <c r="K5" s="46">
        <v>4232049.230769231</v>
      </c>
      <c r="L5" s="46">
        <v>4383193.846153846</v>
      </c>
      <c r="M5" s="46">
        <v>4534338.461538461</v>
      </c>
      <c r="N5" s="46">
        <v>4685483.0769230761</v>
      </c>
      <c r="O5" s="46">
        <v>4836627.6923076911</v>
      </c>
      <c r="P5" s="46">
        <v>4987772.3076923061</v>
      </c>
      <c r="Q5" s="46">
        <v>5138916.9230769211</v>
      </c>
      <c r="R5" s="46">
        <v>5290061.5384615362</v>
      </c>
      <c r="S5" s="46">
        <v>5441206.1538461512</v>
      </c>
      <c r="T5" s="46">
        <v>5592350.7692307662</v>
      </c>
      <c r="U5" s="46">
        <v>5743495.3846153812</v>
      </c>
      <c r="V5" s="46">
        <v>5894639.9999999963</v>
      </c>
      <c r="W5" s="46">
        <v>6045784.6153846113</v>
      </c>
      <c r="X5" s="46">
        <v>6196929.2307692263</v>
      </c>
      <c r="Y5" s="46">
        <v>6348073.8461538414</v>
      </c>
      <c r="Z5" s="46">
        <v>6499218.4615384564</v>
      </c>
      <c r="AA5" s="46">
        <v>6650363.0769230714</v>
      </c>
      <c r="AB5" s="46">
        <v>6801507.6923076864</v>
      </c>
      <c r="AC5" s="46">
        <v>6952652.3076923015</v>
      </c>
      <c r="AD5" s="46">
        <v>7103796.9230769165</v>
      </c>
      <c r="AE5" s="46">
        <v>7254941.5384615315</v>
      </c>
      <c r="AF5" s="46">
        <v>7406086.1538461465</v>
      </c>
      <c r="AG5" s="46">
        <v>7557230.7692307616</v>
      </c>
      <c r="AH5" s="46">
        <v>7708375.3846153766</v>
      </c>
      <c r="AI5" s="46">
        <v>7859519.9999999916</v>
      </c>
      <c r="AJ5" s="46">
        <v>7859519.9999999916</v>
      </c>
      <c r="AK5" s="46">
        <v>7859519.9999999916</v>
      </c>
      <c r="AL5" s="46">
        <v>7859519.9999999916</v>
      </c>
      <c r="AM5" s="46">
        <v>7859519.9999999916</v>
      </c>
      <c r="AN5" s="45">
        <v>7859520</v>
      </c>
      <c r="AO5" s="45">
        <v>9028800</v>
      </c>
      <c r="AP5" s="45">
        <v>8127360</v>
      </c>
      <c r="AQ5" s="45">
        <v>9346320</v>
      </c>
      <c r="AR5" s="45">
        <v>9752400</v>
      </c>
      <c r="AS5" s="42">
        <v>10666800</v>
      </c>
      <c r="AT5" s="42">
        <v>9781200</v>
      </c>
      <c r="AU5" s="42">
        <v>10256400</v>
      </c>
      <c r="AV5" s="42">
        <v>10771200</v>
      </c>
      <c r="AW5" s="42">
        <v>10580400</v>
      </c>
      <c r="AX5" s="42">
        <v>9979200</v>
      </c>
      <c r="AY5" s="42">
        <v>9979200</v>
      </c>
      <c r="AZ5" s="42">
        <v>9991000</v>
      </c>
      <c r="BA5" s="42">
        <v>10000000</v>
      </c>
      <c r="BB5" s="42">
        <v>9990000</v>
      </c>
      <c r="BC5" s="42">
        <v>10000000</v>
      </c>
      <c r="BD5" s="42">
        <v>10000000</v>
      </c>
      <c r="BE5" s="42">
        <v>14905494</v>
      </c>
      <c r="BF5" s="42">
        <v>14066000</v>
      </c>
      <c r="BG5" s="42">
        <v>16828500</v>
      </c>
      <c r="BH5" s="42">
        <v>17012944</v>
      </c>
      <c r="BI5" s="42">
        <v>20000000</v>
      </c>
      <c r="BJ5" s="41">
        <v>0</v>
      </c>
      <c r="BK5" s="41">
        <v>0</v>
      </c>
      <c r="BL5" s="41">
        <v>0</v>
      </c>
      <c r="BM5" s="41">
        <v>0</v>
      </c>
      <c r="BN5" s="41">
        <v>0</v>
      </c>
      <c r="BO5" s="41">
        <v>0</v>
      </c>
      <c r="BP5" s="41">
        <v>0</v>
      </c>
      <c r="BQ5" s="41">
        <v>0</v>
      </c>
      <c r="BR5" s="41">
        <v>0</v>
      </c>
      <c r="BS5" s="41">
        <v>0</v>
      </c>
      <c r="BT5" s="41">
        <v>0</v>
      </c>
      <c r="BU5" s="41">
        <v>0</v>
      </c>
      <c r="BV5" s="41">
        <v>0</v>
      </c>
      <c r="BW5" s="41">
        <v>0</v>
      </c>
      <c r="BX5" s="41">
        <v>0</v>
      </c>
      <c r="BY5" s="43">
        <v>0</v>
      </c>
      <c r="BZ5" s="43">
        <v>0</v>
      </c>
      <c r="CA5" s="44"/>
    </row>
    <row r="6" spans="1:90" s="16" customFormat="1" ht="28.8" x14ac:dyDescent="0.3">
      <c r="A6" s="12">
        <v>409293</v>
      </c>
      <c r="B6" s="13" t="s">
        <v>60</v>
      </c>
      <c r="C6" s="13" t="s">
        <v>61</v>
      </c>
      <c r="D6" s="13" t="s">
        <v>49</v>
      </c>
      <c r="E6" s="2" t="str">
        <f t="shared" si="1"/>
        <v>AQUA ILLINOIS OAKVIEW W2 pnum409293</v>
      </c>
      <c r="F6" s="14">
        <v>200</v>
      </c>
      <c r="G6" s="13" t="s">
        <v>64</v>
      </c>
      <c r="H6" s="13" t="s">
        <v>65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0</v>
      </c>
      <c r="U6" s="45">
        <v>0</v>
      </c>
      <c r="V6" s="45">
        <v>0</v>
      </c>
      <c r="W6" s="45">
        <v>0</v>
      </c>
      <c r="X6" s="45">
        <v>0</v>
      </c>
      <c r="Y6" s="45">
        <v>0</v>
      </c>
      <c r="Z6" s="45">
        <v>0</v>
      </c>
      <c r="AA6" s="45">
        <v>0</v>
      </c>
      <c r="AB6" s="45">
        <v>0</v>
      </c>
      <c r="AC6" s="45">
        <v>0</v>
      </c>
      <c r="AD6" s="45">
        <v>0</v>
      </c>
      <c r="AE6" s="45">
        <v>0</v>
      </c>
      <c r="AF6" s="45">
        <v>0</v>
      </c>
      <c r="AG6" s="45">
        <v>0</v>
      </c>
      <c r="AH6" s="45">
        <v>0</v>
      </c>
      <c r="AI6" s="45">
        <v>0</v>
      </c>
      <c r="AJ6" s="45">
        <v>0</v>
      </c>
      <c r="AK6" s="45">
        <v>0</v>
      </c>
      <c r="AL6" s="45">
        <v>0</v>
      </c>
      <c r="AM6" s="45">
        <v>0</v>
      </c>
      <c r="AN6" s="45">
        <v>0</v>
      </c>
      <c r="AO6" s="45">
        <v>0</v>
      </c>
      <c r="AP6" s="45">
        <v>0</v>
      </c>
      <c r="AQ6" s="45">
        <v>0</v>
      </c>
      <c r="AR6" s="45">
        <v>0</v>
      </c>
      <c r="AS6" s="42">
        <v>0</v>
      </c>
      <c r="AT6" s="42">
        <v>0</v>
      </c>
      <c r="AU6" s="42">
        <v>0</v>
      </c>
      <c r="AV6" s="42">
        <v>0</v>
      </c>
      <c r="AW6" s="42">
        <v>0</v>
      </c>
      <c r="AX6" s="42">
        <v>0</v>
      </c>
      <c r="AY6" s="42">
        <v>0</v>
      </c>
      <c r="AZ6" s="42">
        <v>0</v>
      </c>
      <c r="BA6" s="42">
        <v>0</v>
      </c>
      <c r="BB6" s="42">
        <v>0</v>
      </c>
      <c r="BC6" s="42">
        <v>0</v>
      </c>
      <c r="BD6" s="42">
        <v>0</v>
      </c>
      <c r="BE6" s="42">
        <v>0</v>
      </c>
      <c r="BF6" s="42">
        <v>0</v>
      </c>
      <c r="BG6" s="42">
        <v>0</v>
      </c>
      <c r="BH6" s="42">
        <v>0</v>
      </c>
      <c r="BI6" s="42">
        <v>0</v>
      </c>
      <c r="BJ6" s="42">
        <v>0</v>
      </c>
      <c r="BK6" s="42">
        <v>0</v>
      </c>
      <c r="BL6" s="42">
        <v>0</v>
      </c>
      <c r="BM6" s="42">
        <v>0</v>
      </c>
      <c r="BN6" s="41">
        <v>0</v>
      </c>
      <c r="BO6" s="41">
        <v>0</v>
      </c>
      <c r="BP6" s="41">
        <v>0</v>
      </c>
      <c r="BQ6" s="41">
        <v>0</v>
      </c>
      <c r="BR6" s="41">
        <v>0</v>
      </c>
      <c r="BS6" s="41">
        <v>0</v>
      </c>
      <c r="BT6" s="41">
        <v>0</v>
      </c>
      <c r="BU6" s="41">
        <v>0</v>
      </c>
      <c r="BV6" s="41">
        <v>0</v>
      </c>
      <c r="BW6" s="41">
        <v>0</v>
      </c>
      <c r="BX6" s="41">
        <v>0</v>
      </c>
      <c r="BY6" s="41">
        <v>0</v>
      </c>
      <c r="BZ6" s="43">
        <v>0</v>
      </c>
      <c r="CA6" s="44"/>
    </row>
    <row r="7" spans="1:90" s="16" customFormat="1" ht="28.8" x14ac:dyDescent="0.3">
      <c r="A7" s="12">
        <v>409292</v>
      </c>
      <c r="B7" s="13" t="s">
        <v>60</v>
      </c>
      <c r="C7" s="13" t="s">
        <v>61</v>
      </c>
      <c r="D7" s="13" t="s">
        <v>54</v>
      </c>
      <c r="E7" s="2" t="str">
        <f t="shared" si="1"/>
        <v>AQUA ILLINOIS OAKVIEW W1 pnum409292</v>
      </c>
      <c r="F7" s="14">
        <v>110</v>
      </c>
      <c r="G7" s="13" t="s">
        <v>66</v>
      </c>
      <c r="H7" s="13" t="s">
        <v>67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2">
        <v>0</v>
      </c>
      <c r="AK7" s="42">
        <v>0</v>
      </c>
      <c r="AL7" s="42">
        <v>0</v>
      </c>
      <c r="AM7" s="42">
        <v>0</v>
      </c>
      <c r="AN7" s="42">
        <v>0</v>
      </c>
      <c r="AO7" s="42">
        <v>0</v>
      </c>
      <c r="AP7" s="42">
        <v>0</v>
      </c>
      <c r="AQ7" s="42">
        <v>0</v>
      </c>
      <c r="AR7" s="42">
        <v>0</v>
      </c>
      <c r="AS7" s="42">
        <v>0</v>
      </c>
      <c r="AT7" s="42">
        <v>0</v>
      </c>
      <c r="AU7" s="42">
        <v>0</v>
      </c>
      <c r="AV7" s="42">
        <v>0</v>
      </c>
      <c r="AW7" s="42">
        <v>0</v>
      </c>
      <c r="AX7" s="42">
        <v>0</v>
      </c>
      <c r="AY7" s="42">
        <v>0</v>
      </c>
      <c r="AZ7" s="42">
        <v>0</v>
      </c>
      <c r="BA7" s="42">
        <v>0</v>
      </c>
      <c r="BB7" s="42">
        <v>0</v>
      </c>
      <c r="BC7" s="42">
        <v>0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42">
        <v>0</v>
      </c>
      <c r="BM7" s="42">
        <v>0</v>
      </c>
      <c r="BN7" s="41">
        <v>0</v>
      </c>
      <c r="BO7" s="41">
        <v>0</v>
      </c>
      <c r="BP7" s="41">
        <v>0</v>
      </c>
      <c r="BQ7" s="41">
        <v>0</v>
      </c>
      <c r="BR7" s="41">
        <v>0</v>
      </c>
      <c r="BS7" s="41">
        <v>0</v>
      </c>
      <c r="BT7" s="41">
        <v>0</v>
      </c>
      <c r="BU7" s="41">
        <v>0</v>
      </c>
      <c r="BV7" s="41">
        <v>0</v>
      </c>
      <c r="BW7" s="41">
        <v>0</v>
      </c>
      <c r="BX7" s="41">
        <v>0</v>
      </c>
      <c r="BY7" s="41">
        <v>0</v>
      </c>
      <c r="BZ7" s="43">
        <v>0</v>
      </c>
      <c r="CA7" s="44"/>
    </row>
    <row r="8" spans="1:90" s="16" customFormat="1" ht="28.8" x14ac:dyDescent="0.3">
      <c r="A8" s="12">
        <v>409205</v>
      </c>
      <c r="B8" s="13" t="s">
        <v>68</v>
      </c>
      <c r="C8" s="13" t="s">
        <v>69</v>
      </c>
      <c r="D8" s="13" t="s">
        <v>70</v>
      </c>
      <c r="E8" s="2" t="str">
        <f t="shared" si="1"/>
        <v>AQUA ILLINOIS  UNIVERSITY PARK W4 pnum409205</v>
      </c>
      <c r="F8" s="12">
        <v>489</v>
      </c>
      <c r="G8" s="13" t="s">
        <v>71</v>
      </c>
      <c r="H8" s="13" t="s">
        <v>72</v>
      </c>
      <c r="I8" s="46">
        <f>AO8</f>
        <v>0</v>
      </c>
      <c r="J8" s="46">
        <f t="shared" ref="J8:AM8" si="2">I8+($I8/31)</f>
        <v>0</v>
      </c>
      <c r="K8" s="46">
        <f t="shared" si="2"/>
        <v>0</v>
      </c>
      <c r="L8" s="46">
        <f t="shared" si="2"/>
        <v>0</v>
      </c>
      <c r="M8" s="46">
        <f t="shared" si="2"/>
        <v>0</v>
      </c>
      <c r="N8" s="46">
        <f t="shared" si="2"/>
        <v>0</v>
      </c>
      <c r="O8" s="46">
        <f t="shared" si="2"/>
        <v>0</v>
      </c>
      <c r="P8" s="46">
        <f t="shared" si="2"/>
        <v>0</v>
      </c>
      <c r="Q8" s="46">
        <f t="shared" si="2"/>
        <v>0</v>
      </c>
      <c r="R8" s="46">
        <f t="shared" si="2"/>
        <v>0</v>
      </c>
      <c r="S8" s="46">
        <f t="shared" si="2"/>
        <v>0</v>
      </c>
      <c r="T8" s="46">
        <f t="shared" si="2"/>
        <v>0</v>
      </c>
      <c r="U8" s="46">
        <f t="shared" si="2"/>
        <v>0</v>
      </c>
      <c r="V8" s="46">
        <f t="shared" si="2"/>
        <v>0</v>
      </c>
      <c r="W8" s="46">
        <f t="shared" si="2"/>
        <v>0</v>
      </c>
      <c r="X8" s="46">
        <f t="shared" si="2"/>
        <v>0</v>
      </c>
      <c r="Y8" s="46">
        <f t="shared" si="2"/>
        <v>0</v>
      </c>
      <c r="Z8" s="46">
        <f t="shared" si="2"/>
        <v>0</v>
      </c>
      <c r="AA8" s="46">
        <f t="shared" si="2"/>
        <v>0</v>
      </c>
      <c r="AB8" s="46">
        <f t="shared" si="2"/>
        <v>0</v>
      </c>
      <c r="AC8" s="46">
        <f t="shared" si="2"/>
        <v>0</v>
      </c>
      <c r="AD8" s="46">
        <f t="shared" si="2"/>
        <v>0</v>
      </c>
      <c r="AE8" s="46">
        <f t="shared" si="2"/>
        <v>0</v>
      </c>
      <c r="AF8" s="46">
        <f t="shared" si="2"/>
        <v>0</v>
      </c>
      <c r="AG8" s="46">
        <f t="shared" si="2"/>
        <v>0</v>
      </c>
      <c r="AH8" s="46">
        <f t="shared" si="2"/>
        <v>0</v>
      </c>
      <c r="AI8" s="46">
        <f t="shared" si="2"/>
        <v>0</v>
      </c>
      <c r="AJ8" s="46">
        <f t="shared" si="2"/>
        <v>0</v>
      </c>
      <c r="AK8" s="46">
        <f t="shared" si="2"/>
        <v>0</v>
      </c>
      <c r="AL8" s="46">
        <f t="shared" si="2"/>
        <v>0</v>
      </c>
      <c r="AM8" s="46">
        <f t="shared" si="2"/>
        <v>0</v>
      </c>
      <c r="AN8" s="45">
        <v>0</v>
      </c>
      <c r="AO8" s="45">
        <v>0</v>
      </c>
      <c r="AP8" s="45">
        <v>0</v>
      </c>
      <c r="AQ8" s="45">
        <v>0</v>
      </c>
      <c r="AR8" s="45">
        <v>102000</v>
      </c>
      <c r="AS8" s="45">
        <v>140000</v>
      </c>
      <c r="AT8" s="42">
        <v>330000</v>
      </c>
      <c r="AU8" s="42">
        <v>144000</v>
      </c>
      <c r="AV8" s="42">
        <v>120000</v>
      </c>
      <c r="AW8" s="42">
        <v>148160</v>
      </c>
      <c r="AX8" s="42">
        <v>281000</v>
      </c>
      <c r="AY8" s="42">
        <v>278000</v>
      </c>
      <c r="AZ8" s="42">
        <v>359240</v>
      </c>
      <c r="BA8" s="42">
        <v>53000</v>
      </c>
      <c r="BB8" s="42">
        <v>157000</v>
      </c>
      <c r="BC8" s="42">
        <v>187000</v>
      </c>
      <c r="BD8" s="42">
        <v>187000</v>
      </c>
      <c r="BE8" s="42">
        <v>5528</v>
      </c>
      <c r="BF8" s="42">
        <v>5528</v>
      </c>
      <c r="BG8" s="42">
        <v>44370</v>
      </c>
      <c r="BH8" s="42">
        <v>59737</v>
      </c>
      <c r="BI8" s="42">
        <v>128290</v>
      </c>
      <c r="BJ8" s="41">
        <v>0</v>
      </c>
      <c r="BK8" s="41">
        <v>0</v>
      </c>
      <c r="BL8" s="41">
        <v>0</v>
      </c>
      <c r="BM8" s="41">
        <v>0</v>
      </c>
      <c r="BN8" s="41">
        <v>0</v>
      </c>
      <c r="BO8" s="41">
        <v>0</v>
      </c>
      <c r="BP8" s="41">
        <v>0</v>
      </c>
      <c r="BQ8" s="41">
        <v>0</v>
      </c>
      <c r="BR8" s="41">
        <v>0</v>
      </c>
      <c r="BS8" s="41">
        <v>0</v>
      </c>
      <c r="BT8" s="41">
        <v>0</v>
      </c>
      <c r="BU8" s="41">
        <v>0</v>
      </c>
      <c r="BV8" s="41">
        <v>0</v>
      </c>
      <c r="BW8" s="41">
        <v>0</v>
      </c>
      <c r="BX8" s="41">
        <v>0</v>
      </c>
      <c r="BY8" s="41">
        <v>0</v>
      </c>
      <c r="BZ8" s="41">
        <v>0</v>
      </c>
      <c r="CA8" s="44"/>
    </row>
    <row r="9" spans="1:90" s="16" customFormat="1" ht="28.8" x14ac:dyDescent="0.3">
      <c r="A9" s="12">
        <v>409207</v>
      </c>
      <c r="B9" s="13" t="s">
        <v>68</v>
      </c>
      <c r="C9" s="13" t="s">
        <v>69</v>
      </c>
      <c r="D9" s="13" t="s">
        <v>49</v>
      </c>
      <c r="E9" s="2" t="str">
        <f t="shared" si="1"/>
        <v>AQUA ILLINOIS  UNIVERSITY PARK W2 pnum409207</v>
      </c>
      <c r="F9" s="14">
        <v>499</v>
      </c>
      <c r="G9" s="13" t="s">
        <v>73</v>
      </c>
      <c r="H9" s="13" t="s">
        <v>74</v>
      </c>
      <c r="I9" s="46">
        <f>AO9</f>
        <v>30344000</v>
      </c>
      <c r="J9" s="46">
        <f t="shared" ref="J9:AM9" si="3">I9+($I9/31)</f>
        <v>31322838.709677421</v>
      </c>
      <c r="K9" s="46">
        <f t="shared" si="3"/>
        <v>32301677.419354841</v>
      </c>
      <c r="L9" s="46">
        <f t="shared" si="3"/>
        <v>33280516.129032262</v>
      </c>
      <c r="M9" s="46">
        <f t="shared" si="3"/>
        <v>34259354.838709682</v>
      </c>
      <c r="N9" s="46">
        <f t="shared" si="3"/>
        <v>35238193.548387103</v>
      </c>
      <c r="O9" s="46">
        <f t="shared" si="3"/>
        <v>36217032.258064523</v>
      </c>
      <c r="P9" s="46">
        <f t="shared" si="3"/>
        <v>37195870.967741944</v>
      </c>
      <c r="Q9" s="46">
        <f t="shared" si="3"/>
        <v>38174709.677419364</v>
      </c>
      <c r="R9" s="46">
        <f t="shared" si="3"/>
        <v>39153548.387096785</v>
      </c>
      <c r="S9" s="46">
        <f t="shared" si="3"/>
        <v>40132387.096774206</v>
      </c>
      <c r="T9" s="46">
        <f t="shared" si="3"/>
        <v>41111225.806451626</v>
      </c>
      <c r="U9" s="46">
        <f t="shared" si="3"/>
        <v>42090064.516129047</v>
      </c>
      <c r="V9" s="46">
        <f t="shared" si="3"/>
        <v>43068903.225806467</v>
      </c>
      <c r="W9" s="46">
        <f t="shared" si="3"/>
        <v>44047741.935483888</v>
      </c>
      <c r="X9" s="46">
        <f t="shared" si="3"/>
        <v>45026580.645161308</v>
      </c>
      <c r="Y9" s="46">
        <f t="shared" si="3"/>
        <v>46005419.354838729</v>
      </c>
      <c r="Z9" s="46">
        <f t="shared" si="3"/>
        <v>46984258.064516149</v>
      </c>
      <c r="AA9" s="46">
        <f t="shared" si="3"/>
        <v>47963096.77419357</v>
      </c>
      <c r="AB9" s="46">
        <f t="shared" si="3"/>
        <v>48941935.483870991</v>
      </c>
      <c r="AC9" s="46">
        <f t="shared" si="3"/>
        <v>49920774.193548411</v>
      </c>
      <c r="AD9" s="46">
        <f t="shared" si="3"/>
        <v>50899612.903225832</v>
      </c>
      <c r="AE9" s="46">
        <f t="shared" si="3"/>
        <v>51878451.612903252</v>
      </c>
      <c r="AF9" s="46">
        <f t="shared" si="3"/>
        <v>52857290.322580673</v>
      </c>
      <c r="AG9" s="46">
        <f t="shared" si="3"/>
        <v>53836129.032258093</v>
      </c>
      <c r="AH9" s="46">
        <f t="shared" si="3"/>
        <v>54814967.741935514</v>
      </c>
      <c r="AI9" s="46">
        <f t="shared" si="3"/>
        <v>55793806.451612934</v>
      </c>
      <c r="AJ9" s="46">
        <f t="shared" si="3"/>
        <v>56772645.161290355</v>
      </c>
      <c r="AK9" s="46">
        <f t="shared" si="3"/>
        <v>57751483.870967776</v>
      </c>
      <c r="AL9" s="46">
        <f t="shared" si="3"/>
        <v>58730322.580645196</v>
      </c>
      <c r="AM9" s="46">
        <f t="shared" si="3"/>
        <v>59709161.290322617</v>
      </c>
      <c r="AN9" s="45">
        <v>167374000</v>
      </c>
      <c r="AO9" s="45">
        <v>30344000</v>
      </c>
      <c r="AP9" s="45">
        <v>154800000</v>
      </c>
      <c r="AQ9" s="45">
        <v>161498000</v>
      </c>
      <c r="AR9" s="45">
        <v>50284000</v>
      </c>
      <c r="AS9" s="45">
        <v>50200000</v>
      </c>
      <c r="AT9" s="42">
        <v>30300000</v>
      </c>
      <c r="AU9" s="42">
        <v>44753000</v>
      </c>
      <c r="AV9" s="42">
        <v>63888000</v>
      </c>
      <c r="AW9" s="42">
        <v>95153000</v>
      </c>
      <c r="AX9" s="42">
        <v>35058000</v>
      </c>
      <c r="AY9" s="42">
        <v>27434000</v>
      </c>
      <c r="AZ9" s="42">
        <v>22612000</v>
      </c>
      <c r="BA9" s="42">
        <v>54904000</v>
      </c>
      <c r="BB9" s="42">
        <v>8521000</v>
      </c>
      <c r="BC9" s="42">
        <v>8006000</v>
      </c>
      <c r="BD9" s="42">
        <v>8006000</v>
      </c>
      <c r="BE9" s="42">
        <v>12772000</v>
      </c>
      <c r="BF9" s="42">
        <v>12772000</v>
      </c>
      <c r="BG9" s="42">
        <v>11056500</v>
      </c>
      <c r="BH9" s="42">
        <v>10324500</v>
      </c>
      <c r="BI9" s="42">
        <v>45570164</v>
      </c>
      <c r="BJ9" s="42">
        <v>18713000</v>
      </c>
      <c r="BK9" s="42">
        <v>28283000</v>
      </c>
      <c r="BL9" s="42">
        <v>29041000</v>
      </c>
      <c r="BM9" s="42">
        <v>76398000</v>
      </c>
      <c r="BN9" s="42">
        <v>202683533</v>
      </c>
      <c r="BO9" s="42">
        <v>98178250</v>
      </c>
      <c r="BP9" s="42">
        <v>149918979</v>
      </c>
      <c r="BQ9" s="42">
        <v>167924293</v>
      </c>
      <c r="BR9" s="42">
        <v>145219898</v>
      </c>
      <c r="BS9" s="42">
        <v>159162414</v>
      </c>
      <c r="BT9" s="42">
        <v>142467501</v>
      </c>
      <c r="BU9" s="42">
        <v>139868279</v>
      </c>
      <c r="BV9" s="42">
        <v>151977000</v>
      </c>
      <c r="BW9" s="42">
        <v>157052000</v>
      </c>
      <c r="BX9" s="42">
        <v>149025000</v>
      </c>
      <c r="BY9" s="42">
        <v>149025000</v>
      </c>
      <c r="BZ9" s="42">
        <v>149025000</v>
      </c>
      <c r="CA9" s="44"/>
    </row>
    <row r="10" spans="1:90" s="16" customFormat="1" ht="28.8" x14ac:dyDescent="0.3">
      <c r="A10" s="12">
        <v>409238</v>
      </c>
      <c r="B10" s="13" t="s">
        <v>75</v>
      </c>
      <c r="C10" s="13" t="s">
        <v>76</v>
      </c>
      <c r="D10" s="13" t="s">
        <v>54</v>
      </c>
      <c r="E10" s="2" t="str">
        <f t="shared" si="1"/>
        <v>AQUA ILLINOIS  WILLOWBROOK UTILITIES W1 pnum409238</v>
      </c>
      <c r="F10" s="14">
        <v>500</v>
      </c>
      <c r="G10" s="13" t="s">
        <v>77</v>
      </c>
      <c r="H10" s="13" t="s">
        <v>78</v>
      </c>
      <c r="I10" s="46">
        <f>AO10</f>
        <v>2792000</v>
      </c>
      <c r="J10" s="46">
        <f t="shared" ref="J10:AM10" si="4">I10+($I10/31)</f>
        <v>2882064.5161290322</v>
      </c>
      <c r="K10" s="46">
        <f t="shared" si="4"/>
        <v>2972129.0322580645</v>
      </c>
      <c r="L10" s="46">
        <f t="shared" si="4"/>
        <v>3062193.5483870967</v>
      </c>
      <c r="M10" s="46">
        <f t="shared" si="4"/>
        <v>3152258.064516129</v>
      </c>
      <c r="N10" s="46">
        <f t="shared" si="4"/>
        <v>3242322.5806451612</v>
      </c>
      <c r="O10" s="46">
        <f t="shared" si="4"/>
        <v>3332387.0967741935</v>
      </c>
      <c r="P10" s="46">
        <f t="shared" si="4"/>
        <v>3422451.6129032257</v>
      </c>
      <c r="Q10" s="46">
        <f t="shared" si="4"/>
        <v>3512516.1290322579</v>
      </c>
      <c r="R10" s="46">
        <f t="shared" si="4"/>
        <v>3602580.6451612902</v>
      </c>
      <c r="S10" s="46">
        <f t="shared" si="4"/>
        <v>3692645.1612903224</v>
      </c>
      <c r="T10" s="46">
        <f t="shared" si="4"/>
        <v>3782709.6774193547</v>
      </c>
      <c r="U10" s="46">
        <f t="shared" si="4"/>
        <v>3872774.1935483869</v>
      </c>
      <c r="V10" s="46">
        <f t="shared" si="4"/>
        <v>3962838.7096774192</v>
      </c>
      <c r="W10" s="46">
        <f t="shared" si="4"/>
        <v>4052903.2258064514</v>
      </c>
      <c r="X10" s="46">
        <f t="shared" si="4"/>
        <v>4142967.7419354836</v>
      </c>
      <c r="Y10" s="46">
        <f t="shared" si="4"/>
        <v>4233032.2580645159</v>
      </c>
      <c r="Z10" s="46">
        <f t="shared" si="4"/>
        <v>4323096.7741935486</v>
      </c>
      <c r="AA10" s="46">
        <f t="shared" si="4"/>
        <v>4413161.2903225813</v>
      </c>
      <c r="AB10" s="46">
        <f t="shared" si="4"/>
        <v>4503225.806451614</v>
      </c>
      <c r="AC10" s="46">
        <f t="shared" si="4"/>
        <v>4593290.3225806467</v>
      </c>
      <c r="AD10" s="46">
        <f t="shared" si="4"/>
        <v>4683354.8387096794</v>
      </c>
      <c r="AE10" s="46">
        <f t="shared" si="4"/>
        <v>4773419.3548387121</v>
      </c>
      <c r="AF10" s="46">
        <f t="shared" si="4"/>
        <v>4863483.8709677448</v>
      </c>
      <c r="AG10" s="46">
        <f t="shared" si="4"/>
        <v>4953548.3870967776</v>
      </c>
      <c r="AH10" s="46">
        <f t="shared" si="4"/>
        <v>5043612.9032258103</v>
      </c>
      <c r="AI10" s="46">
        <f t="shared" si="4"/>
        <v>5133677.419354843</v>
      </c>
      <c r="AJ10" s="46">
        <f t="shared" si="4"/>
        <v>5223741.9354838757</v>
      </c>
      <c r="AK10" s="46">
        <f t="shared" si="4"/>
        <v>5313806.4516129084</v>
      </c>
      <c r="AL10" s="46">
        <f t="shared" si="4"/>
        <v>5403870.9677419411</v>
      </c>
      <c r="AM10" s="46">
        <f t="shared" si="4"/>
        <v>5493935.4838709738</v>
      </c>
      <c r="AN10" s="45">
        <v>39139739</v>
      </c>
      <c r="AO10" s="45">
        <v>2792000</v>
      </c>
      <c r="AP10" s="45">
        <v>48438000</v>
      </c>
      <c r="AQ10" s="45">
        <v>9225000</v>
      </c>
      <c r="AR10" s="45">
        <v>56274000</v>
      </c>
      <c r="AS10" s="42">
        <v>56160000</v>
      </c>
      <c r="AT10" s="42">
        <v>56968000</v>
      </c>
      <c r="AU10" s="42">
        <v>86642000</v>
      </c>
      <c r="AV10" s="42">
        <v>75241000</v>
      </c>
      <c r="AW10" s="42">
        <v>70464000</v>
      </c>
      <c r="AX10" s="42">
        <v>72760000</v>
      </c>
      <c r="AY10" s="42">
        <v>75661000</v>
      </c>
      <c r="AZ10" s="42">
        <v>71462000</v>
      </c>
      <c r="BA10" s="42">
        <v>80446000</v>
      </c>
      <c r="BB10" s="42">
        <v>74683000</v>
      </c>
      <c r="BC10" s="42">
        <v>7999700</v>
      </c>
      <c r="BD10" s="42">
        <v>7999700</v>
      </c>
      <c r="BE10" s="42">
        <v>86644000</v>
      </c>
      <c r="BF10" s="42">
        <v>86644000</v>
      </c>
      <c r="BG10" s="42">
        <v>81203000</v>
      </c>
      <c r="BH10" s="42">
        <v>82982000</v>
      </c>
      <c r="BI10" s="42">
        <v>88221000</v>
      </c>
      <c r="BJ10" s="42">
        <v>87097000</v>
      </c>
      <c r="BK10" s="42">
        <v>69908000</v>
      </c>
      <c r="BL10" s="42">
        <v>62874000</v>
      </c>
      <c r="BM10" s="42">
        <v>65526000</v>
      </c>
      <c r="BN10" s="42">
        <v>70187000</v>
      </c>
      <c r="BO10" s="42">
        <v>65971000</v>
      </c>
      <c r="BP10" s="42">
        <v>51299000</v>
      </c>
      <c r="BQ10" s="42">
        <v>44945000</v>
      </c>
      <c r="BR10" s="42">
        <v>68750000</v>
      </c>
      <c r="BS10" s="42">
        <v>61667000</v>
      </c>
      <c r="BT10" s="42">
        <v>47873000</v>
      </c>
      <c r="BU10" s="42">
        <v>10275000</v>
      </c>
      <c r="BV10" s="42">
        <v>4019000</v>
      </c>
      <c r="BW10" s="42">
        <v>27298000</v>
      </c>
      <c r="BX10" s="42">
        <v>47600000</v>
      </c>
      <c r="BY10" s="42">
        <v>47600000</v>
      </c>
      <c r="BZ10" s="42">
        <v>47600000</v>
      </c>
      <c r="CA10" s="44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</row>
    <row r="11" spans="1:90" s="16" customFormat="1" ht="28.8" x14ac:dyDescent="0.3">
      <c r="A11" s="12">
        <v>411178</v>
      </c>
      <c r="B11" s="13" t="s">
        <v>60</v>
      </c>
      <c r="C11" s="13" t="s">
        <v>61</v>
      </c>
      <c r="D11" s="13" t="s">
        <v>70</v>
      </c>
      <c r="E11" s="2" t="str">
        <f t="shared" si="1"/>
        <v>AQUA ILLINOIS OAKVIEW W4 pnum411178</v>
      </c>
      <c r="F11" s="12">
        <v>305</v>
      </c>
      <c r="G11" s="13" t="s">
        <v>79</v>
      </c>
      <c r="H11" s="13" t="s">
        <v>80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1">
        <v>0</v>
      </c>
      <c r="AT11" s="41">
        <v>0</v>
      </c>
      <c r="AU11" s="41">
        <v>0</v>
      </c>
      <c r="AV11" s="41">
        <v>0</v>
      </c>
      <c r="AW11" s="41">
        <v>0</v>
      </c>
      <c r="AX11" s="41">
        <v>0</v>
      </c>
      <c r="AY11" s="47">
        <v>0</v>
      </c>
      <c r="AZ11" s="41">
        <v>0</v>
      </c>
      <c r="BA11" s="41">
        <v>0</v>
      </c>
      <c r="BB11" s="41">
        <v>0</v>
      </c>
      <c r="BC11" s="41">
        <v>0</v>
      </c>
      <c r="BD11" s="41">
        <v>0</v>
      </c>
      <c r="BE11" s="41">
        <v>0</v>
      </c>
      <c r="BF11" s="41">
        <v>0</v>
      </c>
      <c r="BG11" s="41">
        <v>0</v>
      </c>
      <c r="BH11" s="41">
        <v>0</v>
      </c>
      <c r="BI11" s="42">
        <v>15240000</v>
      </c>
      <c r="BJ11" s="42">
        <v>21427000</v>
      </c>
      <c r="BK11" s="42">
        <v>12281600</v>
      </c>
      <c r="BL11" s="41">
        <v>16316200</v>
      </c>
      <c r="BM11" s="41">
        <v>16316200</v>
      </c>
      <c r="BN11" s="41">
        <v>16316200</v>
      </c>
      <c r="BO11" s="41">
        <v>16316200</v>
      </c>
      <c r="BP11" s="41">
        <v>16316200</v>
      </c>
      <c r="BQ11" s="41">
        <v>16316200</v>
      </c>
      <c r="BR11" s="41">
        <v>16316200</v>
      </c>
      <c r="BS11" s="41">
        <v>16316200</v>
      </c>
      <c r="BT11" s="41">
        <v>16316200</v>
      </c>
      <c r="BU11" s="41">
        <v>16316200</v>
      </c>
      <c r="BV11" s="41">
        <v>16316200</v>
      </c>
      <c r="BW11" s="41">
        <v>16316200</v>
      </c>
      <c r="BX11" s="41">
        <v>16316200</v>
      </c>
      <c r="BY11" s="41">
        <v>16316200</v>
      </c>
      <c r="BZ11" s="41">
        <v>16316200</v>
      </c>
      <c r="CA11" s="44"/>
    </row>
    <row r="12" spans="1:90" s="16" customFormat="1" ht="28.8" x14ac:dyDescent="0.3">
      <c r="A12" s="12">
        <v>409209</v>
      </c>
      <c r="B12" s="13" t="s">
        <v>68</v>
      </c>
      <c r="C12" s="13" t="s">
        <v>81</v>
      </c>
      <c r="D12" s="13" t="s">
        <v>82</v>
      </c>
      <c r="E12" s="2" t="str">
        <f t="shared" si="1"/>
        <v>AQUA ILLINOIS UNIVERSITY PARK W5 pnum409209</v>
      </c>
      <c r="F12" s="14">
        <v>524</v>
      </c>
      <c r="G12" s="13" t="s">
        <v>83</v>
      </c>
      <c r="H12" s="13" t="s">
        <v>84</v>
      </c>
      <c r="I12" s="46">
        <f t="shared" ref="I12:I21" si="5">AO12</f>
        <v>0</v>
      </c>
      <c r="J12" s="46">
        <f t="shared" ref="J12:AM12" si="6">I12+($I12/31)</f>
        <v>0</v>
      </c>
      <c r="K12" s="46">
        <f t="shared" si="6"/>
        <v>0</v>
      </c>
      <c r="L12" s="46">
        <f t="shared" si="6"/>
        <v>0</v>
      </c>
      <c r="M12" s="46">
        <f t="shared" si="6"/>
        <v>0</v>
      </c>
      <c r="N12" s="46">
        <f t="shared" si="6"/>
        <v>0</v>
      </c>
      <c r="O12" s="46">
        <f t="shared" si="6"/>
        <v>0</v>
      </c>
      <c r="P12" s="46">
        <f t="shared" si="6"/>
        <v>0</v>
      </c>
      <c r="Q12" s="46">
        <f t="shared" si="6"/>
        <v>0</v>
      </c>
      <c r="R12" s="46">
        <f t="shared" si="6"/>
        <v>0</v>
      </c>
      <c r="S12" s="46">
        <f t="shared" si="6"/>
        <v>0</v>
      </c>
      <c r="T12" s="46">
        <f t="shared" si="6"/>
        <v>0</v>
      </c>
      <c r="U12" s="46">
        <f t="shared" si="6"/>
        <v>0</v>
      </c>
      <c r="V12" s="46">
        <f t="shared" si="6"/>
        <v>0</v>
      </c>
      <c r="W12" s="46">
        <f t="shared" si="6"/>
        <v>0</v>
      </c>
      <c r="X12" s="46">
        <f t="shared" si="6"/>
        <v>0</v>
      </c>
      <c r="Y12" s="46">
        <f t="shared" si="6"/>
        <v>0</v>
      </c>
      <c r="Z12" s="46">
        <f t="shared" si="6"/>
        <v>0</v>
      </c>
      <c r="AA12" s="46">
        <f t="shared" si="6"/>
        <v>0</v>
      </c>
      <c r="AB12" s="46">
        <f t="shared" si="6"/>
        <v>0</v>
      </c>
      <c r="AC12" s="46">
        <f t="shared" si="6"/>
        <v>0</v>
      </c>
      <c r="AD12" s="46">
        <f t="shared" si="6"/>
        <v>0</v>
      </c>
      <c r="AE12" s="46">
        <f t="shared" si="6"/>
        <v>0</v>
      </c>
      <c r="AF12" s="46">
        <f t="shared" si="6"/>
        <v>0</v>
      </c>
      <c r="AG12" s="46">
        <f t="shared" si="6"/>
        <v>0</v>
      </c>
      <c r="AH12" s="46">
        <f t="shared" si="6"/>
        <v>0</v>
      </c>
      <c r="AI12" s="46">
        <f t="shared" si="6"/>
        <v>0</v>
      </c>
      <c r="AJ12" s="46">
        <f t="shared" si="6"/>
        <v>0</v>
      </c>
      <c r="AK12" s="46">
        <f t="shared" si="6"/>
        <v>0</v>
      </c>
      <c r="AL12" s="46">
        <f t="shared" si="6"/>
        <v>0</v>
      </c>
      <c r="AM12" s="46">
        <f t="shared" si="6"/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0</v>
      </c>
      <c r="AW12" s="42">
        <v>0</v>
      </c>
      <c r="AX12" s="42">
        <v>0</v>
      </c>
      <c r="AY12" s="42">
        <v>0</v>
      </c>
      <c r="AZ12" s="42">
        <v>0</v>
      </c>
      <c r="BA12" s="42">
        <v>0</v>
      </c>
      <c r="BB12" s="42">
        <v>0</v>
      </c>
      <c r="BC12" s="42">
        <v>0</v>
      </c>
      <c r="BD12" s="42">
        <v>0</v>
      </c>
      <c r="BE12" s="42">
        <v>0</v>
      </c>
      <c r="BF12" s="42">
        <v>0</v>
      </c>
      <c r="BG12" s="42">
        <v>0</v>
      </c>
      <c r="BH12" s="42">
        <v>0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1">
        <v>0</v>
      </c>
      <c r="BO12" s="41">
        <v>0</v>
      </c>
      <c r="BP12" s="41">
        <v>0</v>
      </c>
      <c r="BQ12" s="41">
        <v>0</v>
      </c>
      <c r="BR12" s="41">
        <v>0</v>
      </c>
      <c r="BS12" s="41">
        <v>0</v>
      </c>
      <c r="BT12" s="41">
        <v>0</v>
      </c>
      <c r="BU12" s="41">
        <v>0</v>
      </c>
      <c r="BV12" s="41">
        <v>0</v>
      </c>
      <c r="BW12" s="41">
        <v>0</v>
      </c>
      <c r="BX12" s="41">
        <v>0</v>
      </c>
      <c r="BY12" s="41">
        <v>0</v>
      </c>
      <c r="BZ12" s="41">
        <v>0</v>
      </c>
      <c r="CA12" s="44"/>
    </row>
    <row r="13" spans="1:90" s="16" customFormat="1" ht="28.8" x14ac:dyDescent="0.3">
      <c r="A13" s="12">
        <v>409206</v>
      </c>
      <c r="B13" s="13" t="s">
        <v>68</v>
      </c>
      <c r="C13" s="13" t="s">
        <v>81</v>
      </c>
      <c r="D13" s="13" t="s">
        <v>85</v>
      </c>
      <c r="E13" s="2" t="str">
        <f t="shared" si="1"/>
        <v>AQUA ILLINOIS UNIVERSITY PARK W7 pnum409206</v>
      </c>
      <c r="F13" s="14">
        <v>488</v>
      </c>
      <c r="G13" s="13" t="s">
        <v>86</v>
      </c>
      <c r="H13" s="13" t="s">
        <v>87</v>
      </c>
      <c r="I13" s="46">
        <f t="shared" si="5"/>
        <v>0</v>
      </c>
      <c r="J13" s="46">
        <f t="shared" ref="J13:AM13" si="7">I13+($I13/31)</f>
        <v>0</v>
      </c>
      <c r="K13" s="46">
        <f t="shared" si="7"/>
        <v>0</v>
      </c>
      <c r="L13" s="46">
        <f t="shared" si="7"/>
        <v>0</v>
      </c>
      <c r="M13" s="46">
        <f t="shared" si="7"/>
        <v>0</v>
      </c>
      <c r="N13" s="46">
        <f t="shared" si="7"/>
        <v>0</v>
      </c>
      <c r="O13" s="46">
        <f t="shared" si="7"/>
        <v>0</v>
      </c>
      <c r="P13" s="46">
        <f t="shared" si="7"/>
        <v>0</v>
      </c>
      <c r="Q13" s="46">
        <f t="shared" si="7"/>
        <v>0</v>
      </c>
      <c r="R13" s="46">
        <f t="shared" si="7"/>
        <v>0</v>
      </c>
      <c r="S13" s="46">
        <f t="shared" si="7"/>
        <v>0</v>
      </c>
      <c r="T13" s="46">
        <f t="shared" si="7"/>
        <v>0</v>
      </c>
      <c r="U13" s="46">
        <f t="shared" si="7"/>
        <v>0</v>
      </c>
      <c r="V13" s="46">
        <f t="shared" si="7"/>
        <v>0</v>
      </c>
      <c r="W13" s="46">
        <f t="shared" si="7"/>
        <v>0</v>
      </c>
      <c r="X13" s="46">
        <f t="shared" si="7"/>
        <v>0</v>
      </c>
      <c r="Y13" s="46">
        <f t="shared" si="7"/>
        <v>0</v>
      </c>
      <c r="Z13" s="46">
        <f t="shared" si="7"/>
        <v>0</v>
      </c>
      <c r="AA13" s="46">
        <f t="shared" si="7"/>
        <v>0</v>
      </c>
      <c r="AB13" s="46">
        <f t="shared" si="7"/>
        <v>0</v>
      </c>
      <c r="AC13" s="46">
        <f t="shared" si="7"/>
        <v>0</v>
      </c>
      <c r="AD13" s="46">
        <f t="shared" si="7"/>
        <v>0</v>
      </c>
      <c r="AE13" s="46">
        <f t="shared" si="7"/>
        <v>0</v>
      </c>
      <c r="AF13" s="46">
        <f t="shared" si="7"/>
        <v>0</v>
      </c>
      <c r="AG13" s="46">
        <f t="shared" si="7"/>
        <v>0</v>
      </c>
      <c r="AH13" s="46">
        <f t="shared" si="7"/>
        <v>0</v>
      </c>
      <c r="AI13" s="46">
        <f t="shared" si="7"/>
        <v>0</v>
      </c>
      <c r="AJ13" s="46">
        <f t="shared" si="7"/>
        <v>0</v>
      </c>
      <c r="AK13" s="46">
        <f t="shared" si="7"/>
        <v>0</v>
      </c>
      <c r="AL13" s="46">
        <f t="shared" si="7"/>
        <v>0</v>
      </c>
      <c r="AM13" s="46">
        <f t="shared" si="7"/>
        <v>0</v>
      </c>
      <c r="AN13" s="45">
        <v>8100000</v>
      </c>
      <c r="AO13" s="45">
        <v>0</v>
      </c>
      <c r="AP13" s="45">
        <v>0</v>
      </c>
      <c r="AQ13" s="45">
        <v>0</v>
      </c>
      <c r="AR13" s="45">
        <v>23800000</v>
      </c>
      <c r="AS13" s="42">
        <v>13800000</v>
      </c>
      <c r="AT13" s="42">
        <v>0</v>
      </c>
      <c r="AU13" s="42">
        <v>0</v>
      </c>
      <c r="AV13" s="41">
        <v>0</v>
      </c>
      <c r="AW13" s="41">
        <v>0</v>
      </c>
      <c r="AX13" s="41">
        <v>0</v>
      </c>
      <c r="AY13" s="42">
        <v>12458000</v>
      </c>
      <c r="AZ13" s="41">
        <v>0</v>
      </c>
      <c r="BA13" s="41">
        <v>0</v>
      </c>
      <c r="BB13" s="41">
        <v>0</v>
      </c>
      <c r="BC13" s="47">
        <v>0</v>
      </c>
      <c r="BD13" s="47">
        <v>0</v>
      </c>
      <c r="BE13" s="41">
        <v>0</v>
      </c>
      <c r="BF13" s="41">
        <v>0</v>
      </c>
      <c r="BG13" s="41">
        <v>0</v>
      </c>
      <c r="BH13" s="41">
        <v>0</v>
      </c>
      <c r="BI13" s="41">
        <v>0</v>
      </c>
      <c r="BJ13" s="41">
        <v>0</v>
      </c>
      <c r="BK13" s="41">
        <v>0</v>
      </c>
      <c r="BL13" s="41">
        <v>0</v>
      </c>
      <c r="BM13" s="41">
        <v>0</v>
      </c>
      <c r="BN13" s="41">
        <v>0</v>
      </c>
      <c r="BO13" s="41">
        <v>0</v>
      </c>
      <c r="BP13" s="41">
        <v>0</v>
      </c>
      <c r="BQ13" s="41">
        <v>0</v>
      </c>
      <c r="BR13" s="42">
        <v>1861000</v>
      </c>
      <c r="BS13" s="42">
        <v>593006</v>
      </c>
      <c r="BT13" s="42">
        <v>2139000</v>
      </c>
      <c r="BU13" s="42">
        <v>3566000</v>
      </c>
      <c r="BV13" s="42">
        <v>840000</v>
      </c>
      <c r="BW13" s="42">
        <v>834000</v>
      </c>
      <c r="BX13" s="42">
        <v>3958000</v>
      </c>
      <c r="BY13" s="42">
        <v>3958000</v>
      </c>
      <c r="BZ13" s="42">
        <v>3958000</v>
      </c>
      <c r="CA13" s="44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</row>
    <row r="14" spans="1:90" s="16" customFormat="1" ht="28.8" x14ac:dyDescent="0.3">
      <c r="A14" s="12">
        <v>409208</v>
      </c>
      <c r="B14" s="13" t="s">
        <v>68</v>
      </c>
      <c r="C14" s="13" t="s">
        <v>81</v>
      </c>
      <c r="D14" s="13" t="s">
        <v>54</v>
      </c>
      <c r="E14" s="2" t="str">
        <f t="shared" si="1"/>
        <v>AQUA ILLINOIS UNIVERSITY PARK W1 pnum409208</v>
      </c>
      <c r="F14" s="14">
        <v>480</v>
      </c>
      <c r="G14" s="13" t="s">
        <v>88</v>
      </c>
      <c r="H14" s="13" t="s">
        <v>89</v>
      </c>
      <c r="I14" s="46">
        <f t="shared" si="5"/>
        <v>198699000</v>
      </c>
      <c r="J14" s="46">
        <f t="shared" ref="J14:AM14" si="8">I14+($I14/31)</f>
        <v>205108645.16129032</v>
      </c>
      <c r="K14" s="46">
        <f t="shared" si="8"/>
        <v>211518290.32258064</v>
      </c>
      <c r="L14" s="46">
        <f t="shared" si="8"/>
        <v>217927935.48387095</v>
      </c>
      <c r="M14" s="46">
        <f t="shared" si="8"/>
        <v>224337580.64516127</v>
      </c>
      <c r="N14" s="46">
        <f t="shared" si="8"/>
        <v>230747225.80645159</v>
      </c>
      <c r="O14" s="46">
        <f t="shared" si="8"/>
        <v>237156870.96774191</v>
      </c>
      <c r="P14" s="46">
        <f t="shared" si="8"/>
        <v>243566516.12903222</v>
      </c>
      <c r="Q14" s="46">
        <f t="shared" si="8"/>
        <v>249976161.29032254</v>
      </c>
      <c r="R14" s="46">
        <f t="shared" si="8"/>
        <v>256385806.45161286</v>
      </c>
      <c r="S14" s="46">
        <f t="shared" si="8"/>
        <v>262795451.61290318</v>
      </c>
      <c r="T14" s="46">
        <f t="shared" si="8"/>
        <v>269205096.77419353</v>
      </c>
      <c r="U14" s="46">
        <f t="shared" si="8"/>
        <v>275614741.93548387</v>
      </c>
      <c r="V14" s="46">
        <f t="shared" si="8"/>
        <v>282024387.09677422</v>
      </c>
      <c r="W14" s="46">
        <f t="shared" si="8"/>
        <v>288434032.25806457</v>
      </c>
      <c r="X14" s="46">
        <f t="shared" si="8"/>
        <v>294843677.41935492</v>
      </c>
      <c r="Y14" s="46">
        <f t="shared" si="8"/>
        <v>301253322.58064526</v>
      </c>
      <c r="Z14" s="46">
        <f t="shared" si="8"/>
        <v>307662967.74193561</v>
      </c>
      <c r="AA14" s="46">
        <f t="shared" si="8"/>
        <v>314072612.90322596</v>
      </c>
      <c r="AB14" s="46">
        <f t="shared" si="8"/>
        <v>320482258.06451631</v>
      </c>
      <c r="AC14" s="46">
        <f t="shared" si="8"/>
        <v>326891903.22580665</v>
      </c>
      <c r="AD14" s="46">
        <f t="shared" si="8"/>
        <v>333301548.387097</v>
      </c>
      <c r="AE14" s="46">
        <f t="shared" si="8"/>
        <v>339711193.54838735</v>
      </c>
      <c r="AF14" s="46">
        <f t="shared" si="8"/>
        <v>346120838.7096777</v>
      </c>
      <c r="AG14" s="46">
        <f t="shared" si="8"/>
        <v>352530483.87096804</v>
      </c>
      <c r="AH14" s="46">
        <f t="shared" si="8"/>
        <v>358940129.03225839</v>
      </c>
      <c r="AI14" s="46">
        <f t="shared" si="8"/>
        <v>365349774.19354874</v>
      </c>
      <c r="AJ14" s="46">
        <f t="shared" si="8"/>
        <v>371759419.35483909</v>
      </c>
      <c r="AK14" s="46">
        <f t="shared" si="8"/>
        <v>378169064.51612943</v>
      </c>
      <c r="AL14" s="46">
        <f t="shared" si="8"/>
        <v>384578709.67741978</v>
      </c>
      <c r="AM14" s="46">
        <f t="shared" si="8"/>
        <v>390988354.83871013</v>
      </c>
      <c r="AN14" s="45">
        <v>75702000</v>
      </c>
      <c r="AO14" s="45">
        <v>198699000</v>
      </c>
      <c r="AP14" s="45">
        <v>148700000</v>
      </c>
      <c r="AQ14" s="45">
        <v>156626000</v>
      </c>
      <c r="AR14" s="45">
        <v>274518000</v>
      </c>
      <c r="AS14" s="45">
        <v>244900000</v>
      </c>
      <c r="AT14" s="45">
        <v>251200000</v>
      </c>
      <c r="AU14" s="42">
        <v>241726000</v>
      </c>
      <c r="AV14" s="42">
        <v>243800000</v>
      </c>
      <c r="AW14" s="42">
        <v>194478000</v>
      </c>
      <c r="AX14" s="42">
        <v>320252000</v>
      </c>
      <c r="AY14" s="42">
        <v>330489000</v>
      </c>
      <c r="AZ14" s="42">
        <v>311714000</v>
      </c>
      <c r="BA14" s="42">
        <v>200390000</v>
      </c>
      <c r="BB14" s="42">
        <v>242749000</v>
      </c>
      <c r="BC14" s="42">
        <v>275186000</v>
      </c>
      <c r="BD14" s="42">
        <v>275186000</v>
      </c>
      <c r="BE14" s="42">
        <v>300271000</v>
      </c>
      <c r="BF14" s="42">
        <v>300271000</v>
      </c>
      <c r="BG14" s="42">
        <v>300290000</v>
      </c>
      <c r="BH14" s="42">
        <v>314727000</v>
      </c>
      <c r="BI14" s="42">
        <v>312013000</v>
      </c>
      <c r="BJ14" s="42">
        <v>278040000</v>
      </c>
      <c r="BK14" s="42">
        <v>306888000</v>
      </c>
      <c r="BL14" s="42">
        <v>292777000</v>
      </c>
      <c r="BM14" s="42">
        <v>204354000</v>
      </c>
      <c r="BN14" s="42">
        <v>188708000</v>
      </c>
      <c r="BO14" s="42">
        <v>222011187</v>
      </c>
      <c r="BP14" s="42">
        <v>164506002</v>
      </c>
      <c r="BQ14" s="42">
        <v>162799334</v>
      </c>
      <c r="BR14" s="42">
        <v>171388693</v>
      </c>
      <c r="BS14" s="42">
        <v>162478772</v>
      </c>
      <c r="BT14" s="42">
        <v>147741709</v>
      </c>
      <c r="BU14" s="42">
        <v>141886463</v>
      </c>
      <c r="BV14" s="42">
        <v>129942800</v>
      </c>
      <c r="BW14" s="42">
        <v>150352000</v>
      </c>
      <c r="BX14" s="42">
        <v>99885000</v>
      </c>
      <c r="BY14" s="42">
        <v>99885000</v>
      </c>
      <c r="BZ14" s="42">
        <v>99885000</v>
      </c>
      <c r="CA14" s="44"/>
    </row>
    <row r="15" spans="1:90" s="16" customFormat="1" ht="28.8" x14ac:dyDescent="0.3">
      <c r="A15" s="12">
        <v>409212</v>
      </c>
      <c r="B15" s="13" t="s">
        <v>68</v>
      </c>
      <c r="C15" s="13" t="s">
        <v>81</v>
      </c>
      <c r="D15" s="13" t="s">
        <v>90</v>
      </c>
      <c r="E15" s="2" t="str">
        <f t="shared" si="1"/>
        <v>AQUA ILLINOIS UNIVERSITY PARK W6 pnum409212</v>
      </c>
      <c r="F15" s="12">
        <v>460</v>
      </c>
      <c r="G15" s="13" t="s">
        <v>91</v>
      </c>
      <c r="H15" s="13" t="s">
        <v>92</v>
      </c>
      <c r="I15" s="46">
        <f t="shared" si="5"/>
        <v>5284000</v>
      </c>
      <c r="J15" s="46">
        <f t="shared" ref="J15:AM15" si="9">I15+($I15/31)</f>
        <v>5454451.6129032262</v>
      </c>
      <c r="K15" s="46">
        <f t="shared" si="9"/>
        <v>5624903.2258064523</v>
      </c>
      <c r="L15" s="46">
        <f t="shared" si="9"/>
        <v>5795354.8387096785</v>
      </c>
      <c r="M15" s="46">
        <f t="shared" si="9"/>
        <v>5965806.4516129047</v>
      </c>
      <c r="N15" s="46">
        <f t="shared" si="9"/>
        <v>6136258.0645161308</v>
      </c>
      <c r="O15" s="46">
        <f t="shared" si="9"/>
        <v>6306709.677419357</v>
      </c>
      <c r="P15" s="46">
        <f t="shared" si="9"/>
        <v>6477161.2903225832</v>
      </c>
      <c r="Q15" s="46">
        <f t="shared" si="9"/>
        <v>6647612.9032258093</v>
      </c>
      <c r="R15" s="46">
        <f t="shared" si="9"/>
        <v>6818064.5161290355</v>
      </c>
      <c r="S15" s="46">
        <f t="shared" si="9"/>
        <v>6988516.1290322617</v>
      </c>
      <c r="T15" s="46">
        <f t="shared" si="9"/>
        <v>7158967.7419354878</v>
      </c>
      <c r="U15" s="46">
        <f t="shared" si="9"/>
        <v>7329419.354838714</v>
      </c>
      <c r="V15" s="46">
        <f t="shared" si="9"/>
        <v>7499870.9677419402</v>
      </c>
      <c r="W15" s="46">
        <f t="shared" si="9"/>
        <v>7670322.5806451663</v>
      </c>
      <c r="X15" s="46">
        <f t="shared" si="9"/>
        <v>7840774.1935483925</v>
      </c>
      <c r="Y15" s="46">
        <f t="shared" si="9"/>
        <v>8011225.8064516187</v>
      </c>
      <c r="Z15" s="46">
        <f t="shared" si="9"/>
        <v>8181677.4193548448</v>
      </c>
      <c r="AA15" s="46">
        <f t="shared" si="9"/>
        <v>8352129.032258071</v>
      </c>
      <c r="AB15" s="46">
        <f t="shared" si="9"/>
        <v>8522580.6451612972</v>
      </c>
      <c r="AC15" s="46">
        <f t="shared" si="9"/>
        <v>8693032.2580645233</v>
      </c>
      <c r="AD15" s="46">
        <f t="shared" si="9"/>
        <v>8863483.8709677495</v>
      </c>
      <c r="AE15" s="46">
        <f t="shared" si="9"/>
        <v>9033935.4838709757</v>
      </c>
      <c r="AF15" s="46">
        <f t="shared" si="9"/>
        <v>9204387.0967742018</v>
      </c>
      <c r="AG15" s="46">
        <f t="shared" si="9"/>
        <v>9374838.709677428</v>
      </c>
      <c r="AH15" s="46">
        <f t="shared" si="9"/>
        <v>9545290.3225806542</v>
      </c>
      <c r="AI15" s="46">
        <f t="shared" si="9"/>
        <v>9715741.9354838803</v>
      </c>
      <c r="AJ15" s="46">
        <f t="shared" si="9"/>
        <v>9886193.5483871065</v>
      </c>
      <c r="AK15" s="46">
        <f t="shared" si="9"/>
        <v>10056645.161290333</v>
      </c>
      <c r="AL15" s="46">
        <f t="shared" si="9"/>
        <v>10227096.774193559</v>
      </c>
      <c r="AM15" s="46">
        <f t="shared" si="9"/>
        <v>10397548.387096785</v>
      </c>
      <c r="AN15" s="42">
        <v>0</v>
      </c>
      <c r="AO15" s="42">
        <v>5284000</v>
      </c>
      <c r="AP15" s="42">
        <v>35800000</v>
      </c>
      <c r="AQ15" s="42">
        <v>63187000</v>
      </c>
      <c r="AR15" s="42">
        <v>31666000</v>
      </c>
      <c r="AS15" s="42">
        <v>17000000</v>
      </c>
      <c r="AT15" s="42">
        <v>8900000</v>
      </c>
      <c r="AU15" s="42">
        <v>56742000</v>
      </c>
      <c r="AV15" s="42">
        <v>17414000</v>
      </c>
      <c r="AW15" s="42">
        <v>44903000</v>
      </c>
      <c r="AX15" s="42">
        <v>3494000</v>
      </c>
      <c r="AY15" s="42">
        <v>15686000</v>
      </c>
      <c r="AZ15" s="45">
        <v>17653000</v>
      </c>
      <c r="BA15" s="45">
        <v>4163000</v>
      </c>
      <c r="BB15" s="45">
        <v>6885000</v>
      </c>
      <c r="BC15" s="45">
        <v>2291000</v>
      </c>
      <c r="BD15" s="45">
        <v>2291000</v>
      </c>
      <c r="BE15" s="45">
        <v>5903000</v>
      </c>
      <c r="BF15" s="45">
        <v>5903000</v>
      </c>
      <c r="BG15" s="45">
        <v>8457000</v>
      </c>
      <c r="BH15" s="45">
        <v>4711300</v>
      </c>
      <c r="BI15" s="45">
        <v>16714000</v>
      </c>
      <c r="BJ15" s="45">
        <v>10336200</v>
      </c>
      <c r="BK15" s="45">
        <v>39960000</v>
      </c>
      <c r="BL15" s="45">
        <v>31072000</v>
      </c>
      <c r="BM15" s="45">
        <v>11926624</v>
      </c>
      <c r="BN15" s="45">
        <v>47005808</v>
      </c>
      <c r="BO15" s="42">
        <v>486915</v>
      </c>
      <c r="BP15" s="42">
        <v>38729</v>
      </c>
      <c r="BQ15" s="42">
        <v>1204190</v>
      </c>
      <c r="BR15" s="42">
        <v>9343933</v>
      </c>
      <c r="BS15" s="42">
        <v>2838895</v>
      </c>
      <c r="BT15" s="42">
        <v>2856725</v>
      </c>
      <c r="BU15" s="42">
        <v>863096</v>
      </c>
      <c r="BV15" s="42">
        <v>11071000</v>
      </c>
      <c r="BW15" s="42">
        <v>386000</v>
      </c>
      <c r="BX15" s="42">
        <v>2576000</v>
      </c>
      <c r="BY15" s="42">
        <v>2576000</v>
      </c>
      <c r="BZ15" s="42">
        <v>2576000</v>
      </c>
      <c r="CA15" s="44"/>
    </row>
    <row r="16" spans="1:90" s="21" customFormat="1" ht="28.8" x14ac:dyDescent="0.3">
      <c r="A16" s="12">
        <v>409211</v>
      </c>
      <c r="B16" s="13" t="s">
        <v>68</v>
      </c>
      <c r="C16" s="13" t="s">
        <v>81</v>
      </c>
      <c r="D16" s="13" t="s">
        <v>93</v>
      </c>
      <c r="E16" s="2" t="str">
        <f t="shared" si="1"/>
        <v>AQUA ILLINOIS UNIVERSITY PARK W3 pnum409211</v>
      </c>
      <c r="F16" s="12">
        <v>457</v>
      </c>
      <c r="G16" s="13" t="s">
        <v>94</v>
      </c>
      <c r="H16" s="13" t="s">
        <v>95</v>
      </c>
      <c r="I16" s="46">
        <f t="shared" si="5"/>
        <v>41121000</v>
      </c>
      <c r="J16" s="46">
        <f t="shared" ref="J16:AM16" si="10">I16+($I16/31)</f>
        <v>42447483.870967738</v>
      </c>
      <c r="K16" s="46">
        <f t="shared" si="10"/>
        <v>43773967.741935477</v>
      </c>
      <c r="L16" s="46">
        <f t="shared" si="10"/>
        <v>45100451.612903215</v>
      </c>
      <c r="M16" s="46">
        <f t="shared" si="10"/>
        <v>46426935.483870953</v>
      </c>
      <c r="N16" s="46">
        <f t="shared" si="10"/>
        <v>47753419.354838692</v>
      </c>
      <c r="O16" s="46">
        <f t="shared" si="10"/>
        <v>49079903.22580643</v>
      </c>
      <c r="P16" s="46">
        <f t="shared" si="10"/>
        <v>50406387.096774168</v>
      </c>
      <c r="Q16" s="46">
        <f t="shared" si="10"/>
        <v>51732870.967741907</v>
      </c>
      <c r="R16" s="46">
        <f t="shared" si="10"/>
        <v>53059354.838709645</v>
      </c>
      <c r="S16" s="46">
        <f t="shared" si="10"/>
        <v>54385838.709677383</v>
      </c>
      <c r="T16" s="46">
        <f t="shared" si="10"/>
        <v>55712322.580645122</v>
      </c>
      <c r="U16" s="46">
        <f t="shared" si="10"/>
        <v>57038806.45161286</v>
      </c>
      <c r="V16" s="46">
        <f t="shared" si="10"/>
        <v>58365290.322580598</v>
      </c>
      <c r="W16" s="46">
        <f t="shared" si="10"/>
        <v>59691774.193548337</v>
      </c>
      <c r="X16" s="46">
        <f t="shared" si="10"/>
        <v>61018258.064516075</v>
      </c>
      <c r="Y16" s="46">
        <f t="shared" si="10"/>
        <v>62344741.935483813</v>
      </c>
      <c r="Z16" s="46">
        <f t="shared" si="10"/>
        <v>63671225.806451552</v>
      </c>
      <c r="AA16" s="46">
        <f t="shared" si="10"/>
        <v>64997709.67741929</v>
      </c>
      <c r="AB16" s="46">
        <f t="shared" si="10"/>
        <v>66324193.548387028</v>
      </c>
      <c r="AC16" s="46">
        <f t="shared" si="10"/>
        <v>67650677.419354767</v>
      </c>
      <c r="AD16" s="46">
        <f t="shared" si="10"/>
        <v>68977161.290322512</v>
      </c>
      <c r="AE16" s="46">
        <f t="shared" si="10"/>
        <v>70303645.161290258</v>
      </c>
      <c r="AF16" s="46">
        <f t="shared" si="10"/>
        <v>71630129.032258004</v>
      </c>
      <c r="AG16" s="46">
        <f t="shared" si="10"/>
        <v>72956612.90322575</v>
      </c>
      <c r="AH16" s="46">
        <f t="shared" si="10"/>
        <v>74283096.774193496</v>
      </c>
      <c r="AI16" s="46">
        <f t="shared" si="10"/>
        <v>75609580.645161241</v>
      </c>
      <c r="AJ16" s="46">
        <f t="shared" si="10"/>
        <v>76936064.516128987</v>
      </c>
      <c r="AK16" s="46">
        <f t="shared" si="10"/>
        <v>78262548.387096733</v>
      </c>
      <c r="AL16" s="46">
        <f t="shared" si="10"/>
        <v>79589032.258064479</v>
      </c>
      <c r="AM16" s="46">
        <f t="shared" si="10"/>
        <v>80915516.129032224</v>
      </c>
      <c r="AN16" s="42">
        <v>66170000</v>
      </c>
      <c r="AO16" s="42">
        <v>41121000</v>
      </c>
      <c r="AP16" s="42">
        <v>68900000</v>
      </c>
      <c r="AQ16" s="42">
        <v>96629000</v>
      </c>
      <c r="AR16" s="42">
        <v>144235000</v>
      </c>
      <c r="AS16" s="42">
        <v>122800000</v>
      </c>
      <c r="AT16" s="42">
        <v>104200000</v>
      </c>
      <c r="AU16" s="42">
        <v>89550000</v>
      </c>
      <c r="AV16" s="42">
        <v>113276000</v>
      </c>
      <c r="AW16" s="42">
        <v>102573000</v>
      </c>
      <c r="AX16" s="42">
        <v>189221000</v>
      </c>
      <c r="AY16" s="45">
        <v>116362000</v>
      </c>
      <c r="AZ16" s="42">
        <v>125106000</v>
      </c>
      <c r="BA16" s="42">
        <v>111798000</v>
      </c>
      <c r="BB16" s="42">
        <v>122745000</v>
      </c>
      <c r="BC16" s="42">
        <v>88312000</v>
      </c>
      <c r="BD16" s="42">
        <v>88312000</v>
      </c>
      <c r="BE16" s="42">
        <v>76647000</v>
      </c>
      <c r="BF16" s="42">
        <v>76647000</v>
      </c>
      <c r="BG16" s="42">
        <v>93700000</v>
      </c>
      <c r="BH16" s="42">
        <v>95216000</v>
      </c>
      <c r="BI16" s="42">
        <v>103678000</v>
      </c>
      <c r="BJ16" s="42">
        <v>141406000</v>
      </c>
      <c r="BK16" s="42">
        <v>137638000</v>
      </c>
      <c r="BL16" s="42">
        <v>165399000</v>
      </c>
      <c r="BM16" s="42">
        <v>228157846</v>
      </c>
      <c r="BN16" s="42">
        <v>125306871</v>
      </c>
      <c r="BO16" s="42">
        <v>170299105</v>
      </c>
      <c r="BP16" s="42">
        <v>164349575</v>
      </c>
      <c r="BQ16" s="42">
        <v>149220691</v>
      </c>
      <c r="BR16" s="42">
        <v>133483084</v>
      </c>
      <c r="BS16" s="42">
        <v>116139387</v>
      </c>
      <c r="BT16" s="42">
        <v>119117698</v>
      </c>
      <c r="BU16" s="42">
        <v>89139930</v>
      </c>
      <c r="BV16" s="42">
        <v>83901000</v>
      </c>
      <c r="BW16" s="42">
        <v>167327000</v>
      </c>
      <c r="BX16" s="42">
        <v>157371000</v>
      </c>
      <c r="BY16" s="42">
        <v>157371000</v>
      </c>
      <c r="BZ16" s="42">
        <v>157371000</v>
      </c>
      <c r="CA16" s="44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</row>
    <row r="17" spans="1:90" s="21" customFormat="1" ht="28.8" x14ac:dyDescent="0.3">
      <c r="A17" s="12">
        <v>411523</v>
      </c>
      <c r="B17" s="13" t="s">
        <v>96</v>
      </c>
      <c r="C17" s="13" t="s">
        <v>97</v>
      </c>
      <c r="D17" s="13" t="s">
        <v>93</v>
      </c>
      <c r="E17" s="2" t="str">
        <f t="shared" si="1"/>
        <v>AQUA ILLINOIS VILLAGE WOODS W3 pnum411523</v>
      </c>
      <c r="F17" s="12">
        <v>526</v>
      </c>
      <c r="G17" s="13" t="s">
        <v>98</v>
      </c>
      <c r="H17" s="13" t="s">
        <v>99</v>
      </c>
      <c r="I17" s="46">
        <f t="shared" si="5"/>
        <v>15103000</v>
      </c>
      <c r="J17" s="46">
        <f t="shared" ref="J17:AM17" si="11">I17+($I17/31)</f>
        <v>15590193.548387097</v>
      </c>
      <c r="K17" s="46">
        <f t="shared" si="11"/>
        <v>16077387.096774194</v>
      </c>
      <c r="L17" s="46">
        <f t="shared" si="11"/>
        <v>16564580.645161292</v>
      </c>
      <c r="M17" s="46">
        <f t="shared" si="11"/>
        <v>17051774.193548389</v>
      </c>
      <c r="N17" s="46">
        <f t="shared" si="11"/>
        <v>17538967.741935484</v>
      </c>
      <c r="O17" s="46">
        <f t="shared" si="11"/>
        <v>18026161.290322579</v>
      </c>
      <c r="P17" s="46">
        <f t="shared" si="11"/>
        <v>18513354.838709675</v>
      </c>
      <c r="Q17" s="46">
        <f t="shared" si="11"/>
        <v>19000548.38709677</v>
      </c>
      <c r="R17" s="46">
        <f t="shared" si="11"/>
        <v>19487741.935483865</v>
      </c>
      <c r="S17" s="46">
        <f t="shared" si="11"/>
        <v>19974935.483870961</v>
      </c>
      <c r="T17" s="46">
        <f t="shared" si="11"/>
        <v>20462129.032258056</v>
      </c>
      <c r="U17" s="46">
        <f t="shared" si="11"/>
        <v>20949322.580645151</v>
      </c>
      <c r="V17" s="46">
        <f t="shared" si="11"/>
        <v>21436516.129032247</v>
      </c>
      <c r="W17" s="46">
        <f t="shared" si="11"/>
        <v>21923709.677419342</v>
      </c>
      <c r="X17" s="46">
        <f t="shared" si="11"/>
        <v>22410903.225806437</v>
      </c>
      <c r="Y17" s="46">
        <f t="shared" si="11"/>
        <v>22898096.774193533</v>
      </c>
      <c r="Z17" s="46">
        <f t="shared" si="11"/>
        <v>23385290.322580628</v>
      </c>
      <c r="AA17" s="46">
        <f t="shared" si="11"/>
        <v>23872483.870967723</v>
      </c>
      <c r="AB17" s="46">
        <f t="shared" si="11"/>
        <v>24359677.419354819</v>
      </c>
      <c r="AC17" s="46">
        <f t="shared" si="11"/>
        <v>24846870.967741914</v>
      </c>
      <c r="AD17" s="46">
        <f t="shared" si="11"/>
        <v>25334064.516129009</v>
      </c>
      <c r="AE17" s="46">
        <f t="shared" si="11"/>
        <v>25821258.064516105</v>
      </c>
      <c r="AF17" s="46">
        <f t="shared" si="11"/>
        <v>26308451.6129032</v>
      </c>
      <c r="AG17" s="46">
        <f t="shared" si="11"/>
        <v>26795645.161290295</v>
      </c>
      <c r="AH17" s="46">
        <f t="shared" si="11"/>
        <v>27282838.709677391</v>
      </c>
      <c r="AI17" s="46">
        <f t="shared" si="11"/>
        <v>27770032.258064486</v>
      </c>
      <c r="AJ17" s="46">
        <f t="shared" si="11"/>
        <v>28257225.806451581</v>
      </c>
      <c r="AK17" s="46">
        <f t="shared" si="11"/>
        <v>28744419.354838677</v>
      </c>
      <c r="AL17" s="46">
        <f t="shared" si="11"/>
        <v>29231612.903225772</v>
      </c>
      <c r="AM17" s="46">
        <f t="shared" si="11"/>
        <v>29718806.451612867</v>
      </c>
      <c r="AN17" s="45">
        <v>13882482</v>
      </c>
      <c r="AO17" s="45">
        <v>15103000</v>
      </c>
      <c r="AP17" s="45">
        <v>14509000</v>
      </c>
      <c r="AQ17" s="45">
        <v>15051200</v>
      </c>
      <c r="AR17" s="45">
        <v>15624578</v>
      </c>
      <c r="AS17" s="45">
        <v>14317000</v>
      </c>
      <c r="AT17" s="45">
        <v>13547300</v>
      </c>
      <c r="AU17" s="45">
        <v>14361400</v>
      </c>
      <c r="AV17" s="42">
        <v>13684000</v>
      </c>
      <c r="AW17" s="42">
        <v>12672400</v>
      </c>
      <c r="AX17" s="42">
        <v>13545000</v>
      </c>
      <c r="AY17" s="45">
        <v>13889700</v>
      </c>
      <c r="AZ17" s="42">
        <v>13290000</v>
      </c>
      <c r="BA17" s="42">
        <v>11839000</v>
      </c>
      <c r="BB17" s="42">
        <v>12132000</v>
      </c>
      <c r="BC17" s="42">
        <v>12029000</v>
      </c>
      <c r="BD17" s="42">
        <v>12029000</v>
      </c>
      <c r="BE17" s="42">
        <v>11024000</v>
      </c>
      <c r="BF17" s="42">
        <v>11024000</v>
      </c>
      <c r="BG17" s="42">
        <v>14592000</v>
      </c>
      <c r="BH17" s="42">
        <v>13504000</v>
      </c>
      <c r="BI17" s="42">
        <v>11977000</v>
      </c>
      <c r="BJ17" s="42">
        <v>491000</v>
      </c>
      <c r="BK17" s="42">
        <v>264000</v>
      </c>
      <c r="BL17" s="42">
        <v>469000</v>
      </c>
      <c r="BM17" s="42">
        <v>391000</v>
      </c>
      <c r="BN17" s="42">
        <v>249000</v>
      </c>
      <c r="BO17" s="42">
        <v>593900</v>
      </c>
      <c r="BP17" s="42">
        <v>1093800</v>
      </c>
      <c r="BQ17" s="42">
        <v>468100</v>
      </c>
      <c r="BR17" s="42">
        <v>156000</v>
      </c>
      <c r="BS17" s="42">
        <v>115900</v>
      </c>
      <c r="BT17" s="42">
        <v>302800</v>
      </c>
      <c r="BU17" s="42">
        <v>131000</v>
      </c>
      <c r="BV17" s="42">
        <v>269100</v>
      </c>
      <c r="BW17" s="42">
        <v>327700</v>
      </c>
      <c r="BX17" s="42">
        <v>320800</v>
      </c>
      <c r="BY17" s="42">
        <v>320800</v>
      </c>
      <c r="BZ17" s="42">
        <v>320800</v>
      </c>
      <c r="CA17" s="44"/>
    </row>
    <row r="18" spans="1:90" ht="28.8" x14ac:dyDescent="0.3">
      <c r="A18" s="12">
        <v>410361</v>
      </c>
      <c r="B18" s="13" t="s">
        <v>96</v>
      </c>
      <c r="C18" s="13" t="s">
        <v>97</v>
      </c>
      <c r="D18" s="13" t="s">
        <v>49</v>
      </c>
      <c r="E18" s="2" t="str">
        <f t="shared" si="1"/>
        <v>AQUA ILLINOIS VILLAGE WOODS W2 pnum410361</v>
      </c>
      <c r="F18" s="12">
        <v>450</v>
      </c>
      <c r="G18" s="13" t="s">
        <v>100</v>
      </c>
      <c r="H18" s="13" t="s">
        <v>101</v>
      </c>
      <c r="I18" s="46">
        <f t="shared" si="5"/>
        <v>0</v>
      </c>
      <c r="J18" s="46">
        <f t="shared" ref="J18:AM18" si="12">I18+($I18/31)</f>
        <v>0</v>
      </c>
      <c r="K18" s="46">
        <f t="shared" si="12"/>
        <v>0</v>
      </c>
      <c r="L18" s="46">
        <f t="shared" si="12"/>
        <v>0</v>
      </c>
      <c r="M18" s="46">
        <f t="shared" si="12"/>
        <v>0</v>
      </c>
      <c r="N18" s="46">
        <f t="shared" si="12"/>
        <v>0</v>
      </c>
      <c r="O18" s="46">
        <f t="shared" si="12"/>
        <v>0</v>
      </c>
      <c r="P18" s="46">
        <f t="shared" si="12"/>
        <v>0</v>
      </c>
      <c r="Q18" s="46">
        <f t="shared" si="12"/>
        <v>0</v>
      </c>
      <c r="R18" s="46">
        <f t="shared" si="12"/>
        <v>0</v>
      </c>
      <c r="S18" s="46">
        <f t="shared" si="12"/>
        <v>0</v>
      </c>
      <c r="T18" s="46">
        <f t="shared" si="12"/>
        <v>0</v>
      </c>
      <c r="U18" s="46">
        <f t="shared" si="12"/>
        <v>0</v>
      </c>
      <c r="V18" s="46">
        <f t="shared" si="12"/>
        <v>0</v>
      </c>
      <c r="W18" s="46">
        <f t="shared" si="12"/>
        <v>0</v>
      </c>
      <c r="X18" s="46">
        <f t="shared" si="12"/>
        <v>0</v>
      </c>
      <c r="Y18" s="46">
        <f t="shared" si="12"/>
        <v>0</v>
      </c>
      <c r="Z18" s="46">
        <f t="shared" si="12"/>
        <v>0</v>
      </c>
      <c r="AA18" s="46">
        <f t="shared" si="12"/>
        <v>0</v>
      </c>
      <c r="AB18" s="46">
        <f t="shared" si="12"/>
        <v>0</v>
      </c>
      <c r="AC18" s="46">
        <f t="shared" si="12"/>
        <v>0</v>
      </c>
      <c r="AD18" s="46">
        <f t="shared" si="12"/>
        <v>0</v>
      </c>
      <c r="AE18" s="46">
        <f t="shared" si="12"/>
        <v>0</v>
      </c>
      <c r="AF18" s="46">
        <f t="shared" si="12"/>
        <v>0</v>
      </c>
      <c r="AG18" s="46">
        <f t="shared" si="12"/>
        <v>0</v>
      </c>
      <c r="AH18" s="46">
        <f t="shared" si="12"/>
        <v>0</v>
      </c>
      <c r="AI18" s="46">
        <f t="shared" si="12"/>
        <v>0</v>
      </c>
      <c r="AJ18" s="46">
        <f t="shared" si="12"/>
        <v>0</v>
      </c>
      <c r="AK18" s="46">
        <f t="shared" si="12"/>
        <v>0</v>
      </c>
      <c r="AL18" s="46">
        <f t="shared" si="12"/>
        <v>0</v>
      </c>
      <c r="AM18" s="46">
        <f t="shared" si="12"/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3">
        <v>0</v>
      </c>
      <c r="AT18" s="43">
        <v>0</v>
      </c>
      <c r="AU18" s="43">
        <v>0</v>
      </c>
      <c r="AV18" s="43">
        <v>0</v>
      </c>
      <c r="AW18" s="43">
        <v>0</v>
      </c>
      <c r="AX18" s="43">
        <v>0</v>
      </c>
      <c r="AY18" s="43">
        <v>0</v>
      </c>
      <c r="AZ18" s="42">
        <v>4728200</v>
      </c>
      <c r="BA18" s="42">
        <v>4696553</v>
      </c>
      <c r="BB18" s="45">
        <v>5684742</v>
      </c>
      <c r="BC18" s="45">
        <v>6548140</v>
      </c>
      <c r="BD18" s="45">
        <v>5626000</v>
      </c>
      <c r="BE18" s="42">
        <v>5869000</v>
      </c>
      <c r="BF18" s="42">
        <v>5869000</v>
      </c>
      <c r="BG18" s="45">
        <v>4836000</v>
      </c>
      <c r="BH18" s="42">
        <v>5335500</v>
      </c>
      <c r="BI18" s="42">
        <v>6317500</v>
      </c>
      <c r="BJ18" s="42">
        <v>11721000</v>
      </c>
      <c r="BK18" s="42">
        <v>11797500</v>
      </c>
      <c r="BL18" s="42">
        <v>12278000</v>
      </c>
      <c r="BM18" s="42">
        <v>11822500</v>
      </c>
      <c r="BN18" s="42">
        <v>12156000</v>
      </c>
      <c r="BO18" s="42">
        <v>14247000</v>
      </c>
      <c r="BP18" s="42">
        <v>10586000</v>
      </c>
      <c r="BQ18" s="42">
        <v>11107500</v>
      </c>
      <c r="BR18" s="42">
        <v>11675500</v>
      </c>
      <c r="BS18" s="42">
        <v>7804000</v>
      </c>
      <c r="BT18" s="42">
        <v>10791500</v>
      </c>
      <c r="BU18" s="42">
        <v>9881700</v>
      </c>
      <c r="BV18" s="42">
        <v>8615000</v>
      </c>
      <c r="BW18" s="42">
        <v>9241000</v>
      </c>
      <c r="BX18" s="42">
        <v>10187000</v>
      </c>
      <c r="BY18" s="42">
        <v>10187000</v>
      </c>
      <c r="BZ18" s="42">
        <v>10187000</v>
      </c>
      <c r="CA18" s="44"/>
    </row>
    <row r="19" spans="1:90" ht="28.8" x14ac:dyDescent="0.3">
      <c r="A19" s="12">
        <v>409998</v>
      </c>
      <c r="B19" s="13" t="s">
        <v>96</v>
      </c>
      <c r="C19" s="13" t="s">
        <v>97</v>
      </c>
      <c r="D19" s="13" t="s">
        <v>54</v>
      </c>
      <c r="E19" s="2" t="str">
        <f t="shared" si="1"/>
        <v>AQUA ILLINOIS VILLAGE WOODS W1 pnum409998</v>
      </c>
      <c r="F19" s="12">
        <v>450</v>
      </c>
      <c r="G19" s="13" t="s">
        <v>102</v>
      </c>
      <c r="H19" s="13" t="s">
        <v>103</v>
      </c>
      <c r="I19" s="46">
        <f t="shared" si="5"/>
        <v>0</v>
      </c>
      <c r="J19" s="46">
        <f t="shared" ref="J19:AM19" si="13">I19+($I19/31)</f>
        <v>0</v>
      </c>
      <c r="K19" s="46">
        <f t="shared" si="13"/>
        <v>0</v>
      </c>
      <c r="L19" s="46">
        <f t="shared" si="13"/>
        <v>0</v>
      </c>
      <c r="M19" s="46">
        <f t="shared" si="13"/>
        <v>0</v>
      </c>
      <c r="N19" s="46">
        <f t="shared" si="13"/>
        <v>0</v>
      </c>
      <c r="O19" s="46">
        <f t="shared" si="13"/>
        <v>0</v>
      </c>
      <c r="P19" s="46">
        <f t="shared" si="13"/>
        <v>0</v>
      </c>
      <c r="Q19" s="46">
        <f t="shared" si="13"/>
        <v>0</v>
      </c>
      <c r="R19" s="46">
        <f t="shared" si="13"/>
        <v>0</v>
      </c>
      <c r="S19" s="46">
        <f t="shared" si="13"/>
        <v>0</v>
      </c>
      <c r="T19" s="46">
        <f t="shared" si="13"/>
        <v>0</v>
      </c>
      <c r="U19" s="46">
        <f t="shared" si="13"/>
        <v>0</v>
      </c>
      <c r="V19" s="46">
        <f t="shared" si="13"/>
        <v>0</v>
      </c>
      <c r="W19" s="46">
        <f t="shared" si="13"/>
        <v>0</v>
      </c>
      <c r="X19" s="46">
        <f t="shared" si="13"/>
        <v>0</v>
      </c>
      <c r="Y19" s="46">
        <f t="shared" si="13"/>
        <v>0</v>
      </c>
      <c r="Z19" s="46">
        <f t="shared" si="13"/>
        <v>0</v>
      </c>
      <c r="AA19" s="46">
        <f t="shared" si="13"/>
        <v>0</v>
      </c>
      <c r="AB19" s="46">
        <f t="shared" si="13"/>
        <v>0</v>
      </c>
      <c r="AC19" s="46">
        <f t="shared" si="13"/>
        <v>0</v>
      </c>
      <c r="AD19" s="46">
        <f t="shared" si="13"/>
        <v>0</v>
      </c>
      <c r="AE19" s="46">
        <f t="shared" si="13"/>
        <v>0</v>
      </c>
      <c r="AF19" s="46">
        <f t="shared" si="13"/>
        <v>0</v>
      </c>
      <c r="AG19" s="46">
        <f t="shared" si="13"/>
        <v>0</v>
      </c>
      <c r="AH19" s="46">
        <f t="shared" si="13"/>
        <v>0</v>
      </c>
      <c r="AI19" s="46">
        <f t="shared" si="13"/>
        <v>0</v>
      </c>
      <c r="AJ19" s="46">
        <f t="shared" si="13"/>
        <v>0</v>
      </c>
      <c r="AK19" s="46">
        <f t="shared" si="13"/>
        <v>0</v>
      </c>
      <c r="AL19" s="46">
        <f t="shared" si="13"/>
        <v>0</v>
      </c>
      <c r="AM19" s="46">
        <f t="shared" si="13"/>
        <v>0</v>
      </c>
      <c r="AN19" s="41">
        <v>0</v>
      </c>
      <c r="AO19" s="41">
        <v>0</v>
      </c>
      <c r="AP19" s="41">
        <v>0</v>
      </c>
      <c r="AQ19" s="41">
        <v>0</v>
      </c>
      <c r="AR19" s="41">
        <v>0</v>
      </c>
      <c r="AS19" s="41">
        <v>0</v>
      </c>
      <c r="AT19" s="41">
        <v>0</v>
      </c>
      <c r="AU19" s="43">
        <v>0</v>
      </c>
      <c r="AV19" s="43">
        <v>0</v>
      </c>
      <c r="AW19" s="42">
        <v>10300000</v>
      </c>
      <c r="AX19" s="42">
        <v>5633440</v>
      </c>
      <c r="AY19" s="42">
        <v>8196500</v>
      </c>
      <c r="AZ19" s="45">
        <v>9231680</v>
      </c>
      <c r="BA19" s="45">
        <v>4842947</v>
      </c>
      <c r="BB19" s="42">
        <v>4964604</v>
      </c>
      <c r="BC19" s="42">
        <v>6996262</v>
      </c>
      <c r="BD19" s="45">
        <v>5626000</v>
      </c>
      <c r="BE19" s="42">
        <v>5538000</v>
      </c>
      <c r="BF19" s="42">
        <v>5538000</v>
      </c>
      <c r="BG19" s="42">
        <v>4835000</v>
      </c>
      <c r="BH19" s="42">
        <v>5335500</v>
      </c>
      <c r="BI19" s="42">
        <v>6317500</v>
      </c>
      <c r="BJ19" s="42">
        <v>11721000</v>
      </c>
      <c r="BK19" s="42">
        <v>11797500</v>
      </c>
      <c r="BL19" s="42">
        <v>12278000</v>
      </c>
      <c r="BM19" s="42">
        <v>11822500</v>
      </c>
      <c r="BN19" s="42">
        <v>12156000</v>
      </c>
      <c r="BO19" s="42">
        <v>10252000</v>
      </c>
      <c r="BP19" s="42">
        <v>10642500</v>
      </c>
      <c r="BQ19" s="42">
        <v>11107500</v>
      </c>
      <c r="BR19" s="42">
        <v>11675500</v>
      </c>
      <c r="BS19" s="42">
        <v>13159000</v>
      </c>
      <c r="BT19" s="42">
        <v>9301500</v>
      </c>
      <c r="BU19" s="42">
        <v>9505802</v>
      </c>
      <c r="BV19" s="42">
        <v>9522000</v>
      </c>
      <c r="BW19" s="42">
        <v>9264600</v>
      </c>
      <c r="BX19" s="42">
        <v>10308000</v>
      </c>
      <c r="BY19" s="42">
        <v>10308000</v>
      </c>
      <c r="BZ19" s="42">
        <v>10308000</v>
      </c>
      <c r="CA19" s="44"/>
    </row>
    <row r="20" spans="1:90" s="21" customFormat="1" ht="28.8" x14ac:dyDescent="0.3">
      <c r="A20" s="12">
        <v>409237</v>
      </c>
      <c r="B20" s="13" t="s">
        <v>75</v>
      </c>
      <c r="C20" s="13" t="s">
        <v>104</v>
      </c>
      <c r="D20" s="13" t="s">
        <v>49</v>
      </c>
      <c r="E20" s="2" t="str">
        <f t="shared" si="1"/>
        <v>AQUA ILLINOIS WILLOWBROOK UTILITIES W2 pnum409237</v>
      </c>
      <c r="F20" s="12">
        <v>570</v>
      </c>
      <c r="G20" s="13" t="s">
        <v>105</v>
      </c>
      <c r="H20" s="13" t="s">
        <v>106</v>
      </c>
      <c r="I20" s="46">
        <f t="shared" si="5"/>
        <v>4418000</v>
      </c>
      <c r="J20" s="46">
        <f t="shared" ref="J20:AM20" si="14">I20+($I20/31)</f>
        <v>4560516.1290322579</v>
      </c>
      <c r="K20" s="46">
        <f t="shared" si="14"/>
        <v>4703032.2580645159</v>
      </c>
      <c r="L20" s="46">
        <f t="shared" si="14"/>
        <v>4845548.3870967738</v>
      </c>
      <c r="M20" s="46">
        <f t="shared" si="14"/>
        <v>4988064.5161290318</v>
      </c>
      <c r="N20" s="46">
        <f t="shared" si="14"/>
        <v>5130580.6451612897</v>
      </c>
      <c r="O20" s="46">
        <f t="shared" si="14"/>
        <v>5273096.7741935477</v>
      </c>
      <c r="P20" s="46">
        <f t="shared" si="14"/>
        <v>5415612.9032258056</v>
      </c>
      <c r="Q20" s="46">
        <f t="shared" si="14"/>
        <v>5558129.0322580636</v>
      </c>
      <c r="R20" s="46">
        <f t="shared" si="14"/>
        <v>5700645.1612903215</v>
      </c>
      <c r="S20" s="46">
        <f t="shared" si="14"/>
        <v>5843161.2903225794</v>
      </c>
      <c r="T20" s="46">
        <f t="shared" si="14"/>
        <v>5985677.4193548374</v>
      </c>
      <c r="U20" s="46">
        <f t="shared" si="14"/>
        <v>6128193.5483870953</v>
      </c>
      <c r="V20" s="46">
        <f t="shared" si="14"/>
        <v>6270709.6774193533</v>
      </c>
      <c r="W20" s="46">
        <f t="shared" si="14"/>
        <v>6413225.8064516112</v>
      </c>
      <c r="X20" s="46">
        <f t="shared" si="14"/>
        <v>6555741.9354838692</v>
      </c>
      <c r="Y20" s="46">
        <f t="shared" si="14"/>
        <v>6698258.0645161271</v>
      </c>
      <c r="Z20" s="46">
        <f t="shared" si="14"/>
        <v>6840774.1935483851</v>
      </c>
      <c r="AA20" s="46">
        <f t="shared" si="14"/>
        <v>6983290.322580643</v>
      </c>
      <c r="AB20" s="46">
        <f t="shared" si="14"/>
        <v>7125806.4516129009</v>
      </c>
      <c r="AC20" s="46">
        <f t="shared" si="14"/>
        <v>7268322.5806451589</v>
      </c>
      <c r="AD20" s="46">
        <f t="shared" si="14"/>
        <v>7410838.7096774168</v>
      </c>
      <c r="AE20" s="46">
        <f t="shared" si="14"/>
        <v>7553354.8387096748</v>
      </c>
      <c r="AF20" s="46">
        <f t="shared" si="14"/>
        <v>7695870.9677419327</v>
      </c>
      <c r="AG20" s="46">
        <f t="shared" si="14"/>
        <v>7838387.0967741907</v>
      </c>
      <c r="AH20" s="46">
        <f t="shared" si="14"/>
        <v>7980903.2258064486</v>
      </c>
      <c r="AI20" s="46">
        <f t="shared" si="14"/>
        <v>8123419.3548387066</v>
      </c>
      <c r="AJ20" s="46">
        <f t="shared" si="14"/>
        <v>8265935.4838709645</v>
      </c>
      <c r="AK20" s="46">
        <f t="shared" si="14"/>
        <v>8408451.6129032224</v>
      </c>
      <c r="AL20" s="46">
        <f t="shared" si="14"/>
        <v>8550967.7419354804</v>
      </c>
      <c r="AM20" s="46">
        <f t="shared" si="14"/>
        <v>8693483.8709677383</v>
      </c>
      <c r="AN20" s="42">
        <v>629400</v>
      </c>
      <c r="AO20" s="42">
        <v>4418000</v>
      </c>
      <c r="AP20" s="42">
        <v>6344000</v>
      </c>
      <c r="AQ20" s="42">
        <v>40991000</v>
      </c>
      <c r="AR20" s="42">
        <v>3108000</v>
      </c>
      <c r="AS20" s="42">
        <v>6885000</v>
      </c>
      <c r="AT20" s="42">
        <v>3917000</v>
      </c>
      <c r="AU20" s="42">
        <v>6600000</v>
      </c>
      <c r="AV20" s="42">
        <v>2445000</v>
      </c>
      <c r="AW20" s="42">
        <v>3597000</v>
      </c>
      <c r="AX20" s="42">
        <v>4131000</v>
      </c>
      <c r="AY20" s="42">
        <v>3403000</v>
      </c>
      <c r="AZ20" s="45">
        <v>465000</v>
      </c>
      <c r="BA20" s="45">
        <v>5279000</v>
      </c>
      <c r="BB20" s="45">
        <v>5939000</v>
      </c>
      <c r="BC20" s="45">
        <v>785000</v>
      </c>
      <c r="BD20" s="45">
        <v>785000</v>
      </c>
      <c r="BE20" s="45">
        <v>790000</v>
      </c>
      <c r="BF20" s="45">
        <v>790000</v>
      </c>
      <c r="BG20" s="45">
        <v>276000</v>
      </c>
      <c r="BH20" s="45">
        <v>2893000</v>
      </c>
      <c r="BI20" s="45">
        <v>5157000</v>
      </c>
      <c r="BJ20" s="45">
        <v>1864600</v>
      </c>
      <c r="BK20" s="45">
        <v>4860500</v>
      </c>
      <c r="BL20" s="45">
        <v>12000</v>
      </c>
      <c r="BM20" s="45">
        <v>50000</v>
      </c>
      <c r="BN20" s="45">
        <v>1518000</v>
      </c>
      <c r="BO20" s="45">
        <v>102000</v>
      </c>
      <c r="BP20" s="45">
        <v>232000</v>
      </c>
      <c r="BQ20" s="45">
        <v>8000</v>
      </c>
      <c r="BR20" s="45">
        <v>11000</v>
      </c>
      <c r="BS20" s="45">
        <v>136000</v>
      </c>
      <c r="BT20" s="45">
        <v>156800</v>
      </c>
      <c r="BU20" s="45">
        <v>6000</v>
      </c>
      <c r="BV20" s="42">
        <v>2000</v>
      </c>
      <c r="BW20" s="42">
        <v>38000</v>
      </c>
      <c r="BX20" s="42">
        <v>24000</v>
      </c>
      <c r="BY20" s="42">
        <v>24000</v>
      </c>
      <c r="BZ20" s="42">
        <v>24000</v>
      </c>
      <c r="CA20" s="44"/>
    </row>
    <row r="21" spans="1:90" s="21" customFormat="1" ht="28.8" x14ac:dyDescent="0.3">
      <c r="A21" s="12">
        <v>411525</v>
      </c>
      <c r="B21" s="13" t="s">
        <v>75</v>
      </c>
      <c r="C21" s="13" t="s">
        <v>104</v>
      </c>
      <c r="D21" s="13" t="s">
        <v>93</v>
      </c>
      <c r="E21" s="2" t="str">
        <f t="shared" si="1"/>
        <v>AQUA ILLINOIS WILLOWBROOK UTILITIES W3 pnum411525</v>
      </c>
      <c r="F21" s="12">
        <v>457</v>
      </c>
      <c r="G21" s="13" t="s">
        <v>107</v>
      </c>
      <c r="H21" s="13" t="s">
        <v>108</v>
      </c>
      <c r="I21" s="46">
        <f t="shared" si="5"/>
        <v>0</v>
      </c>
      <c r="J21" s="46">
        <f t="shared" ref="J21:AM21" si="15">I21+($I21/31)</f>
        <v>0</v>
      </c>
      <c r="K21" s="46">
        <f t="shared" si="15"/>
        <v>0</v>
      </c>
      <c r="L21" s="46">
        <f t="shared" si="15"/>
        <v>0</v>
      </c>
      <c r="M21" s="46">
        <f t="shared" si="15"/>
        <v>0</v>
      </c>
      <c r="N21" s="46">
        <f t="shared" si="15"/>
        <v>0</v>
      </c>
      <c r="O21" s="46">
        <f t="shared" si="15"/>
        <v>0</v>
      </c>
      <c r="P21" s="46">
        <f t="shared" si="15"/>
        <v>0</v>
      </c>
      <c r="Q21" s="46">
        <f t="shared" si="15"/>
        <v>0</v>
      </c>
      <c r="R21" s="46">
        <f t="shared" si="15"/>
        <v>0</v>
      </c>
      <c r="S21" s="46">
        <f t="shared" si="15"/>
        <v>0</v>
      </c>
      <c r="T21" s="46">
        <f t="shared" si="15"/>
        <v>0</v>
      </c>
      <c r="U21" s="46">
        <f t="shared" si="15"/>
        <v>0</v>
      </c>
      <c r="V21" s="46">
        <f t="shared" si="15"/>
        <v>0</v>
      </c>
      <c r="W21" s="46">
        <f t="shared" si="15"/>
        <v>0</v>
      </c>
      <c r="X21" s="46">
        <f t="shared" si="15"/>
        <v>0</v>
      </c>
      <c r="Y21" s="46">
        <f t="shared" si="15"/>
        <v>0</v>
      </c>
      <c r="Z21" s="46">
        <f t="shared" si="15"/>
        <v>0</v>
      </c>
      <c r="AA21" s="46">
        <f t="shared" si="15"/>
        <v>0</v>
      </c>
      <c r="AB21" s="46">
        <f t="shared" si="15"/>
        <v>0</v>
      </c>
      <c r="AC21" s="46">
        <f t="shared" si="15"/>
        <v>0</v>
      </c>
      <c r="AD21" s="46">
        <f t="shared" si="15"/>
        <v>0</v>
      </c>
      <c r="AE21" s="46">
        <f t="shared" si="15"/>
        <v>0</v>
      </c>
      <c r="AF21" s="46">
        <f t="shared" si="15"/>
        <v>0</v>
      </c>
      <c r="AG21" s="46">
        <f t="shared" si="15"/>
        <v>0</v>
      </c>
      <c r="AH21" s="46">
        <f t="shared" si="15"/>
        <v>0</v>
      </c>
      <c r="AI21" s="46">
        <f t="shared" si="15"/>
        <v>0</v>
      </c>
      <c r="AJ21" s="46">
        <f t="shared" si="15"/>
        <v>0</v>
      </c>
      <c r="AK21" s="46">
        <f t="shared" si="15"/>
        <v>0</v>
      </c>
      <c r="AL21" s="46">
        <f t="shared" si="15"/>
        <v>0</v>
      </c>
      <c r="AM21" s="46">
        <f t="shared" si="15"/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5">
        <v>7646000</v>
      </c>
      <c r="BL21" s="45">
        <v>58875000</v>
      </c>
      <c r="BM21" s="45">
        <v>51602000</v>
      </c>
      <c r="BN21" s="45">
        <v>63789000</v>
      </c>
      <c r="BO21" s="45">
        <v>56993000</v>
      </c>
      <c r="BP21" s="45">
        <v>66199000</v>
      </c>
      <c r="BQ21" s="45">
        <v>72413000</v>
      </c>
      <c r="BR21" s="45">
        <v>49550000</v>
      </c>
      <c r="BS21" s="45">
        <v>52315000</v>
      </c>
      <c r="BT21" s="45">
        <v>52315000</v>
      </c>
      <c r="BU21" s="45">
        <v>84050000</v>
      </c>
      <c r="BV21" s="45">
        <v>91823000</v>
      </c>
      <c r="BW21" s="45">
        <v>68960000</v>
      </c>
      <c r="BX21" s="45">
        <v>54593000</v>
      </c>
      <c r="BY21" s="42">
        <v>54593000</v>
      </c>
      <c r="BZ21" s="42">
        <v>54593000</v>
      </c>
      <c r="CA21" s="44"/>
    </row>
    <row r="22" spans="1:90" s="21" customFormat="1" ht="28.8" x14ac:dyDescent="0.3">
      <c r="A22" s="17">
        <v>412035</v>
      </c>
      <c r="B22" s="18" t="s">
        <v>109</v>
      </c>
      <c r="C22" s="18" t="s">
        <v>110</v>
      </c>
      <c r="D22" s="18" t="s">
        <v>70</v>
      </c>
      <c r="E22" s="2" t="str">
        <f t="shared" si="1"/>
        <v>AUTOBAHN COUNTRY CLUB LLC W4 pnum412035</v>
      </c>
      <c r="F22" s="17">
        <v>300</v>
      </c>
      <c r="G22" s="18" t="s">
        <v>111</v>
      </c>
      <c r="H22" s="18" t="s">
        <v>112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1">
        <v>0</v>
      </c>
      <c r="AK22" s="51">
        <v>0</v>
      </c>
      <c r="AL22" s="51">
        <v>0</v>
      </c>
      <c r="AM22" s="51">
        <v>0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  <c r="AS22" s="49">
        <v>0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0</v>
      </c>
      <c r="AZ22" s="51">
        <v>0</v>
      </c>
      <c r="BA22" s="51">
        <v>0</v>
      </c>
      <c r="BB22" s="51">
        <v>0</v>
      </c>
      <c r="BC22" s="51">
        <v>0</v>
      </c>
      <c r="BD22" s="51">
        <v>0</v>
      </c>
      <c r="BE22" s="51">
        <v>0</v>
      </c>
      <c r="BF22" s="51">
        <v>0</v>
      </c>
      <c r="BG22" s="51">
        <v>0</v>
      </c>
      <c r="BH22" s="51">
        <v>0</v>
      </c>
      <c r="BI22" s="51">
        <v>0</v>
      </c>
      <c r="BJ22" s="51">
        <v>0</v>
      </c>
      <c r="BK22" s="51">
        <v>0</v>
      </c>
      <c r="BL22" s="51">
        <v>0</v>
      </c>
      <c r="BM22" s="51">
        <v>0</v>
      </c>
      <c r="BN22" s="51">
        <v>0</v>
      </c>
      <c r="BO22" s="55">
        <v>50000</v>
      </c>
      <c r="BP22" s="55">
        <v>55000</v>
      </c>
      <c r="BQ22" s="55">
        <v>55000</v>
      </c>
      <c r="BR22" s="55">
        <v>55000</v>
      </c>
      <c r="BS22" s="55">
        <v>55000</v>
      </c>
      <c r="BT22" s="55">
        <v>55000</v>
      </c>
      <c r="BU22" s="55">
        <v>54000</v>
      </c>
      <c r="BV22" s="55">
        <v>54000</v>
      </c>
      <c r="BW22" s="55">
        <v>54000</v>
      </c>
      <c r="BX22" s="55">
        <v>54000</v>
      </c>
      <c r="BY22" s="52">
        <v>54000</v>
      </c>
      <c r="BZ22" s="52">
        <v>54000</v>
      </c>
      <c r="CA22" s="53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</row>
    <row r="23" spans="1:90" s="16" customFormat="1" ht="28.8" x14ac:dyDescent="0.3">
      <c r="A23" s="17">
        <v>412034</v>
      </c>
      <c r="B23" s="18" t="s">
        <v>109</v>
      </c>
      <c r="C23" s="18" t="s">
        <v>110</v>
      </c>
      <c r="D23" s="18" t="s">
        <v>93</v>
      </c>
      <c r="E23" s="2" t="str">
        <f t="shared" si="1"/>
        <v>AUTOBAHN COUNTRY CLUB LLC W3 pnum412034</v>
      </c>
      <c r="F23" s="17">
        <v>300</v>
      </c>
      <c r="G23" s="18" t="s">
        <v>113</v>
      </c>
      <c r="H23" s="18" t="s">
        <v>114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0</v>
      </c>
      <c r="AU23" s="49">
        <v>0</v>
      </c>
      <c r="AV23" s="49">
        <v>0</v>
      </c>
      <c r="AW23" s="49">
        <v>0</v>
      </c>
      <c r="AX23" s="49">
        <v>0</v>
      </c>
      <c r="AY23" s="49">
        <v>0</v>
      </c>
      <c r="AZ23" s="49">
        <v>0</v>
      </c>
      <c r="BA23" s="49">
        <v>0</v>
      </c>
      <c r="BB23" s="49">
        <v>0</v>
      </c>
      <c r="BC23" s="49">
        <v>0</v>
      </c>
      <c r="BD23" s="49">
        <v>0</v>
      </c>
      <c r="BE23" s="49">
        <v>0</v>
      </c>
      <c r="BF23" s="49">
        <v>0</v>
      </c>
      <c r="BG23" s="49">
        <v>0</v>
      </c>
      <c r="BH23" s="49">
        <v>0</v>
      </c>
      <c r="BI23" s="49">
        <v>0</v>
      </c>
      <c r="BJ23" s="49">
        <v>0</v>
      </c>
      <c r="BK23" s="49">
        <v>0</v>
      </c>
      <c r="BL23" s="49">
        <v>0</v>
      </c>
      <c r="BM23" s="49">
        <v>0</v>
      </c>
      <c r="BN23" s="52">
        <v>5500</v>
      </c>
      <c r="BO23" s="52">
        <v>50000</v>
      </c>
      <c r="BP23" s="52">
        <v>55000</v>
      </c>
      <c r="BQ23" s="52">
        <v>79000</v>
      </c>
      <c r="BR23" s="52">
        <v>79000</v>
      </c>
      <c r="BS23" s="52">
        <v>79000</v>
      </c>
      <c r="BT23" s="52">
        <v>79000</v>
      </c>
      <c r="BU23" s="52">
        <v>78000</v>
      </c>
      <c r="BV23" s="52">
        <v>78000</v>
      </c>
      <c r="BW23" s="52">
        <v>78000</v>
      </c>
      <c r="BX23" s="52">
        <v>78000</v>
      </c>
      <c r="BY23" s="52">
        <v>78000</v>
      </c>
      <c r="BZ23" s="52">
        <v>78000</v>
      </c>
      <c r="CA23" s="53"/>
    </row>
    <row r="24" spans="1:90" s="11" customFormat="1" ht="28.8" x14ac:dyDescent="0.3">
      <c r="A24" s="17">
        <v>412032</v>
      </c>
      <c r="B24" s="18" t="s">
        <v>109</v>
      </c>
      <c r="C24" s="18" t="s">
        <v>110</v>
      </c>
      <c r="D24" s="18" t="s">
        <v>54</v>
      </c>
      <c r="E24" s="2" t="str">
        <f t="shared" si="1"/>
        <v>AUTOBAHN COUNTRY CLUB LLC W1 pnum412032</v>
      </c>
      <c r="F24" s="17">
        <v>180</v>
      </c>
      <c r="G24" s="18" t="s">
        <v>115</v>
      </c>
      <c r="H24" s="18" t="s">
        <v>116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1">
        <v>0</v>
      </c>
      <c r="AK24" s="51">
        <v>0</v>
      </c>
      <c r="AL24" s="51">
        <v>0</v>
      </c>
      <c r="AM24" s="51">
        <v>0</v>
      </c>
      <c r="AN24" s="51">
        <v>0</v>
      </c>
      <c r="AO24" s="51">
        <v>0</v>
      </c>
      <c r="AP24" s="51">
        <v>0</v>
      </c>
      <c r="AQ24" s="51">
        <v>0</v>
      </c>
      <c r="AR24" s="51">
        <v>0</v>
      </c>
      <c r="AS24" s="51">
        <v>0</v>
      </c>
      <c r="AT24" s="51">
        <v>0</v>
      </c>
      <c r="AU24" s="51">
        <v>0</v>
      </c>
      <c r="AV24" s="51">
        <v>0</v>
      </c>
      <c r="AW24" s="51">
        <v>0</v>
      </c>
      <c r="AX24" s="51">
        <v>0</v>
      </c>
      <c r="AY24" s="51">
        <v>0</v>
      </c>
      <c r="AZ24" s="51">
        <v>0</v>
      </c>
      <c r="BA24" s="51">
        <v>0</v>
      </c>
      <c r="BB24" s="51">
        <v>0</v>
      </c>
      <c r="BC24" s="51">
        <v>0</v>
      </c>
      <c r="BD24" s="51">
        <v>0</v>
      </c>
      <c r="BE24" s="51">
        <v>0</v>
      </c>
      <c r="BF24" s="51">
        <v>0</v>
      </c>
      <c r="BG24" s="51">
        <v>0</v>
      </c>
      <c r="BH24" s="51">
        <v>0</v>
      </c>
      <c r="BI24" s="51">
        <v>0</v>
      </c>
      <c r="BJ24" s="51">
        <v>0</v>
      </c>
      <c r="BK24" s="51">
        <v>0</v>
      </c>
      <c r="BL24" s="55">
        <v>72000</v>
      </c>
      <c r="BM24" s="55">
        <v>288000</v>
      </c>
      <c r="BN24" s="55">
        <v>288000</v>
      </c>
      <c r="BO24" s="55">
        <v>200000</v>
      </c>
      <c r="BP24" s="55">
        <v>220000</v>
      </c>
      <c r="BQ24" s="55">
        <v>220000</v>
      </c>
      <c r="BR24" s="55">
        <v>222000</v>
      </c>
      <c r="BS24" s="55">
        <v>220000</v>
      </c>
      <c r="BT24" s="55">
        <v>200000</v>
      </c>
      <c r="BU24" s="55">
        <v>186000</v>
      </c>
      <c r="BV24" s="55">
        <v>186000</v>
      </c>
      <c r="BW24" s="55">
        <v>186000</v>
      </c>
      <c r="BX24" s="55">
        <v>180000</v>
      </c>
      <c r="BY24" s="55">
        <v>180000</v>
      </c>
      <c r="BZ24" s="55">
        <v>180000</v>
      </c>
      <c r="CA24" s="53"/>
    </row>
    <row r="25" spans="1:90" s="11" customFormat="1" ht="28.8" x14ac:dyDescent="0.3">
      <c r="A25" s="17">
        <v>412033</v>
      </c>
      <c r="B25" s="18" t="s">
        <v>109</v>
      </c>
      <c r="C25" s="18" t="s">
        <v>110</v>
      </c>
      <c r="D25" s="18" t="s">
        <v>49</v>
      </c>
      <c r="E25" s="2" t="str">
        <f t="shared" si="1"/>
        <v>AUTOBAHN COUNTRY CLUB LLC W2 pnum412033</v>
      </c>
      <c r="F25" s="17">
        <v>180</v>
      </c>
      <c r="G25" s="18" t="s">
        <v>115</v>
      </c>
      <c r="H25" s="18" t="s">
        <v>116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  <c r="X25" s="51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1">
        <v>0</v>
      </c>
      <c r="AG25" s="51">
        <v>0</v>
      </c>
      <c r="AH25" s="51">
        <v>0</v>
      </c>
      <c r="AI25" s="51">
        <v>0</v>
      </c>
      <c r="AJ25" s="51">
        <v>0</v>
      </c>
      <c r="AK25" s="51">
        <v>0</v>
      </c>
      <c r="AL25" s="51">
        <v>0</v>
      </c>
      <c r="AM25" s="51">
        <v>0</v>
      </c>
      <c r="AN25" s="51">
        <v>0</v>
      </c>
      <c r="AO25" s="51">
        <v>0</v>
      </c>
      <c r="AP25" s="51">
        <v>0</v>
      </c>
      <c r="AQ25" s="51">
        <v>0</v>
      </c>
      <c r="AR25" s="51">
        <v>0</v>
      </c>
      <c r="AS25" s="51">
        <v>0</v>
      </c>
      <c r="AT25" s="51">
        <v>0</v>
      </c>
      <c r="AU25" s="51">
        <v>0</v>
      </c>
      <c r="AV25" s="51">
        <v>0</v>
      </c>
      <c r="AW25" s="51">
        <v>0</v>
      </c>
      <c r="AX25" s="51">
        <v>0</v>
      </c>
      <c r="AY25" s="51">
        <v>0</v>
      </c>
      <c r="AZ25" s="51">
        <v>0</v>
      </c>
      <c r="BA25" s="51">
        <v>0</v>
      </c>
      <c r="BB25" s="51">
        <v>0</v>
      </c>
      <c r="BC25" s="51">
        <v>0</v>
      </c>
      <c r="BD25" s="51">
        <v>0</v>
      </c>
      <c r="BE25" s="51">
        <v>0</v>
      </c>
      <c r="BF25" s="51">
        <v>0</v>
      </c>
      <c r="BG25" s="51">
        <v>0</v>
      </c>
      <c r="BH25" s="51">
        <v>0</v>
      </c>
      <c r="BI25" s="51">
        <v>0</v>
      </c>
      <c r="BJ25" s="51">
        <v>0</v>
      </c>
      <c r="BK25" s="51">
        <v>0</v>
      </c>
      <c r="BL25" s="55">
        <v>45000</v>
      </c>
      <c r="BM25" s="55">
        <v>288000</v>
      </c>
      <c r="BN25" s="55">
        <v>288000</v>
      </c>
      <c r="BO25" s="55">
        <v>100000</v>
      </c>
      <c r="BP25" s="55">
        <v>105000</v>
      </c>
      <c r="BQ25" s="55">
        <v>105000</v>
      </c>
      <c r="BR25" s="55">
        <v>106000</v>
      </c>
      <c r="BS25" s="55">
        <v>106000</v>
      </c>
      <c r="BT25" s="55">
        <v>100000</v>
      </c>
      <c r="BU25" s="55">
        <v>110000</v>
      </c>
      <c r="BV25" s="55">
        <v>110000</v>
      </c>
      <c r="BW25" s="55">
        <v>110000</v>
      </c>
      <c r="BX25" s="55">
        <v>110000</v>
      </c>
      <c r="BY25" s="55">
        <v>110000</v>
      </c>
      <c r="BZ25" s="55">
        <v>110000</v>
      </c>
      <c r="CA25" s="53"/>
    </row>
    <row r="26" spans="1:90" s="11" customFormat="1" ht="28.8" x14ac:dyDescent="0.3">
      <c r="A26" s="12">
        <v>409229</v>
      </c>
      <c r="B26" s="13" t="s">
        <v>117</v>
      </c>
      <c r="C26" s="13" t="s">
        <v>118</v>
      </c>
      <c r="D26" s="13" t="s">
        <v>49</v>
      </c>
      <c r="E26" s="2" t="str">
        <f t="shared" si="1"/>
        <v>BALMORAL HEIGHTS SUBD W2 pnum409229</v>
      </c>
      <c r="F26" s="12">
        <v>273</v>
      </c>
      <c r="G26" s="13" t="s">
        <v>119</v>
      </c>
      <c r="H26" s="13" t="s">
        <v>120</v>
      </c>
      <c r="I26" s="46">
        <v>0</v>
      </c>
      <c r="J26" s="46">
        <v>5000000</v>
      </c>
      <c r="K26" s="46">
        <v>5000000</v>
      </c>
      <c r="L26" s="46">
        <v>5000000</v>
      </c>
      <c r="M26" s="46">
        <v>5000000</v>
      </c>
      <c r="N26" s="46">
        <v>5000000</v>
      </c>
      <c r="O26" s="46">
        <v>5000000</v>
      </c>
      <c r="P26" s="46">
        <v>5000000</v>
      </c>
      <c r="Q26" s="46">
        <v>5000000</v>
      </c>
      <c r="R26" s="46">
        <v>5000000</v>
      </c>
      <c r="S26" s="46">
        <v>5500000</v>
      </c>
      <c r="T26" s="46">
        <v>5500000</v>
      </c>
      <c r="U26" s="46">
        <v>5500000</v>
      </c>
      <c r="V26" s="46">
        <v>5500000</v>
      </c>
      <c r="W26" s="46">
        <v>5500000</v>
      </c>
      <c r="X26" s="46">
        <v>5500000</v>
      </c>
      <c r="Y26" s="46">
        <v>5500000</v>
      </c>
      <c r="Z26" s="46">
        <v>5500000</v>
      </c>
      <c r="AA26" s="46">
        <v>5500000</v>
      </c>
      <c r="AB26" s="46">
        <v>5500000</v>
      </c>
      <c r="AC26" s="46">
        <v>5500000</v>
      </c>
      <c r="AD26" s="45">
        <v>5981300</v>
      </c>
      <c r="AE26" s="45">
        <v>4351050</v>
      </c>
      <c r="AF26" s="45">
        <v>5185000</v>
      </c>
      <c r="AG26" s="45">
        <v>5359000</v>
      </c>
      <c r="AH26" s="45">
        <v>5183400</v>
      </c>
      <c r="AI26" s="45">
        <v>5981300</v>
      </c>
      <c r="AJ26" s="45">
        <v>4351050</v>
      </c>
      <c r="AK26" s="45">
        <v>5185000</v>
      </c>
      <c r="AL26" s="45">
        <v>5359000</v>
      </c>
      <c r="AM26" s="45">
        <v>5183400</v>
      </c>
      <c r="AN26" s="45">
        <v>7116900</v>
      </c>
      <c r="AO26" s="45">
        <v>5981300</v>
      </c>
      <c r="AP26" s="45">
        <v>4351050</v>
      </c>
      <c r="AQ26" s="45">
        <v>5185000</v>
      </c>
      <c r="AR26" s="45">
        <v>5359000</v>
      </c>
      <c r="AS26" s="45">
        <v>5183400</v>
      </c>
      <c r="AT26" s="45">
        <v>4796000</v>
      </c>
      <c r="AU26" s="45">
        <v>5157800</v>
      </c>
      <c r="AV26" s="45">
        <v>4593000</v>
      </c>
      <c r="AW26" s="45">
        <v>5053200</v>
      </c>
      <c r="AX26" s="45">
        <v>5499000</v>
      </c>
      <c r="AY26" s="45">
        <v>5179000</v>
      </c>
      <c r="AZ26" s="45">
        <v>4214000</v>
      </c>
      <c r="BA26" s="45">
        <v>5066000</v>
      </c>
      <c r="BB26" s="45">
        <v>4942000</v>
      </c>
      <c r="BC26" s="45">
        <v>5049500</v>
      </c>
      <c r="BD26" s="45">
        <v>6634100</v>
      </c>
      <c r="BE26" s="45">
        <v>5779000</v>
      </c>
      <c r="BF26" s="45">
        <v>5418300</v>
      </c>
      <c r="BG26" s="45">
        <v>3189400</v>
      </c>
      <c r="BH26" s="45">
        <v>3024800</v>
      </c>
      <c r="BI26" s="45">
        <v>3060700</v>
      </c>
      <c r="BJ26" s="45">
        <v>2897800</v>
      </c>
      <c r="BK26" s="45">
        <v>3183600</v>
      </c>
      <c r="BL26" s="45">
        <v>2963600</v>
      </c>
      <c r="BM26" s="45">
        <v>2859400</v>
      </c>
      <c r="BN26" s="45">
        <v>3026400</v>
      </c>
      <c r="BO26" s="45">
        <v>3000000</v>
      </c>
      <c r="BP26" s="45">
        <v>2987900</v>
      </c>
      <c r="BQ26" s="45">
        <v>2838200</v>
      </c>
      <c r="BR26" s="45">
        <v>2776800</v>
      </c>
      <c r="BS26" s="45">
        <v>3065200</v>
      </c>
      <c r="BT26" s="45">
        <v>2883100</v>
      </c>
      <c r="BU26" s="45">
        <v>2615500</v>
      </c>
      <c r="BV26" s="45">
        <v>2583600</v>
      </c>
      <c r="BW26" s="45">
        <v>3179400</v>
      </c>
      <c r="BX26" s="45">
        <v>3055936</v>
      </c>
      <c r="BY26" s="45">
        <v>2868076</v>
      </c>
      <c r="BZ26" s="45">
        <v>2868076</v>
      </c>
      <c r="CA26" s="44"/>
      <c r="CB26"/>
      <c r="CC26"/>
      <c r="CD26"/>
      <c r="CE26"/>
      <c r="CF26"/>
      <c r="CG26"/>
      <c r="CH26"/>
      <c r="CI26"/>
      <c r="CJ26"/>
      <c r="CK26"/>
      <c r="CL26"/>
    </row>
    <row r="27" spans="1:90" ht="28.8" x14ac:dyDescent="0.3">
      <c r="A27" s="12">
        <v>409230</v>
      </c>
      <c r="B27" s="13" t="s">
        <v>117</v>
      </c>
      <c r="C27" s="13" t="s">
        <v>118</v>
      </c>
      <c r="D27" s="13" t="s">
        <v>93</v>
      </c>
      <c r="E27" s="2" t="str">
        <f t="shared" si="1"/>
        <v>BALMORAL HEIGHTS SUBD W3 pnum409230</v>
      </c>
      <c r="F27" s="12">
        <v>250</v>
      </c>
      <c r="G27" s="13" t="s">
        <v>121</v>
      </c>
      <c r="H27" s="13" t="s">
        <v>122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  <c r="AC27" s="41">
        <v>0</v>
      </c>
      <c r="AD27" s="41">
        <v>0</v>
      </c>
      <c r="AE27" s="41">
        <v>0</v>
      </c>
      <c r="AF27" s="41">
        <v>0</v>
      </c>
      <c r="AG27" s="41">
        <v>0</v>
      </c>
      <c r="AH27" s="41">
        <v>0</v>
      </c>
      <c r="AI27" s="41">
        <v>0</v>
      </c>
      <c r="AJ27" s="41">
        <v>0</v>
      </c>
      <c r="AK27" s="41">
        <v>0</v>
      </c>
      <c r="AL27" s="41">
        <v>0</v>
      </c>
      <c r="AM27" s="41">
        <v>0</v>
      </c>
      <c r="AN27" s="41">
        <v>0</v>
      </c>
      <c r="AO27" s="41">
        <v>0</v>
      </c>
      <c r="AP27" s="41">
        <v>0</v>
      </c>
      <c r="AQ27" s="41">
        <v>0</v>
      </c>
      <c r="AR27" s="41">
        <v>0</v>
      </c>
      <c r="AS27" s="42">
        <v>95200</v>
      </c>
      <c r="AT27" s="42">
        <v>2180000</v>
      </c>
      <c r="AU27" s="42">
        <v>2344700</v>
      </c>
      <c r="AV27" s="42">
        <v>2068000</v>
      </c>
      <c r="AW27" s="42">
        <v>2069400</v>
      </c>
      <c r="AX27" s="42">
        <v>2737000</v>
      </c>
      <c r="AY27" s="42">
        <v>2594000</v>
      </c>
      <c r="AZ27" s="42">
        <v>2154000</v>
      </c>
      <c r="BA27" s="42">
        <v>2316000</v>
      </c>
      <c r="BB27" s="42">
        <v>2461000</v>
      </c>
      <c r="BC27" s="42">
        <v>2024300</v>
      </c>
      <c r="BD27" s="41">
        <v>0</v>
      </c>
      <c r="BE27" s="42">
        <v>0</v>
      </c>
      <c r="BF27" s="42">
        <v>2330400</v>
      </c>
      <c r="BG27" s="45">
        <v>3960800</v>
      </c>
      <c r="BH27" s="45">
        <v>3744100</v>
      </c>
      <c r="BI27" s="45">
        <v>3802200</v>
      </c>
      <c r="BJ27" s="45">
        <v>3641400</v>
      </c>
      <c r="BK27" s="45">
        <v>3673000</v>
      </c>
      <c r="BL27" s="45">
        <v>4200200</v>
      </c>
      <c r="BM27" s="45">
        <v>3410804</v>
      </c>
      <c r="BN27" s="45">
        <v>3543713</v>
      </c>
      <c r="BO27" s="45">
        <v>3551380</v>
      </c>
      <c r="BP27" s="45">
        <v>3388606</v>
      </c>
      <c r="BQ27" s="45">
        <v>3249942</v>
      </c>
      <c r="BR27" s="45">
        <v>3137644</v>
      </c>
      <c r="BS27" s="45">
        <v>3248261</v>
      </c>
      <c r="BT27" s="45">
        <v>3120387</v>
      </c>
      <c r="BU27" s="42">
        <v>2886594</v>
      </c>
      <c r="BV27" s="42">
        <v>2951386</v>
      </c>
      <c r="BW27" s="42">
        <v>3595221</v>
      </c>
      <c r="BX27" s="42">
        <v>3565157</v>
      </c>
      <c r="BY27" s="42">
        <v>3563099</v>
      </c>
      <c r="BZ27" s="42">
        <v>3563099</v>
      </c>
      <c r="CA27" s="44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</row>
    <row r="28" spans="1:90" ht="28.8" x14ac:dyDescent="0.3">
      <c r="A28" s="12">
        <v>409231</v>
      </c>
      <c r="B28" s="13" t="s">
        <v>117</v>
      </c>
      <c r="C28" s="13" t="s">
        <v>118</v>
      </c>
      <c r="D28" s="13" t="s">
        <v>54</v>
      </c>
      <c r="E28" s="2" t="str">
        <f t="shared" si="1"/>
        <v>BALMORAL HEIGHTS SUBD W1 pnum409231</v>
      </c>
      <c r="F28" s="15"/>
      <c r="G28" s="13" t="s">
        <v>123</v>
      </c>
      <c r="H28" s="13" t="s">
        <v>124</v>
      </c>
      <c r="I28" s="40">
        <v>0</v>
      </c>
      <c r="J28" s="40">
        <v>1000000</v>
      </c>
      <c r="K28" s="40">
        <v>1000000</v>
      </c>
      <c r="L28" s="40">
        <v>1000000</v>
      </c>
      <c r="M28" s="40">
        <v>1000000</v>
      </c>
      <c r="N28" s="40">
        <v>1000000</v>
      </c>
      <c r="O28" s="40">
        <v>1000000</v>
      </c>
      <c r="P28" s="40">
        <v>1000000</v>
      </c>
      <c r="Q28" s="40">
        <v>1000000</v>
      </c>
      <c r="R28" s="40">
        <v>1000000</v>
      </c>
      <c r="S28" s="40">
        <v>1000000</v>
      </c>
      <c r="T28" s="40">
        <v>1000000</v>
      </c>
      <c r="U28" s="40">
        <v>1000000</v>
      </c>
      <c r="V28" s="40">
        <v>1500000</v>
      </c>
      <c r="W28" s="40">
        <v>1500000</v>
      </c>
      <c r="X28" s="40">
        <v>1500000</v>
      </c>
      <c r="Y28" s="40">
        <v>1500000</v>
      </c>
      <c r="Z28" s="40">
        <v>1500000</v>
      </c>
      <c r="AA28" s="40">
        <v>1500000</v>
      </c>
      <c r="AB28" s="40">
        <v>1500000</v>
      </c>
      <c r="AC28" s="40">
        <v>1500000</v>
      </c>
      <c r="AD28" s="42">
        <v>1434600</v>
      </c>
      <c r="AE28" s="42">
        <v>2756700</v>
      </c>
      <c r="AF28" s="42">
        <v>2077800</v>
      </c>
      <c r="AG28" s="42">
        <v>2142000</v>
      </c>
      <c r="AH28" s="42">
        <v>1781200</v>
      </c>
      <c r="AI28" s="42">
        <v>1434600</v>
      </c>
      <c r="AJ28" s="42">
        <v>2756700</v>
      </c>
      <c r="AK28" s="42">
        <v>2077800</v>
      </c>
      <c r="AL28" s="42">
        <v>2142000</v>
      </c>
      <c r="AM28" s="42">
        <v>1781200</v>
      </c>
      <c r="AN28" s="42">
        <v>2118700</v>
      </c>
      <c r="AO28" s="42">
        <v>1434600</v>
      </c>
      <c r="AP28" s="42">
        <v>2756700</v>
      </c>
      <c r="AQ28" s="42">
        <v>2077800</v>
      </c>
      <c r="AR28" s="42">
        <v>2142000</v>
      </c>
      <c r="AS28" s="42">
        <v>1781200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5">
        <v>1717000</v>
      </c>
      <c r="BE28" s="45">
        <v>1717000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4"/>
    </row>
    <row r="29" spans="1:90" s="21" customFormat="1" ht="28.8" x14ac:dyDescent="0.3">
      <c r="A29" s="1">
        <v>404014</v>
      </c>
      <c r="B29" s="2" t="s">
        <v>125</v>
      </c>
      <c r="C29" s="2" t="s">
        <v>126</v>
      </c>
      <c r="D29" s="2" t="s">
        <v>49</v>
      </c>
      <c r="E29" s="2" t="str">
        <f t="shared" si="1"/>
        <v>BALMORAL RACE TRACK W2 pnum404014</v>
      </c>
      <c r="F29" s="4">
        <v>379</v>
      </c>
      <c r="G29" s="2" t="s">
        <v>127</v>
      </c>
      <c r="H29" s="2" t="s">
        <v>128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33">
        <v>0</v>
      </c>
      <c r="AT29" s="33">
        <v>0</v>
      </c>
      <c r="AU29" s="33">
        <v>0</v>
      </c>
      <c r="AV29" s="33">
        <v>50000</v>
      </c>
      <c r="AW29" s="33">
        <v>50000</v>
      </c>
      <c r="AX29" s="33">
        <v>10000</v>
      </c>
      <c r="AY29" s="33">
        <v>10000</v>
      </c>
      <c r="AZ29" s="33">
        <v>10000</v>
      </c>
      <c r="BA29" s="33">
        <v>25000</v>
      </c>
      <c r="BB29" s="33">
        <v>25000</v>
      </c>
      <c r="BC29" s="33">
        <v>25000</v>
      </c>
      <c r="BD29" s="33">
        <v>25000</v>
      </c>
      <c r="BE29" s="33">
        <v>25000</v>
      </c>
      <c r="BF29" s="33">
        <v>25000</v>
      </c>
      <c r="BG29" s="33">
        <v>25000</v>
      </c>
      <c r="BH29" s="33">
        <v>25000</v>
      </c>
      <c r="BI29" s="33">
        <v>25000</v>
      </c>
      <c r="BJ29" s="33">
        <v>25000</v>
      </c>
      <c r="BK29" s="33">
        <v>25000</v>
      </c>
      <c r="BL29" s="33">
        <v>25000</v>
      </c>
      <c r="BM29" s="33">
        <v>25000</v>
      </c>
      <c r="BN29" s="33">
        <v>25000</v>
      </c>
      <c r="BO29" s="33">
        <v>25000</v>
      </c>
      <c r="BP29" s="33">
        <v>25000</v>
      </c>
      <c r="BQ29" s="33">
        <v>25000</v>
      </c>
      <c r="BR29" s="33">
        <v>25000</v>
      </c>
      <c r="BS29" s="33">
        <v>25000</v>
      </c>
      <c r="BT29" s="33">
        <v>25000</v>
      </c>
      <c r="BU29" s="33">
        <v>25000</v>
      </c>
      <c r="BV29" s="33">
        <v>25000</v>
      </c>
      <c r="BW29" s="33">
        <v>25000</v>
      </c>
      <c r="BX29" s="33">
        <v>25000</v>
      </c>
      <c r="BY29" s="33">
        <v>25000</v>
      </c>
      <c r="BZ29" s="33">
        <v>25000</v>
      </c>
      <c r="CA29" s="39"/>
    </row>
    <row r="30" spans="1:90" s="21" customFormat="1" ht="28.8" x14ac:dyDescent="0.3">
      <c r="A30" s="17">
        <v>404019</v>
      </c>
      <c r="B30" s="18" t="s">
        <v>129</v>
      </c>
      <c r="C30" s="18" t="s">
        <v>130</v>
      </c>
      <c r="D30" s="18" t="s">
        <v>90</v>
      </c>
      <c r="E30" s="2" t="str">
        <f t="shared" si="1"/>
        <v>BALMORAL WOODS COUNTRY CLUB W6 pnum404019</v>
      </c>
      <c r="F30" s="17">
        <v>300</v>
      </c>
      <c r="G30" s="18" t="s">
        <v>131</v>
      </c>
      <c r="H30" s="18" t="s">
        <v>132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2">
        <v>1799991</v>
      </c>
      <c r="AJ30" s="52">
        <v>1799991</v>
      </c>
      <c r="AK30" s="52">
        <v>1799991</v>
      </c>
      <c r="AL30" s="52">
        <v>1799991</v>
      </c>
      <c r="AM30" s="52">
        <v>1799991</v>
      </c>
      <c r="AN30" s="52">
        <v>1799991</v>
      </c>
      <c r="AO30" s="52">
        <v>1799991</v>
      </c>
      <c r="AP30" s="52">
        <v>1799991</v>
      </c>
      <c r="AQ30" s="52">
        <v>1799991</v>
      </c>
      <c r="AR30" s="52">
        <v>1799991</v>
      </c>
      <c r="AS30" s="52">
        <v>1799991</v>
      </c>
      <c r="AT30" s="52">
        <v>1799991</v>
      </c>
      <c r="AU30" s="52">
        <v>1799991</v>
      </c>
      <c r="AV30" s="52">
        <v>1799992</v>
      </c>
      <c r="AW30" s="52">
        <v>1799993</v>
      </c>
      <c r="AX30" s="52">
        <v>1799994</v>
      </c>
      <c r="AY30" s="52">
        <v>1799995</v>
      </c>
      <c r="AZ30" s="52">
        <v>1799996</v>
      </c>
      <c r="BA30" s="55">
        <v>1799997</v>
      </c>
      <c r="BB30" s="55">
        <v>1799998</v>
      </c>
      <c r="BC30" s="55">
        <v>1799999</v>
      </c>
      <c r="BD30" s="55">
        <v>1800000</v>
      </c>
      <c r="BE30" s="55">
        <v>1800001</v>
      </c>
      <c r="BF30" s="55">
        <v>1800002</v>
      </c>
      <c r="BG30" s="55">
        <v>1800003</v>
      </c>
      <c r="BH30" s="55">
        <v>1800004</v>
      </c>
      <c r="BI30" s="55">
        <v>1800005</v>
      </c>
      <c r="BJ30" s="55">
        <v>1800006</v>
      </c>
      <c r="BK30" s="55">
        <v>1800007</v>
      </c>
      <c r="BL30" s="55">
        <v>54000</v>
      </c>
      <c r="BM30" s="55">
        <v>54000</v>
      </c>
      <c r="BN30" s="55">
        <v>54000</v>
      </c>
      <c r="BO30" s="55">
        <v>54000</v>
      </c>
      <c r="BP30" s="55">
        <v>54000</v>
      </c>
      <c r="BQ30" s="55">
        <v>54000</v>
      </c>
      <c r="BR30" s="55">
        <v>54000</v>
      </c>
      <c r="BS30" s="55">
        <v>54000</v>
      </c>
      <c r="BT30" s="55">
        <v>54000</v>
      </c>
      <c r="BU30" s="55">
        <v>54000</v>
      </c>
      <c r="BV30" s="55">
        <v>54000</v>
      </c>
      <c r="BW30" s="55">
        <v>54000</v>
      </c>
      <c r="BX30" s="55">
        <v>54000</v>
      </c>
      <c r="BY30" s="55">
        <v>54000</v>
      </c>
      <c r="BZ30" s="55">
        <v>54000</v>
      </c>
      <c r="CA30"/>
      <c r="CB30"/>
      <c r="CC30"/>
      <c r="CD30"/>
      <c r="CE30"/>
      <c r="CF30"/>
      <c r="CG30"/>
      <c r="CH30"/>
      <c r="CI30"/>
      <c r="CJ30"/>
      <c r="CK30"/>
      <c r="CL30"/>
    </row>
    <row r="31" spans="1:90" s="21" customFormat="1" ht="28.8" x14ac:dyDescent="0.3">
      <c r="A31" s="17">
        <v>152530</v>
      </c>
      <c r="B31" s="18" t="s">
        <v>129</v>
      </c>
      <c r="C31" s="18" t="s">
        <v>130</v>
      </c>
      <c r="D31" s="18" t="s">
        <v>54</v>
      </c>
      <c r="E31" s="2" t="str">
        <f t="shared" si="1"/>
        <v>BALMORAL WOODS COUNTRY CLUB W1 pnum152530</v>
      </c>
      <c r="F31" s="17">
        <v>300</v>
      </c>
      <c r="G31" s="18" t="s">
        <v>133</v>
      </c>
      <c r="H31" s="18" t="s">
        <v>134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2">
        <v>2055991</v>
      </c>
      <c r="AJ31" s="52">
        <v>2055991</v>
      </c>
      <c r="AK31" s="52">
        <v>2055991</v>
      </c>
      <c r="AL31" s="52">
        <v>2055991</v>
      </c>
      <c r="AM31" s="52">
        <v>2055991</v>
      </c>
      <c r="AN31" s="52">
        <v>2055991</v>
      </c>
      <c r="AO31" s="52">
        <v>2055991</v>
      </c>
      <c r="AP31" s="52">
        <v>2055991</v>
      </c>
      <c r="AQ31" s="52">
        <v>2055991</v>
      </c>
      <c r="AR31" s="52">
        <v>2055991</v>
      </c>
      <c r="AS31" s="52">
        <v>2055991</v>
      </c>
      <c r="AT31" s="52">
        <v>2055991</v>
      </c>
      <c r="AU31" s="49" t="s">
        <v>1170</v>
      </c>
      <c r="AV31" s="49" t="s">
        <v>1170</v>
      </c>
      <c r="AW31" s="49" t="s">
        <v>1170</v>
      </c>
      <c r="AX31" s="49" t="s">
        <v>1170</v>
      </c>
      <c r="AY31" s="49" t="s">
        <v>1170</v>
      </c>
      <c r="AZ31" s="49" t="s">
        <v>1170</v>
      </c>
      <c r="BA31" s="49" t="s">
        <v>1170</v>
      </c>
      <c r="BB31" s="49" t="s">
        <v>1170</v>
      </c>
      <c r="BC31" s="49" t="s">
        <v>1170</v>
      </c>
      <c r="BD31" s="49" t="s">
        <v>1170</v>
      </c>
      <c r="BE31" s="49" t="s">
        <v>1170</v>
      </c>
      <c r="BF31" s="49" t="s">
        <v>1170</v>
      </c>
      <c r="BG31" s="49" t="s">
        <v>1170</v>
      </c>
      <c r="BH31" s="49" t="s">
        <v>1170</v>
      </c>
      <c r="BI31" s="49" t="s">
        <v>1170</v>
      </c>
      <c r="BJ31" s="49" t="s">
        <v>1170</v>
      </c>
      <c r="BK31" s="49" t="s">
        <v>1170</v>
      </c>
      <c r="BL31" s="55">
        <v>6750000</v>
      </c>
      <c r="BM31" s="55">
        <v>6750000</v>
      </c>
      <c r="BN31" s="55">
        <v>6750000</v>
      </c>
      <c r="BO31" s="55">
        <v>6750000</v>
      </c>
      <c r="BP31" s="55">
        <v>6750000</v>
      </c>
      <c r="BQ31" s="55">
        <v>6750000</v>
      </c>
      <c r="BR31" s="55">
        <v>3150000</v>
      </c>
      <c r="BS31" s="55">
        <v>1800000</v>
      </c>
      <c r="BT31" s="55">
        <v>4500000</v>
      </c>
      <c r="BU31" s="55">
        <v>6750000</v>
      </c>
      <c r="BV31" s="55">
        <v>3150000</v>
      </c>
      <c r="BW31" s="55">
        <v>1800000</v>
      </c>
      <c r="BX31" s="55">
        <v>4500000</v>
      </c>
      <c r="BY31" s="55">
        <v>3150000</v>
      </c>
      <c r="BZ31" s="55">
        <v>1800000</v>
      </c>
      <c r="CA31"/>
      <c r="CB31"/>
    </row>
    <row r="32" spans="1:90" s="21" customFormat="1" ht="28.8" x14ac:dyDescent="0.3">
      <c r="A32" s="17">
        <v>304771</v>
      </c>
      <c r="B32" s="18" t="s">
        <v>129</v>
      </c>
      <c r="C32" s="18" t="s">
        <v>130</v>
      </c>
      <c r="D32" s="18" t="s">
        <v>82</v>
      </c>
      <c r="E32" s="2" t="str">
        <f t="shared" si="1"/>
        <v>BALMORAL WOODS COUNTRY CLUB W5 pnum304771</v>
      </c>
      <c r="F32" s="17">
        <v>180</v>
      </c>
      <c r="G32" s="18" t="s">
        <v>135</v>
      </c>
      <c r="H32" s="18" t="s">
        <v>136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 t="s">
        <v>1170</v>
      </c>
      <c r="AV32" s="49" t="s">
        <v>1170</v>
      </c>
      <c r="AW32" s="49" t="s">
        <v>1170</v>
      </c>
      <c r="AX32" s="49" t="s">
        <v>1170</v>
      </c>
      <c r="AY32" s="49" t="s">
        <v>1170</v>
      </c>
      <c r="AZ32" s="49" t="s">
        <v>1170</v>
      </c>
      <c r="BA32" s="49" t="s">
        <v>1170</v>
      </c>
      <c r="BB32" s="49" t="s">
        <v>1170</v>
      </c>
      <c r="BC32" s="49" t="s">
        <v>1170</v>
      </c>
      <c r="BD32" s="49" t="s">
        <v>1170</v>
      </c>
      <c r="BE32" s="49" t="s">
        <v>1170</v>
      </c>
      <c r="BF32" s="49" t="s">
        <v>1170</v>
      </c>
      <c r="BG32" s="49" t="s">
        <v>1170</v>
      </c>
      <c r="BH32" s="49" t="s">
        <v>1170</v>
      </c>
      <c r="BI32" s="49" t="s">
        <v>1170</v>
      </c>
      <c r="BJ32" s="49" t="s">
        <v>1170</v>
      </c>
      <c r="BK32" s="49" t="s">
        <v>1170</v>
      </c>
      <c r="BL32" s="52">
        <v>3750</v>
      </c>
      <c r="BM32" s="52">
        <v>3750</v>
      </c>
      <c r="BN32" s="52">
        <v>3750</v>
      </c>
      <c r="BO32" s="52">
        <v>3750</v>
      </c>
      <c r="BP32" s="52">
        <v>3750</v>
      </c>
      <c r="BQ32" s="52">
        <v>3750</v>
      </c>
      <c r="BR32" s="52">
        <v>3750</v>
      </c>
      <c r="BS32" s="52">
        <v>3750</v>
      </c>
      <c r="BT32" s="52">
        <v>3750</v>
      </c>
      <c r="BU32" s="52">
        <v>3750</v>
      </c>
      <c r="BV32" s="52">
        <v>3750</v>
      </c>
      <c r="BW32" s="52">
        <v>3750</v>
      </c>
      <c r="BX32" s="52">
        <v>3750</v>
      </c>
      <c r="BY32" s="52">
        <v>3750</v>
      </c>
      <c r="BZ32" s="52">
        <v>3750</v>
      </c>
      <c r="CA32"/>
      <c r="CB32"/>
      <c r="CC32"/>
      <c r="CD32"/>
      <c r="CE32"/>
      <c r="CF32"/>
      <c r="CG32"/>
      <c r="CH32"/>
      <c r="CI32"/>
      <c r="CJ32"/>
      <c r="CK32"/>
      <c r="CL32"/>
    </row>
    <row r="33" spans="1:90" ht="28.8" x14ac:dyDescent="0.3">
      <c r="A33" s="17">
        <v>404016</v>
      </c>
      <c r="B33" s="18" t="s">
        <v>129</v>
      </c>
      <c r="C33" s="18" t="s">
        <v>130</v>
      </c>
      <c r="D33" s="18" t="s">
        <v>93</v>
      </c>
      <c r="E33" s="2" t="str">
        <f t="shared" si="1"/>
        <v>BALMORAL WOODS COUNTRY CLUB W3 pnum404016</v>
      </c>
      <c r="F33" s="17">
        <v>126</v>
      </c>
      <c r="G33" s="18" t="s">
        <v>133</v>
      </c>
      <c r="H33" s="18" t="s">
        <v>134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52">
        <v>0</v>
      </c>
      <c r="AI33" s="52">
        <v>0</v>
      </c>
      <c r="AJ33" s="52">
        <v>0</v>
      </c>
      <c r="AK33" s="52">
        <v>0</v>
      </c>
      <c r="AL33" s="52">
        <v>0</v>
      </c>
      <c r="AM33" s="52">
        <v>0</v>
      </c>
      <c r="AN33" s="52">
        <v>0</v>
      </c>
      <c r="AO33" s="52">
        <v>0</v>
      </c>
      <c r="AP33" s="52">
        <v>0</v>
      </c>
      <c r="AQ33" s="52">
        <v>0</v>
      </c>
      <c r="AR33" s="52">
        <v>0</v>
      </c>
      <c r="AS33" s="52">
        <v>0</v>
      </c>
      <c r="AT33" s="52">
        <v>0</v>
      </c>
      <c r="AU33" s="55">
        <v>2055991</v>
      </c>
      <c r="AV33" s="55">
        <v>2055992</v>
      </c>
      <c r="AW33" s="55">
        <v>2055993</v>
      </c>
      <c r="AX33" s="55">
        <v>2055994</v>
      </c>
      <c r="AY33" s="55">
        <v>2055995</v>
      </c>
      <c r="AZ33" s="55">
        <v>2055996</v>
      </c>
      <c r="BA33" s="55">
        <v>2055997</v>
      </c>
      <c r="BB33" s="55">
        <v>2055998</v>
      </c>
      <c r="BC33" s="55">
        <v>2055999</v>
      </c>
      <c r="BD33" s="55">
        <v>2056000</v>
      </c>
      <c r="BE33" s="55">
        <v>2056001</v>
      </c>
      <c r="BF33" s="55">
        <v>2056002</v>
      </c>
      <c r="BG33" s="55">
        <v>2056003</v>
      </c>
      <c r="BH33" s="55">
        <v>2056004</v>
      </c>
      <c r="BI33" s="55">
        <v>2056005</v>
      </c>
      <c r="BJ33" s="55">
        <v>2056006</v>
      </c>
      <c r="BK33" s="55">
        <v>2056007</v>
      </c>
      <c r="BL33" s="51">
        <v>0</v>
      </c>
      <c r="BM33" s="51">
        <v>0</v>
      </c>
      <c r="BN33" s="51">
        <v>0</v>
      </c>
      <c r="BO33" s="51">
        <v>0</v>
      </c>
      <c r="BP33" s="51">
        <v>0</v>
      </c>
      <c r="BQ33" s="51">
        <v>0</v>
      </c>
      <c r="BR33" s="51">
        <v>0</v>
      </c>
      <c r="BS33" s="49">
        <v>0</v>
      </c>
      <c r="BT33" s="49">
        <v>0</v>
      </c>
      <c r="BU33" s="51">
        <v>0</v>
      </c>
      <c r="BV33" s="51">
        <v>0</v>
      </c>
      <c r="BW33" s="49">
        <v>0</v>
      </c>
      <c r="BX33" s="49">
        <v>0</v>
      </c>
      <c r="BY33" s="51">
        <v>0</v>
      </c>
      <c r="BZ33" s="49">
        <v>0</v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</row>
    <row r="34" spans="1:90" ht="28.8" x14ac:dyDescent="0.3">
      <c r="A34" s="17">
        <v>152562</v>
      </c>
      <c r="B34" s="18" t="s">
        <v>129</v>
      </c>
      <c r="C34" s="18" t="s">
        <v>130</v>
      </c>
      <c r="D34" s="18" t="s">
        <v>70</v>
      </c>
      <c r="E34" s="2" t="str">
        <f t="shared" si="1"/>
        <v>BALMORAL WOODS COUNTRY CLUB W4 pnum152562</v>
      </c>
      <c r="F34" s="20">
        <v>120</v>
      </c>
      <c r="G34" s="18" t="s">
        <v>137</v>
      </c>
      <c r="H34" s="18">
        <v>3050592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 t="s">
        <v>1170</v>
      </c>
      <c r="AV34" s="49" t="s">
        <v>1170</v>
      </c>
      <c r="AW34" s="49" t="s">
        <v>1170</v>
      </c>
      <c r="AX34" s="49" t="s">
        <v>1170</v>
      </c>
      <c r="AY34" s="49" t="s">
        <v>1170</v>
      </c>
      <c r="AZ34" s="49" t="s">
        <v>1170</v>
      </c>
      <c r="BA34" s="49" t="s">
        <v>1170</v>
      </c>
      <c r="BB34" s="49" t="s">
        <v>1170</v>
      </c>
      <c r="BC34" s="49" t="s">
        <v>1170</v>
      </c>
      <c r="BD34" s="49" t="s">
        <v>1170</v>
      </c>
      <c r="BE34" s="49" t="s">
        <v>1170</v>
      </c>
      <c r="BF34" s="49" t="s">
        <v>1170</v>
      </c>
      <c r="BG34" s="49" t="s">
        <v>1170</v>
      </c>
      <c r="BH34" s="49" t="s">
        <v>1170</v>
      </c>
      <c r="BI34" s="49" t="s">
        <v>1170</v>
      </c>
      <c r="BJ34" s="49" t="s">
        <v>1170</v>
      </c>
      <c r="BK34" s="49" t="s">
        <v>1170</v>
      </c>
      <c r="BL34" s="52">
        <v>18000</v>
      </c>
      <c r="BM34" s="52">
        <v>18000</v>
      </c>
      <c r="BN34" s="52">
        <v>18000</v>
      </c>
      <c r="BO34" s="52">
        <v>18000</v>
      </c>
      <c r="BP34" s="52">
        <v>18000</v>
      </c>
      <c r="BQ34" s="52">
        <v>18000</v>
      </c>
      <c r="BR34" s="52">
        <v>18000</v>
      </c>
      <c r="BS34" s="52">
        <v>18000</v>
      </c>
      <c r="BT34" s="52">
        <v>18000</v>
      </c>
      <c r="BU34" s="52">
        <v>18000</v>
      </c>
      <c r="BV34" s="52">
        <v>18000</v>
      </c>
      <c r="BW34" s="52">
        <v>18000</v>
      </c>
      <c r="BX34" s="52">
        <v>18000</v>
      </c>
      <c r="BY34" s="52">
        <v>18000</v>
      </c>
      <c r="BZ34" s="52">
        <v>18000</v>
      </c>
    </row>
    <row r="35" spans="1:90" x14ac:dyDescent="0.3">
      <c r="A35" s="12">
        <v>409218</v>
      </c>
      <c r="B35" s="13" t="s">
        <v>138</v>
      </c>
      <c r="C35" s="13" t="s">
        <v>139</v>
      </c>
      <c r="D35" s="13" t="s">
        <v>49</v>
      </c>
      <c r="E35" s="2" t="str">
        <f t="shared" si="1"/>
        <v>BECKWITH SUBD W2 pnum409218</v>
      </c>
      <c r="F35" s="15"/>
      <c r="G35" s="13" t="s">
        <v>140</v>
      </c>
      <c r="H35" s="13" t="s">
        <v>141</v>
      </c>
      <c r="I35" s="40">
        <v>300000</v>
      </c>
      <c r="J35" s="40">
        <f t="shared" ref="J35:AK35" si="16">I35+15000</f>
        <v>315000</v>
      </c>
      <c r="K35" s="40">
        <f t="shared" si="16"/>
        <v>330000</v>
      </c>
      <c r="L35" s="40">
        <f t="shared" si="16"/>
        <v>345000</v>
      </c>
      <c r="M35" s="40">
        <f t="shared" si="16"/>
        <v>360000</v>
      </c>
      <c r="N35" s="40">
        <f t="shared" si="16"/>
        <v>375000</v>
      </c>
      <c r="O35" s="40">
        <f t="shared" si="16"/>
        <v>390000</v>
      </c>
      <c r="P35" s="40">
        <f t="shared" si="16"/>
        <v>405000</v>
      </c>
      <c r="Q35" s="40">
        <f t="shared" si="16"/>
        <v>420000</v>
      </c>
      <c r="R35" s="40">
        <f t="shared" si="16"/>
        <v>435000</v>
      </c>
      <c r="S35" s="40">
        <f t="shared" si="16"/>
        <v>450000</v>
      </c>
      <c r="T35" s="40">
        <f t="shared" si="16"/>
        <v>465000</v>
      </c>
      <c r="U35" s="40">
        <f t="shared" si="16"/>
        <v>480000</v>
      </c>
      <c r="V35" s="40">
        <f t="shared" si="16"/>
        <v>495000</v>
      </c>
      <c r="W35" s="40">
        <f t="shared" si="16"/>
        <v>510000</v>
      </c>
      <c r="X35" s="40">
        <f t="shared" si="16"/>
        <v>525000</v>
      </c>
      <c r="Y35" s="40">
        <f t="shared" si="16"/>
        <v>540000</v>
      </c>
      <c r="Z35" s="40">
        <f t="shared" si="16"/>
        <v>555000</v>
      </c>
      <c r="AA35" s="40">
        <f t="shared" si="16"/>
        <v>570000</v>
      </c>
      <c r="AB35" s="40">
        <f t="shared" si="16"/>
        <v>585000</v>
      </c>
      <c r="AC35" s="40">
        <f t="shared" si="16"/>
        <v>600000</v>
      </c>
      <c r="AD35" s="40">
        <f t="shared" si="16"/>
        <v>615000</v>
      </c>
      <c r="AE35" s="40">
        <f t="shared" si="16"/>
        <v>630000</v>
      </c>
      <c r="AF35" s="40">
        <f t="shared" si="16"/>
        <v>645000</v>
      </c>
      <c r="AG35" s="40">
        <f t="shared" si="16"/>
        <v>660000</v>
      </c>
      <c r="AH35" s="40">
        <f t="shared" si="16"/>
        <v>675000</v>
      </c>
      <c r="AI35" s="40">
        <f t="shared" si="16"/>
        <v>690000</v>
      </c>
      <c r="AJ35" s="40">
        <f t="shared" si="16"/>
        <v>705000</v>
      </c>
      <c r="AK35" s="40">
        <f t="shared" si="16"/>
        <v>720000</v>
      </c>
      <c r="AL35" s="40">
        <v>720000</v>
      </c>
      <c r="AM35" s="40">
        <v>720000</v>
      </c>
      <c r="AN35" s="42">
        <v>730000</v>
      </c>
      <c r="AO35" s="42">
        <v>912500</v>
      </c>
      <c r="AP35" s="42">
        <v>720000</v>
      </c>
      <c r="AQ35" s="42">
        <v>0</v>
      </c>
      <c r="AR35" s="42">
        <v>900000</v>
      </c>
      <c r="AS35" s="42">
        <v>950000</v>
      </c>
      <c r="AT35" s="42">
        <v>1000000</v>
      </c>
      <c r="AU35" s="42">
        <v>2874375</v>
      </c>
      <c r="AV35" s="42">
        <v>1861500</v>
      </c>
      <c r="AW35" s="42">
        <v>1473500</v>
      </c>
      <c r="AX35" s="42">
        <v>2190000</v>
      </c>
      <c r="AY35" s="42">
        <v>2874375</v>
      </c>
      <c r="AZ35" s="42">
        <v>2874375</v>
      </c>
      <c r="BA35" s="42">
        <v>2874375</v>
      </c>
      <c r="BB35" s="42">
        <v>1780450</v>
      </c>
      <c r="BC35" s="42">
        <v>1780450</v>
      </c>
      <c r="BD35" s="42">
        <v>1780450</v>
      </c>
      <c r="BE35" s="42">
        <v>1780450</v>
      </c>
      <c r="BF35" s="42">
        <v>1825000</v>
      </c>
      <c r="BG35" s="42">
        <v>1825000</v>
      </c>
      <c r="BH35" s="42">
        <v>1825000</v>
      </c>
      <c r="BI35" s="41">
        <v>0</v>
      </c>
      <c r="BJ35" s="41">
        <v>0</v>
      </c>
      <c r="BK35" s="42">
        <v>4583500</v>
      </c>
      <c r="BL35" s="42">
        <v>3718200</v>
      </c>
      <c r="BM35" s="42">
        <v>1031800</v>
      </c>
      <c r="BN35" s="42">
        <v>1158900</v>
      </c>
      <c r="BO35" s="42">
        <v>498800</v>
      </c>
      <c r="BP35" s="42">
        <v>1029100</v>
      </c>
      <c r="BQ35" s="42">
        <v>1048900</v>
      </c>
      <c r="BR35" s="42">
        <v>1170600</v>
      </c>
      <c r="BS35" s="42">
        <v>1557400</v>
      </c>
      <c r="BT35" s="42">
        <v>346300</v>
      </c>
      <c r="BU35" s="42">
        <v>379200</v>
      </c>
      <c r="BV35" s="42">
        <v>134300</v>
      </c>
      <c r="BW35" s="42">
        <v>781700</v>
      </c>
      <c r="BX35" s="42">
        <v>604100</v>
      </c>
      <c r="BY35" s="42">
        <v>8500</v>
      </c>
      <c r="BZ35" s="42">
        <v>604100</v>
      </c>
      <c r="CA35" s="44"/>
    </row>
    <row r="36" spans="1:90" x14ac:dyDescent="0.3">
      <c r="A36" s="12">
        <v>409219</v>
      </c>
      <c r="B36" s="13" t="s">
        <v>138</v>
      </c>
      <c r="C36" s="13" t="s">
        <v>139</v>
      </c>
      <c r="D36" s="13" t="s">
        <v>54</v>
      </c>
      <c r="E36" s="2" t="str">
        <f t="shared" si="1"/>
        <v>BECKWITH SUBD W1 pnum409219</v>
      </c>
      <c r="F36" s="15"/>
      <c r="G36" s="13" t="s">
        <v>142</v>
      </c>
      <c r="H36" s="13" t="s">
        <v>143</v>
      </c>
      <c r="I36" s="40">
        <v>300000</v>
      </c>
      <c r="J36" s="40">
        <f t="shared" ref="J36:AK36" si="17">I36+15000</f>
        <v>315000</v>
      </c>
      <c r="K36" s="40">
        <f t="shared" si="17"/>
        <v>330000</v>
      </c>
      <c r="L36" s="40">
        <f t="shared" si="17"/>
        <v>345000</v>
      </c>
      <c r="M36" s="40">
        <f t="shared" si="17"/>
        <v>360000</v>
      </c>
      <c r="N36" s="40">
        <f t="shared" si="17"/>
        <v>375000</v>
      </c>
      <c r="O36" s="40">
        <f t="shared" si="17"/>
        <v>390000</v>
      </c>
      <c r="P36" s="40">
        <f t="shared" si="17"/>
        <v>405000</v>
      </c>
      <c r="Q36" s="40">
        <f t="shared" si="17"/>
        <v>420000</v>
      </c>
      <c r="R36" s="40">
        <f t="shared" si="17"/>
        <v>435000</v>
      </c>
      <c r="S36" s="40">
        <f t="shared" si="17"/>
        <v>450000</v>
      </c>
      <c r="T36" s="40">
        <f t="shared" si="17"/>
        <v>465000</v>
      </c>
      <c r="U36" s="40">
        <f t="shared" si="17"/>
        <v>480000</v>
      </c>
      <c r="V36" s="40">
        <f t="shared" si="17"/>
        <v>495000</v>
      </c>
      <c r="W36" s="40">
        <f t="shared" si="17"/>
        <v>510000</v>
      </c>
      <c r="X36" s="40">
        <f t="shared" si="17"/>
        <v>525000</v>
      </c>
      <c r="Y36" s="40">
        <f t="shared" si="17"/>
        <v>540000</v>
      </c>
      <c r="Z36" s="40">
        <f t="shared" si="17"/>
        <v>555000</v>
      </c>
      <c r="AA36" s="40">
        <f t="shared" si="17"/>
        <v>570000</v>
      </c>
      <c r="AB36" s="40">
        <f t="shared" si="17"/>
        <v>585000</v>
      </c>
      <c r="AC36" s="40">
        <f t="shared" si="17"/>
        <v>600000</v>
      </c>
      <c r="AD36" s="40">
        <f t="shared" si="17"/>
        <v>615000</v>
      </c>
      <c r="AE36" s="40">
        <f t="shared" si="17"/>
        <v>630000</v>
      </c>
      <c r="AF36" s="40">
        <f t="shared" si="17"/>
        <v>645000</v>
      </c>
      <c r="AG36" s="40">
        <f t="shared" si="17"/>
        <v>660000</v>
      </c>
      <c r="AH36" s="40">
        <f t="shared" si="17"/>
        <v>675000</v>
      </c>
      <c r="AI36" s="40">
        <f t="shared" si="17"/>
        <v>690000</v>
      </c>
      <c r="AJ36" s="40">
        <f t="shared" si="17"/>
        <v>705000</v>
      </c>
      <c r="AK36" s="40">
        <f t="shared" si="17"/>
        <v>720000</v>
      </c>
      <c r="AL36" s="40">
        <v>720000</v>
      </c>
      <c r="AM36" s="40">
        <v>720000</v>
      </c>
      <c r="AN36" s="42">
        <v>730000</v>
      </c>
      <c r="AO36" s="42">
        <v>912500</v>
      </c>
      <c r="AP36" s="42">
        <v>720000</v>
      </c>
      <c r="AQ36" s="42">
        <v>1560000</v>
      </c>
      <c r="AR36" s="42">
        <v>900000</v>
      </c>
      <c r="AS36" s="42">
        <v>950000</v>
      </c>
      <c r="AT36" s="42">
        <v>1000000</v>
      </c>
      <c r="AU36" s="42">
        <v>2874375</v>
      </c>
      <c r="AV36" s="42">
        <v>1861500</v>
      </c>
      <c r="AW36" s="42">
        <v>1473500</v>
      </c>
      <c r="AX36" s="42">
        <v>2190000</v>
      </c>
      <c r="AY36" s="42">
        <v>2874375</v>
      </c>
      <c r="AZ36" s="42">
        <v>2874375</v>
      </c>
      <c r="BA36" s="42">
        <v>2874375</v>
      </c>
      <c r="BB36" s="45">
        <v>1780450</v>
      </c>
      <c r="BC36" s="45">
        <v>1780450</v>
      </c>
      <c r="BD36" s="45">
        <v>1780450</v>
      </c>
      <c r="BE36" s="45">
        <v>1780450</v>
      </c>
      <c r="BF36" s="42">
        <v>1825000</v>
      </c>
      <c r="BG36" s="42">
        <v>1825000</v>
      </c>
      <c r="BH36" s="42">
        <v>1825000</v>
      </c>
      <c r="BI36" s="42">
        <v>3214900</v>
      </c>
      <c r="BJ36" s="42">
        <v>3581900</v>
      </c>
      <c r="BK36" s="41">
        <v>0</v>
      </c>
      <c r="BL36" s="42">
        <v>831700</v>
      </c>
      <c r="BM36" s="42">
        <v>1503900</v>
      </c>
      <c r="BN36" s="42">
        <v>1667800</v>
      </c>
      <c r="BO36" s="42">
        <v>1870000</v>
      </c>
      <c r="BP36" s="42">
        <v>1311500</v>
      </c>
      <c r="BQ36" s="42">
        <v>1256700</v>
      </c>
      <c r="BR36" s="42">
        <v>1170600</v>
      </c>
      <c r="BS36" s="42">
        <v>1557400</v>
      </c>
      <c r="BT36" s="42">
        <v>2357900</v>
      </c>
      <c r="BU36" s="42">
        <v>1405100</v>
      </c>
      <c r="BV36" s="42">
        <v>2133200</v>
      </c>
      <c r="BW36" s="42">
        <v>1510600</v>
      </c>
      <c r="BX36" s="42">
        <v>1908900</v>
      </c>
      <c r="BY36" s="42">
        <v>3994500</v>
      </c>
      <c r="BZ36" s="42">
        <v>1908900</v>
      </c>
      <c r="CA36" s="44"/>
    </row>
    <row r="37" spans="1:90" x14ac:dyDescent="0.3">
      <c r="A37" s="27">
        <v>412241</v>
      </c>
      <c r="B37" s="28" t="s">
        <v>144</v>
      </c>
      <c r="C37" s="8" t="s">
        <v>145</v>
      </c>
      <c r="D37" s="8" t="s">
        <v>82</v>
      </c>
      <c r="E37" s="2" t="str">
        <f t="shared" si="1"/>
        <v>BEECHER W5 pnum412241</v>
      </c>
      <c r="F37" s="7">
        <v>575</v>
      </c>
      <c r="G37" s="8" t="s">
        <v>146</v>
      </c>
      <c r="H37" s="8" t="s">
        <v>147</v>
      </c>
      <c r="I37" s="56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7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7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7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7">
        <v>0</v>
      </c>
      <c r="AP37" s="57">
        <v>0</v>
      </c>
      <c r="AQ37" s="57">
        <v>0</v>
      </c>
      <c r="AR37" s="57">
        <v>0</v>
      </c>
      <c r="AS37" s="57">
        <v>0</v>
      </c>
      <c r="AT37" s="57">
        <v>0</v>
      </c>
      <c r="AU37" s="57">
        <v>0</v>
      </c>
      <c r="AV37" s="57">
        <v>0</v>
      </c>
      <c r="AW37" s="57">
        <v>0</v>
      </c>
      <c r="AX37" s="57">
        <v>0</v>
      </c>
      <c r="AY37" s="57">
        <v>0</v>
      </c>
      <c r="AZ37" s="57">
        <v>0</v>
      </c>
      <c r="BA37" s="57">
        <v>0</v>
      </c>
      <c r="BB37" s="57">
        <v>0</v>
      </c>
      <c r="BC37" s="57">
        <v>0</v>
      </c>
      <c r="BD37" s="57">
        <v>0</v>
      </c>
      <c r="BE37" s="57">
        <v>0</v>
      </c>
      <c r="BF37" s="57">
        <v>0</v>
      </c>
      <c r="BG37" s="57">
        <v>0</v>
      </c>
      <c r="BH37" s="57">
        <v>0</v>
      </c>
      <c r="BI37" s="57">
        <v>0</v>
      </c>
      <c r="BJ37" s="57">
        <v>0</v>
      </c>
      <c r="BK37" s="57">
        <v>0</v>
      </c>
      <c r="BL37" s="57">
        <v>0</v>
      </c>
      <c r="BM37" s="57">
        <v>0</v>
      </c>
      <c r="BN37" s="57">
        <v>0</v>
      </c>
      <c r="BO37" s="57">
        <v>0</v>
      </c>
      <c r="BP37" s="57">
        <v>0</v>
      </c>
      <c r="BQ37" s="57">
        <v>0</v>
      </c>
      <c r="BR37" s="58">
        <v>33759000</v>
      </c>
      <c r="BS37" s="58">
        <v>17337000</v>
      </c>
      <c r="BT37" s="58">
        <v>22105000</v>
      </c>
      <c r="BU37" s="58">
        <v>25742000</v>
      </c>
      <c r="BV37" s="58">
        <v>53303000</v>
      </c>
      <c r="BW37" s="58">
        <v>44856000</v>
      </c>
      <c r="BX37" s="58">
        <v>48038000</v>
      </c>
      <c r="BY37" s="58">
        <v>51744000</v>
      </c>
      <c r="BZ37" s="58">
        <v>51744000</v>
      </c>
      <c r="CA37" s="37"/>
    </row>
    <row r="38" spans="1:90" x14ac:dyDescent="0.3">
      <c r="A38" s="27">
        <v>405016</v>
      </c>
      <c r="B38" s="28" t="s">
        <v>144</v>
      </c>
      <c r="C38" s="8" t="s">
        <v>145</v>
      </c>
      <c r="D38" s="8" t="s">
        <v>70</v>
      </c>
      <c r="E38" s="2" t="str">
        <f t="shared" si="1"/>
        <v>BEECHER W4 pnum405016</v>
      </c>
      <c r="F38" s="7">
        <v>565</v>
      </c>
      <c r="G38" s="8" t="s">
        <v>148</v>
      </c>
      <c r="H38" s="8" t="s">
        <v>149</v>
      </c>
      <c r="I38" s="56">
        <v>0</v>
      </c>
      <c r="J38" s="57">
        <v>0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7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7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7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7">
        <v>0</v>
      </c>
      <c r="AP38" s="57">
        <v>0</v>
      </c>
      <c r="AQ38" s="57">
        <v>0</v>
      </c>
      <c r="AR38" s="57">
        <v>0</v>
      </c>
      <c r="AS38" s="57">
        <v>0</v>
      </c>
      <c r="AT38" s="57">
        <v>0</v>
      </c>
      <c r="AU38" s="57">
        <v>0</v>
      </c>
      <c r="AV38" s="57">
        <v>0</v>
      </c>
      <c r="AW38" s="57">
        <v>0</v>
      </c>
      <c r="AX38" s="57">
        <v>0</v>
      </c>
      <c r="AY38" s="57">
        <v>0</v>
      </c>
      <c r="AZ38" s="57">
        <v>0</v>
      </c>
      <c r="BA38" s="58">
        <v>3164000</v>
      </c>
      <c r="BB38" s="58">
        <v>12506000</v>
      </c>
      <c r="BC38" s="58">
        <v>17860000</v>
      </c>
      <c r="BD38" s="58">
        <v>46378000</v>
      </c>
      <c r="BE38" s="58">
        <v>46079000</v>
      </c>
      <c r="BF38" s="58">
        <v>43442000</v>
      </c>
      <c r="BG38" s="58">
        <v>37466000</v>
      </c>
      <c r="BH38" s="57">
        <f>((BI38-BG38)/(2002-2000))+BG38</f>
        <v>45946000</v>
      </c>
      <c r="BI38" s="58">
        <v>54426000</v>
      </c>
      <c r="BJ38" s="58">
        <v>43121000</v>
      </c>
      <c r="BK38" s="58">
        <v>59576000</v>
      </c>
      <c r="BL38" s="58">
        <v>76632000</v>
      </c>
      <c r="BM38" s="58">
        <v>76126000</v>
      </c>
      <c r="BN38" s="58">
        <v>76126000</v>
      </c>
      <c r="BO38" s="58">
        <v>73993000</v>
      </c>
      <c r="BP38" s="58">
        <v>73993000</v>
      </c>
      <c r="BQ38" s="58">
        <v>73993000</v>
      </c>
      <c r="BR38" s="58">
        <v>78847000</v>
      </c>
      <c r="BS38" s="58">
        <v>87429000</v>
      </c>
      <c r="BT38" s="58">
        <v>92197000</v>
      </c>
      <c r="BU38" s="58">
        <v>95834000</v>
      </c>
      <c r="BV38" s="58">
        <v>63469000</v>
      </c>
      <c r="BW38" s="58">
        <v>55023000</v>
      </c>
      <c r="BX38" s="58">
        <v>58204000</v>
      </c>
      <c r="BY38" s="58">
        <v>61909000</v>
      </c>
      <c r="BZ38" s="58">
        <v>61909000</v>
      </c>
      <c r="CA38" s="37"/>
    </row>
    <row r="39" spans="1:90" x14ac:dyDescent="0.3">
      <c r="A39" s="27">
        <v>409179</v>
      </c>
      <c r="B39" s="28" t="s">
        <v>144</v>
      </c>
      <c r="C39" s="8" t="s">
        <v>145</v>
      </c>
      <c r="D39" s="8" t="s">
        <v>93</v>
      </c>
      <c r="E39" s="2" t="str">
        <f t="shared" si="1"/>
        <v>BEECHER W3 pnum409179</v>
      </c>
      <c r="F39" s="7">
        <v>500</v>
      </c>
      <c r="G39" s="8" t="s">
        <v>150</v>
      </c>
      <c r="H39" s="8" t="s">
        <v>151</v>
      </c>
      <c r="I39" s="56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  <c r="AQ39" s="57">
        <v>0</v>
      </c>
      <c r="AR39" s="57">
        <v>0</v>
      </c>
      <c r="AS39" s="57">
        <v>0</v>
      </c>
      <c r="AT39" s="57">
        <v>0</v>
      </c>
      <c r="AU39" s="58">
        <v>4942000</v>
      </c>
      <c r="AV39" s="58">
        <v>32419000</v>
      </c>
      <c r="AW39" s="58">
        <v>47008800</v>
      </c>
      <c r="AX39" s="58">
        <v>51874000</v>
      </c>
      <c r="AY39" s="58">
        <v>67405000</v>
      </c>
      <c r="AZ39" s="58">
        <v>85077000</v>
      </c>
      <c r="BA39" s="58">
        <v>112581000</v>
      </c>
      <c r="BB39" s="58">
        <v>71722000</v>
      </c>
      <c r="BC39" s="58">
        <v>67241000</v>
      </c>
      <c r="BD39" s="60">
        <v>49442000</v>
      </c>
      <c r="BE39" s="58">
        <v>46060000</v>
      </c>
      <c r="BF39" s="58">
        <v>53148000</v>
      </c>
      <c r="BG39" s="58">
        <v>48570000</v>
      </c>
      <c r="BH39" s="57">
        <f>((BI39-BG39)/(2002-2000))+BG39</f>
        <v>44859500</v>
      </c>
      <c r="BI39" s="58">
        <v>41149000</v>
      </c>
      <c r="BJ39" s="58">
        <v>64579000</v>
      </c>
      <c r="BK39" s="58">
        <v>64752000</v>
      </c>
      <c r="BL39" s="58">
        <v>73660000</v>
      </c>
      <c r="BM39" s="58">
        <v>64340000</v>
      </c>
      <c r="BN39" s="58">
        <v>64340000</v>
      </c>
      <c r="BO39" s="58">
        <v>68253000</v>
      </c>
      <c r="BP39" s="58">
        <v>68253000</v>
      </c>
      <c r="BQ39" s="58">
        <v>68253000</v>
      </c>
      <c r="BR39" s="58">
        <v>40841000</v>
      </c>
      <c r="BS39" s="58">
        <v>68006000</v>
      </c>
      <c r="BT39" s="58">
        <v>72774000</v>
      </c>
      <c r="BU39" s="58">
        <v>76411000</v>
      </c>
      <c r="BV39" s="58">
        <v>59940000</v>
      </c>
      <c r="BW39" s="58">
        <v>51494000</v>
      </c>
      <c r="BX39" s="58">
        <v>54676000</v>
      </c>
      <c r="BY39" s="58">
        <v>58381000</v>
      </c>
      <c r="BZ39" s="58">
        <v>58381000</v>
      </c>
      <c r="CA39" s="37"/>
    </row>
    <row r="40" spans="1:90" x14ac:dyDescent="0.3">
      <c r="A40" s="27">
        <v>409180</v>
      </c>
      <c r="B40" s="28" t="s">
        <v>144</v>
      </c>
      <c r="C40" s="8" t="s">
        <v>145</v>
      </c>
      <c r="D40" s="8" t="s">
        <v>49</v>
      </c>
      <c r="E40" s="2" t="str">
        <f t="shared" si="1"/>
        <v>BEECHER W2 pnum409180</v>
      </c>
      <c r="F40" s="7">
        <v>230</v>
      </c>
      <c r="G40" s="8" t="s">
        <v>152</v>
      </c>
      <c r="H40" s="8" t="s">
        <v>153</v>
      </c>
      <c r="I40" s="56">
        <f>AN40/2</f>
        <v>18009900</v>
      </c>
      <c r="J40" s="62">
        <f t="shared" ref="J40:AM40" si="18">(($AN40-$I40)/($AN$2-$I$2))+I40</f>
        <v>18009901.667583335</v>
      </c>
      <c r="K40" s="62">
        <f t="shared" si="18"/>
        <v>18009903.33516667</v>
      </c>
      <c r="L40" s="62">
        <f t="shared" si="18"/>
        <v>18009905.002750006</v>
      </c>
      <c r="M40" s="62">
        <f t="shared" si="18"/>
        <v>18009906.670333341</v>
      </c>
      <c r="N40" s="62">
        <f t="shared" si="18"/>
        <v>18009908.337916676</v>
      </c>
      <c r="O40" s="62">
        <f t="shared" si="18"/>
        <v>18009910.005500011</v>
      </c>
      <c r="P40" s="62">
        <f t="shared" si="18"/>
        <v>18009911.673083346</v>
      </c>
      <c r="Q40" s="62">
        <f t="shared" si="18"/>
        <v>18009913.340666682</v>
      </c>
      <c r="R40" s="62">
        <f t="shared" si="18"/>
        <v>18009915.008250017</v>
      </c>
      <c r="S40" s="62">
        <f t="shared" si="18"/>
        <v>18009916.675833352</v>
      </c>
      <c r="T40" s="62">
        <f t="shared" si="18"/>
        <v>18009918.343416687</v>
      </c>
      <c r="U40" s="62">
        <f t="shared" si="18"/>
        <v>18009920.011000022</v>
      </c>
      <c r="V40" s="62">
        <f t="shared" si="18"/>
        <v>18009921.678583357</v>
      </c>
      <c r="W40" s="62">
        <f t="shared" si="18"/>
        <v>18009923.346166693</v>
      </c>
      <c r="X40" s="62">
        <f t="shared" si="18"/>
        <v>18009925.013750028</v>
      </c>
      <c r="Y40" s="62">
        <f t="shared" si="18"/>
        <v>18009926.681333363</v>
      </c>
      <c r="Z40" s="62">
        <f t="shared" si="18"/>
        <v>18009928.348916698</v>
      </c>
      <c r="AA40" s="62">
        <f t="shared" si="18"/>
        <v>18009930.016500033</v>
      </c>
      <c r="AB40" s="62">
        <f t="shared" si="18"/>
        <v>18009931.684083369</v>
      </c>
      <c r="AC40" s="62">
        <f t="shared" si="18"/>
        <v>18009933.351666704</v>
      </c>
      <c r="AD40" s="62">
        <f t="shared" si="18"/>
        <v>18009935.019250039</v>
      </c>
      <c r="AE40" s="62">
        <f t="shared" si="18"/>
        <v>18009936.686833374</v>
      </c>
      <c r="AF40" s="62">
        <f t="shared" si="18"/>
        <v>18009938.354416709</v>
      </c>
      <c r="AG40" s="62">
        <f t="shared" si="18"/>
        <v>18009940.022000045</v>
      </c>
      <c r="AH40" s="62">
        <f t="shared" si="18"/>
        <v>18009941.68958338</v>
      </c>
      <c r="AI40" s="62">
        <f t="shared" si="18"/>
        <v>18009943.357166715</v>
      </c>
      <c r="AJ40" s="62">
        <f t="shared" si="18"/>
        <v>18009945.02475005</v>
      </c>
      <c r="AK40" s="62">
        <f t="shared" si="18"/>
        <v>18009946.692333385</v>
      </c>
      <c r="AL40" s="62">
        <f t="shared" si="18"/>
        <v>18009948.359916721</v>
      </c>
      <c r="AM40" s="62">
        <f t="shared" si="18"/>
        <v>18009950.027500056</v>
      </c>
      <c r="AN40" s="58">
        <v>36019800</v>
      </c>
      <c r="AO40" s="58">
        <v>38425300</v>
      </c>
      <c r="AP40" s="58">
        <v>40525700</v>
      </c>
      <c r="AQ40" s="58">
        <v>44241300</v>
      </c>
      <c r="AR40" s="58">
        <v>44241300</v>
      </c>
      <c r="AS40" s="58">
        <v>55731100</v>
      </c>
      <c r="AT40" s="58">
        <v>53483500</v>
      </c>
      <c r="AU40" s="58">
        <v>47887600</v>
      </c>
      <c r="AV40" s="58">
        <v>30246300</v>
      </c>
      <c r="AW40" s="58">
        <v>25764300</v>
      </c>
      <c r="AX40" s="58">
        <v>22244000</v>
      </c>
      <c r="AY40" s="58">
        <v>9490400</v>
      </c>
      <c r="AZ40" s="57">
        <v>6000000</v>
      </c>
      <c r="BA40" s="57">
        <v>0</v>
      </c>
      <c r="BB40" s="57">
        <v>0</v>
      </c>
      <c r="BC40" s="57">
        <v>0</v>
      </c>
      <c r="BD40" s="57">
        <v>0</v>
      </c>
      <c r="BE40" s="57">
        <v>0</v>
      </c>
      <c r="BF40" s="61">
        <v>0</v>
      </c>
      <c r="BG40" s="61">
        <v>0</v>
      </c>
      <c r="BH40" s="57">
        <v>0</v>
      </c>
      <c r="BI40" s="61">
        <v>0</v>
      </c>
      <c r="BJ40" s="61">
        <v>0</v>
      </c>
      <c r="BK40" s="57">
        <v>0</v>
      </c>
      <c r="BL40" s="57">
        <v>0</v>
      </c>
      <c r="BM40" s="57">
        <v>0</v>
      </c>
      <c r="BN40" s="57">
        <v>0</v>
      </c>
      <c r="BO40" s="61">
        <v>0</v>
      </c>
      <c r="BP40" s="61">
        <v>0</v>
      </c>
      <c r="BQ40" s="61">
        <v>0</v>
      </c>
      <c r="BR40" s="61">
        <v>0</v>
      </c>
      <c r="BS40" s="61">
        <v>0</v>
      </c>
      <c r="BT40" s="61">
        <v>0</v>
      </c>
      <c r="BU40" s="61">
        <v>0</v>
      </c>
      <c r="BV40" s="61">
        <v>0</v>
      </c>
      <c r="BW40" s="61">
        <v>0</v>
      </c>
      <c r="BX40" s="61">
        <v>0</v>
      </c>
      <c r="BY40" s="61">
        <v>0</v>
      </c>
      <c r="BZ40" s="61">
        <v>0</v>
      </c>
      <c r="CA40" s="37"/>
    </row>
    <row r="41" spans="1:90" x14ac:dyDescent="0.3">
      <c r="A41" s="27">
        <v>409181</v>
      </c>
      <c r="B41" s="28" t="s">
        <v>144</v>
      </c>
      <c r="C41" s="8" t="s">
        <v>145</v>
      </c>
      <c r="D41" s="8" t="s">
        <v>54</v>
      </c>
      <c r="E41" s="2" t="str">
        <f t="shared" si="1"/>
        <v>BEECHER W1 pnum409181</v>
      </c>
      <c r="F41" s="7">
        <v>164</v>
      </c>
      <c r="G41" s="8" t="s">
        <v>154</v>
      </c>
      <c r="H41" s="8" t="s">
        <v>155</v>
      </c>
      <c r="I41" s="56">
        <f>AN41/2</f>
        <v>20769600</v>
      </c>
      <c r="J41" s="62">
        <f t="shared" ref="J41:AM41" si="19">(($AN41-$I41)/($AN$2-$I$2))+I41</f>
        <v>20769601.923111111</v>
      </c>
      <c r="K41" s="62">
        <f t="shared" si="19"/>
        <v>20769603.846222222</v>
      </c>
      <c r="L41" s="62">
        <f t="shared" si="19"/>
        <v>20769605.769333333</v>
      </c>
      <c r="M41" s="62">
        <f t="shared" si="19"/>
        <v>20769607.692444444</v>
      </c>
      <c r="N41" s="62">
        <f t="shared" si="19"/>
        <v>20769609.615555555</v>
      </c>
      <c r="O41" s="62">
        <f t="shared" si="19"/>
        <v>20769611.538666666</v>
      </c>
      <c r="P41" s="62">
        <f t="shared" si="19"/>
        <v>20769613.461777776</v>
      </c>
      <c r="Q41" s="62">
        <f t="shared" si="19"/>
        <v>20769615.384888887</v>
      </c>
      <c r="R41" s="62">
        <f t="shared" si="19"/>
        <v>20769617.307999998</v>
      </c>
      <c r="S41" s="62">
        <f t="shared" si="19"/>
        <v>20769619.231111109</v>
      </c>
      <c r="T41" s="62">
        <f t="shared" si="19"/>
        <v>20769621.15422222</v>
      </c>
      <c r="U41" s="62">
        <f t="shared" si="19"/>
        <v>20769623.077333331</v>
      </c>
      <c r="V41" s="62">
        <f t="shared" si="19"/>
        <v>20769625.000444442</v>
      </c>
      <c r="W41" s="62">
        <f t="shared" si="19"/>
        <v>20769626.923555553</v>
      </c>
      <c r="X41" s="62">
        <f t="shared" si="19"/>
        <v>20769628.846666664</v>
      </c>
      <c r="Y41" s="62">
        <f t="shared" si="19"/>
        <v>20769630.769777775</v>
      </c>
      <c r="Z41" s="62">
        <f t="shared" si="19"/>
        <v>20769632.692888886</v>
      </c>
      <c r="AA41" s="62">
        <f t="shared" si="19"/>
        <v>20769634.615999997</v>
      </c>
      <c r="AB41" s="62">
        <f t="shared" si="19"/>
        <v>20769636.539111108</v>
      </c>
      <c r="AC41" s="62">
        <f t="shared" si="19"/>
        <v>20769638.462222219</v>
      </c>
      <c r="AD41" s="62">
        <f t="shared" si="19"/>
        <v>20769640.385333329</v>
      </c>
      <c r="AE41" s="62">
        <f t="shared" si="19"/>
        <v>20769642.30844444</v>
      </c>
      <c r="AF41" s="62">
        <f t="shared" si="19"/>
        <v>20769644.231555551</v>
      </c>
      <c r="AG41" s="62">
        <f t="shared" si="19"/>
        <v>20769646.154666662</v>
      </c>
      <c r="AH41" s="62">
        <f t="shared" si="19"/>
        <v>20769648.077777773</v>
      </c>
      <c r="AI41" s="62">
        <f t="shared" si="19"/>
        <v>20769650.000888884</v>
      </c>
      <c r="AJ41" s="62">
        <f t="shared" si="19"/>
        <v>20769651.923999995</v>
      </c>
      <c r="AK41" s="62">
        <f t="shared" si="19"/>
        <v>20769653.847111106</v>
      </c>
      <c r="AL41" s="62">
        <f t="shared" si="19"/>
        <v>20769655.770222217</v>
      </c>
      <c r="AM41" s="62">
        <f t="shared" si="19"/>
        <v>20769657.693333328</v>
      </c>
      <c r="AN41" s="58">
        <v>41539200</v>
      </c>
      <c r="AO41" s="58">
        <v>40027500</v>
      </c>
      <c r="AP41" s="58">
        <v>46262000</v>
      </c>
      <c r="AQ41" s="58">
        <v>44107000</v>
      </c>
      <c r="AR41" s="58">
        <v>44107000</v>
      </c>
      <c r="AS41" s="58">
        <v>52888100</v>
      </c>
      <c r="AT41" s="58">
        <v>46808600</v>
      </c>
      <c r="AU41" s="58">
        <v>49931300</v>
      </c>
      <c r="AV41" s="58">
        <v>30852700</v>
      </c>
      <c r="AW41" s="58">
        <v>23430400</v>
      </c>
      <c r="AX41" s="58">
        <v>24036800</v>
      </c>
      <c r="AY41" s="58">
        <v>22871700</v>
      </c>
      <c r="AZ41" s="57">
        <v>12000000</v>
      </c>
      <c r="BA41" s="57">
        <f>AZ41-6000000</f>
        <v>6000000</v>
      </c>
      <c r="BB41" s="61">
        <f>BA41-6000000</f>
        <v>0</v>
      </c>
      <c r="BC41" s="57">
        <v>0</v>
      </c>
      <c r="BD41" s="61">
        <v>0</v>
      </c>
      <c r="BE41" s="57">
        <v>0</v>
      </c>
      <c r="BF41" s="61">
        <v>0</v>
      </c>
      <c r="BG41" s="61">
        <v>0</v>
      </c>
      <c r="BH41" s="57">
        <v>0</v>
      </c>
      <c r="BI41" s="57">
        <v>0</v>
      </c>
      <c r="BJ41" s="57">
        <v>0</v>
      </c>
      <c r="BK41" s="57">
        <v>0</v>
      </c>
      <c r="BL41" s="57">
        <v>0</v>
      </c>
      <c r="BM41" s="57">
        <v>0</v>
      </c>
      <c r="BN41" s="57">
        <v>0</v>
      </c>
      <c r="BO41" s="57">
        <v>0</v>
      </c>
      <c r="BP41" s="57">
        <v>0</v>
      </c>
      <c r="BQ41" s="57">
        <v>0</v>
      </c>
      <c r="BR41" s="57">
        <v>0</v>
      </c>
      <c r="BS41" s="57">
        <v>0</v>
      </c>
      <c r="BT41" s="57">
        <v>0</v>
      </c>
      <c r="BU41" s="57">
        <v>0</v>
      </c>
      <c r="BV41" s="57">
        <v>0</v>
      </c>
      <c r="BW41" s="57">
        <v>0</v>
      </c>
      <c r="BX41" s="57">
        <v>0</v>
      </c>
      <c r="BY41" s="57">
        <v>0</v>
      </c>
      <c r="BZ41" s="57">
        <v>0</v>
      </c>
      <c r="CA41" s="37"/>
    </row>
    <row r="42" spans="1:90" ht="28.8" x14ac:dyDescent="0.3">
      <c r="A42" s="17">
        <v>404115</v>
      </c>
      <c r="B42" s="18" t="s">
        <v>156</v>
      </c>
      <c r="C42" s="18" t="s">
        <v>157</v>
      </c>
      <c r="D42" s="18" t="s">
        <v>93</v>
      </c>
      <c r="E42" s="2" t="str">
        <f t="shared" si="1"/>
        <v>BIG RUN GOLF CLUB W3 pnum404115</v>
      </c>
      <c r="F42" s="17">
        <v>120</v>
      </c>
      <c r="G42" s="18" t="s">
        <v>158</v>
      </c>
      <c r="H42" s="18" t="s">
        <v>159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52">
        <v>100000</v>
      </c>
      <c r="AW42" s="52">
        <v>100000</v>
      </c>
      <c r="AX42" s="52">
        <v>100000</v>
      </c>
      <c r="AY42" s="52">
        <v>100000</v>
      </c>
      <c r="AZ42" s="52">
        <v>100000</v>
      </c>
      <c r="BA42" s="52">
        <v>100000</v>
      </c>
      <c r="BB42" s="55">
        <v>100000</v>
      </c>
      <c r="BC42" s="55">
        <v>100000</v>
      </c>
      <c r="BD42" s="55">
        <v>100000</v>
      </c>
      <c r="BE42" s="52">
        <v>100000</v>
      </c>
      <c r="BF42" s="52">
        <v>100000</v>
      </c>
      <c r="BG42" s="52">
        <v>100000</v>
      </c>
      <c r="BH42" s="52">
        <v>100000</v>
      </c>
      <c r="BI42" s="52">
        <v>100000</v>
      </c>
      <c r="BJ42" s="52">
        <v>180000</v>
      </c>
      <c r="BK42" s="52">
        <v>180000</v>
      </c>
      <c r="BL42" s="52">
        <v>50000</v>
      </c>
      <c r="BM42" s="52">
        <v>50000</v>
      </c>
      <c r="BN42" s="52">
        <v>157863</v>
      </c>
      <c r="BO42" s="52">
        <v>157863</v>
      </c>
      <c r="BP42" s="52">
        <v>36500</v>
      </c>
      <c r="BQ42" s="52">
        <v>36500</v>
      </c>
      <c r="BR42" s="52">
        <v>36500</v>
      </c>
      <c r="BS42" s="49">
        <v>36500</v>
      </c>
      <c r="BT42" s="49">
        <v>36500</v>
      </c>
      <c r="BU42" s="50">
        <v>36500</v>
      </c>
      <c r="BV42" s="50">
        <v>36500</v>
      </c>
      <c r="BW42" s="50">
        <v>36500</v>
      </c>
      <c r="BX42" s="49">
        <v>36500</v>
      </c>
      <c r="BY42" s="49">
        <v>36500</v>
      </c>
      <c r="BZ42" s="50">
        <v>36500</v>
      </c>
      <c r="CA42" s="53"/>
    </row>
    <row r="43" spans="1:90" ht="28.8" x14ac:dyDescent="0.3">
      <c r="A43" s="17">
        <v>404114</v>
      </c>
      <c r="B43" s="18" t="s">
        <v>156</v>
      </c>
      <c r="C43" s="18" t="s">
        <v>157</v>
      </c>
      <c r="D43" s="18" t="s">
        <v>49</v>
      </c>
      <c r="E43" s="2" t="str">
        <f t="shared" si="1"/>
        <v>BIG RUN GOLF CLUB W2 pnum404114</v>
      </c>
      <c r="F43" s="17">
        <v>80</v>
      </c>
      <c r="G43" s="18" t="s">
        <v>158</v>
      </c>
      <c r="H43" s="18" t="s">
        <v>159</v>
      </c>
      <c r="I43" s="48">
        <v>1000000</v>
      </c>
      <c r="J43" s="48">
        <v>1000000</v>
      </c>
      <c r="K43" s="48">
        <v>1000000</v>
      </c>
      <c r="L43" s="48">
        <v>1000000</v>
      </c>
      <c r="M43" s="48">
        <v>1000000</v>
      </c>
      <c r="N43" s="48">
        <v>1000000</v>
      </c>
      <c r="O43" s="48">
        <v>1000000</v>
      </c>
      <c r="P43" s="48">
        <v>1000000</v>
      </c>
      <c r="Q43" s="48">
        <v>1000000</v>
      </c>
      <c r="R43" s="48">
        <v>1000000</v>
      </c>
      <c r="S43" s="48">
        <v>1000000</v>
      </c>
      <c r="T43" s="48">
        <v>1000000</v>
      </c>
      <c r="U43" s="48">
        <v>1000000</v>
      </c>
      <c r="V43" s="48">
        <v>2000000</v>
      </c>
      <c r="W43" s="48">
        <v>2000000</v>
      </c>
      <c r="X43" s="48">
        <v>2000000</v>
      </c>
      <c r="Y43" s="48">
        <v>2000000</v>
      </c>
      <c r="Z43" s="48">
        <v>2000000</v>
      </c>
      <c r="AA43" s="48">
        <v>2000000</v>
      </c>
      <c r="AB43" s="48">
        <v>2000000</v>
      </c>
      <c r="AC43" s="48">
        <v>2000000</v>
      </c>
      <c r="AD43" s="48">
        <v>2000000</v>
      </c>
      <c r="AE43" s="48">
        <v>2000000</v>
      </c>
      <c r="AF43" s="48">
        <v>2000000</v>
      </c>
      <c r="AG43" s="48">
        <v>1000000</v>
      </c>
      <c r="AH43" s="48">
        <v>1000000</v>
      </c>
      <c r="AI43" s="48">
        <v>1000000</v>
      </c>
      <c r="AJ43" s="48">
        <v>1000000</v>
      </c>
      <c r="AK43" s="48">
        <v>1000000</v>
      </c>
      <c r="AL43" s="48">
        <v>1000000</v>
      </c>
      <c r="AM43" s="48">
        <v>1000000</v>
      </c>
      <c r="AN43" s="52">
        <v>9150000</v>
      </c>
      <c r="AO43" s="52">
        <v>0</v>
      </c>
      <c r="AP43" s="52">
        <v>300000</v>
      </c>
      <c r="AQ43" s="52">
        <v>300000</v>
      </c>
      <c r="AR43" s="52">
        <v>300000</v>
      </c>
      <c r="AS43" s="52">
        <v>300000</v>
      </c>
      <c r="AT43" s="52">
        <v>300000</v>
      </c>
      <c r="AU43" s="52">
        <v>300000</v>
      </c>
      <c r="AV43" s="52">
        <v>100000</v>
      </c>
      <c r="AW43" s="52">
        <v>100000</v>
      </c>
      <c r="AX43" s="52">
        <v>150000</v>
      </c>
      <c r="AY43" s="52">
        <v>150000</v>
      </c>
      <c r="AZ43" s="52">
        <v>150000</v>
      </c>
      <c r="BA43" s="52">
        <v>150000</v>
      </c>
      <c r="BB43" s="52">
        <v>150000</v>
      </c>
      <c r="BC43" s="52">
        <v>150000</v>
      </c>
      <c r="BD43" s="52">
        <v>150000</v>
      </c>
      <c r="BE43" s="52">
        <v>150000</v>
      </c>
      <c r="BF43" s="52">
        <v>150000</v>
      </c>
      <c r="BG43" s="52">
        <v>150000</v>
      </c>
      <c r="BH43" s="52">
        <v>150000</v>
      </c>
      <c r="BI43" s="52">
        <v>150000</v>
      </c>
      <c r="BJ43" s="52">
        <v>150000</v>
      </c>
      <c r="BK43" s="52">
        <v>150000</v>
      </c>
      <c r="BL43" s="52">
        <v>75000</v>
      </c>
      <c r="BM43" s="52">
        <v>75000</v>
      </c>
      <c r="BN43" s="52">
        <v>118938</v>
      </c>
      <c r="BO43" s="55">
        <v>118938</v>
      </c>
      <c r="BP43" s="55">
        <v>40000</v>
      </c>
      <c r="BQ43" s="55">
        <v>40000</v>
      </c>
      <c r="BR43" s="55">
        <v>40000</v>
      </c>
      <c r="BS43" s="51">
        <v>40000</v>
      </c>
      <c r="BT43" s="49">
        <v>40000</v>
      </c>
      <c r="BU43" s="49">
        <v>40000</v>
      </c>
      <c r="BV43" s="49">
        <v>40000</v>
      </c>
      <c r="BW43" s="49">
        <v>40000</v>
      </c>
      <c r="BX43" s="51">
        <v>40000</v>
      </c>
      <c r="BY43" s="51">
        <v>40000</v>
      </c>
      <c r="BZ43" s="50">
        <v>40000</v>
      </c>
      <c r="CA43" s="53"/>
    </row>
    <row r="44" spans="1:90" ht="28.8" x14ac:dyDescent="0.3">
      <c r="A44" s="17">
        <v>404116</v>
      </c>
      <c r="B44" s="18" t="s">
        <v>156</v>
      </c>
      <c r="C44" s="18" t="s">
        <v>157</v>
      </c>
      <c r="D44" s="18" t="s">
        <v>70</v>
      </c>
      <c r="E44" s="2" t="str">
        <f t="shared" si="1"/>
        <v>BIG RUN GOLF CLUB W4 pnum404116</v>
      </c>
      <c r="F44" s="17">
        <v>70</v>
      </c>
      <c r="G44" s="18" t="s">
        <v>158</v>
      </c>
      <c r="H44" s="18" t="s">
        <v>159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52">
        <v>100000</v>
      </c>
      <c r="AW44" s="52">
        <v>100000</v>
      </c>
      <c r="AX44" s="55">
        <v>30000</v>
      </c>
      <c r="AY44" s="55">
        <v>30000</v>
      </c>
      <c r="AZ44" s="55">
        <v>30000</v>
      </c>
      <c r="BA44" s="55">
        <v>30000</v>
      </c>
      <c r="BB44" s="55">
        <v>30000</v>
      </c>
      <c r="BC44" s="55">
        <v>30000</v>
      </c>
      <c r="BD44" s="55">
        <v>30000</v>
      </c>
      <c r="BE44" s="55">
        <v>30000</v>
      </c>
      <c r="BF44" s="55">
        <v>30000</v>
      </c>
      <c r="BG44" s="55">
        <v>30000</v>
      </c>
      <c r="BH44" s="55">
        <v>30000</v>
      </c>
      <c r="BI44" s="55">
        <v>30000</v>
      </c>
      <c r="BJ44" s="55">
        <v>30000</v>
      </c>
      <c r="BK44" s="55">
        <v>30000</v>
      </c>
      <c r="BL44" s="55">
        <v>30000</v>
      </c>
      <c r="BM44" s="55">
        <v>30000</v>
      </c>
      <c r="BN44" s="55">
        <v>30000</v>
      </c>
      <c r="BO44" s="55">
        <v>30000</v>
      </c>
      <c r="BP44" s="55">
        <v>10000</v>
      </c>
      <c r="BQ44" s="55">
        <v>10000</v>
      </c>
      <c r="BR44" s="55">
        <v>10000</v>
      </c>
      <c r="BS44" s="51">
        <v>10000</v>
      </c>
      <c r="BT44" s="51">
        <v>10000</v>
      </c>
      <c r="BU44" s="51">
        <v>10000</v>
      </c>
      <c r="BV44" s="51">
        <v>10000</v>
      </c>
      <c r="BW44" s="51">
        <v>10000</v>
      </c>
      <c r="BX44" s="51">
        <v>10000</v>
      </c>
      <c r="BY44" s="51">
        <v>10000</v>
      </c>
      <c r="BZ44" s="49">
        <v>10000</v>
      </c>
      <c r="CA44" s="53"/>
    </row>
    <row r="45" spans="1:90" ht="28.8" x14ac:dyDescent="0.3">
      <c r="A45" s="17">
        <v>404117</v>
      </c>
      <c r="B45" s="18" t="s">
        <v>156</v>
      </c>
      <c r="C45" s="18" t="s">
        <v>157</v>
      </c>
      <c r="D45" s="18" t="s">
        <v>54</v>
      </c>
      <c r="E45" s="2" t="str">
        <f t="shared" si="1"/>
        <v>BIG RUN GOLF CLUB W1 pnum404117</v>
      </c>
      <c r="F45" s="17">
        <v>0</v>
      </c>
      <c r="G45" s="18" t="s">
        <v>158</v>
      </c>
      <c r="H45" s="18" t="s">
        <v>159</v>
      </c>
      <c r="I45" s="48">
        <v>1000000</v>
      </c>
      <c r="J45" s="48">
        <v>1000000</v>
      </c>
      <c r="K45" s="48">
        <v>1000000</v>
      </c>
      <c r="L45" s="48">
        <v>1000000</v>
      </c>
      <c r="M45" s="48">
        <v>1000000</v>
      </c>
      <c r="N45" s="48">
        <v>2000000</v>
      </c>
      <c r="O45" s="48">
        <v>2000000</v>
      </c>
      <c r="P45" s="48">
        <v>2000000</v>
      </c>
      <c r="Q45" s="48">
        <v>2000000</v>
      </c>
      <c r="R45" s="48">
        <v>2000000</v>
      </c>
      <c r="S45" s="48">
        <v>2000000</v>
      </c>
      <c r="T45" s="48">
        <v>2000000</v>
      </c>
      <c r="U45" s="48">
        <v>2000000</v>
      </c>
      <c r="V45" s="48">
        <v>2000000</v>
      </c>
      <c r="W45" s="48">
        <v>2000000</v>
      </c>
      <c r="X45" s="48">
        <v>2000000</v>
      </c>
      <c r="Y45" s="48">
        <v>2000000</v>
      </c>
      <c r="Z45" s="48">
        <v>2000000</v>
      </c>
      <c r="AA45" s="48">
        <v>2000000</v>
      </c>
      <c r="AB45" s="48">
        <v>2000000</v>
      </c>
      <c r="AC45" s="48">
        <v>2000000</v>
      </c>
      <c r="AD45" s="48">
        <v>2000000</v>
      </c>
      <c r="AE45" s="48">
        <v>2000000</v>
      </c>
      <c r="AF45" s="48">
        <v>2000000</v>
      </c>
      <c r="AG45" s="48">
        <v>7000000</v>
      </c>
      <c r="AH45" s="48">
        <v>7000000</v>
      </c>
      <c r="AI45" s="48">
        <v>7000000</v>
      </c>
      <c r="AJ45" s="48">
        <v>7000000</v>
      </c>
      <c r="AK45" s="48">
        <v>7000000</v>
      </c>
      <c r="AL45" s="48">
        <v>7000000</v>
      </c>
      <c r="AM45" s="48">
        <v>7000000</v>
      </c>
      <c r="AN45" s="52">
        <v>0</v>
      </c>
      <c r="AO45" s="52">
        <v>12990000</v>
      </c>
      <c r="AP45" s="52">
        <v>4000000</v>
      </c>
      <c r="AQ45" s="52">
        <v>4000000</v>
      </c>
      <c r="AR45" s="52">
        <v>4000000</v>
      </c>
      <c r="AS45" s="52">
        <v>4000000</v>
      </c>
      <c r="AT45" s="52">
        <v>4000000</v>
      </c>
      <c r="AU45" s="52">
        <v>4000000</v>
      </c>
      <c r="AV45" s="52">
        <v>4000000</v>
      </c>
      <c r="AW45" s="52">
        <v>4000000</v>
      </c>
      <c r="AX45" s="55">
        <v>4000000</v>
      </c>
      <c r="AY45" s="55">
        <v>4000000</v>
      </c>
      <c r="AZ45" s="55">
        <v>4000000</v>
      </c>
      <c r="BA45" s="55">
        <v>4000000</v>
      </c>
      <c r="BB45" s="55">
        <v>4000000</v>
      </c>
      <c r="BC45" s="55">
        <v>4000000</v>
      </c>
      <c r="BD45" s="55">
        <v>4000000</v>
      </c>
      <c r="BE45" s="55">
        <v>4000000</v>
      </c>
      <c r="BF45" s="55">
        <v>4000000</v>
      </c>
      <c r="BG45" s="55">
        <v>4000000</v>
      </c>
      <c r="BH45" s="55">
        <v>4000000</v>
      </c>
      <c r="BI45" s="55">
        <v>4000000</v>
      </c>
      <c r="BJ45" s="55">
        <v>4500000</v>
      </c>
      <c r="BK45" s="55">
        <v>3375000</v>
      </c>
      <c r="BL45" s="55">
        <v>7500000</v>
      </c>
      <c r="BM45" s="55">
        <v>7500000</v>
      </c>
      <c r="BN45" s="55">
        <v>7500000</v>
      </c>
      <c r="BO45" s="55">
        <v>8640000</v>
      </c>
      <c r="BP45" s="55">
        <v>2000000</v>
      </c>
      <c r="BQ45" s="55">
        <v>1500000</v>
      </c>
      <c r="BR45" s="55">
        <v>1500000</v>
      </c>
      <c r="BS45" s="51">
        <v>2000000</v>
      </c>
      <c r="BT45" s="51">
        <v>1500000</v>
      </c>
      <c r="BU45" s="51">
        <v>1500000</v>
      </c>
      <c r="BV45" s="51">
        <v>2000000</v>
      </c>
      <c r="BW45" s="51">
        <v>1500000</v>
      </c>
      <c r="BX45" s="51">
        <v>1500000</v>
      </c>
      <c r="BY45" s="51">
        <v>1500000</v>
      </c>
      <c r="BZ45" s="51">
        <v>1500000</v>
      </c>
      <c r="CA45" s="53"/>
    </row>
    <row r="46" spans="1:90" x14ac:dyDescent="0.3">
      <c r="A46" s="27">
        <v>409420</v>
      </c>
      <c r="B46" s="28" t="s">
        <v>160</v>
      </c>
      <c r="C46" s="8" t="s">
        <v>161</v>
      </c>
      <c r="D46" s="8" t="s">
        <v>49</v>
      </c>
      <c r="E46" s="2" t="str">
        <f t="shared" si="1"/>
        <v>BOLINGBROOK W2 pnum409420</v>
      </c>
      <c r="F46" s="7">
        <v>320</v>
      </c>
      <c r="G46" s="8" t="s">
        <v>162</v>
      </c>
      <c r="H46" s="8" t="s">
        <v>163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0</v>
      </c>
      <c r="O46" s="64">
        <v>0</v>
      </c>
      <c r="P46" s="64">
        <v>0</v>
      </c>
      <c r="Q46" s="64">
        <v>0</v>
      </c>
      <c r="R46" s="64">
        <v>0</v>
      </c>
      <c r="S46" s="64">
        <v>0</v>
      </c>
      <c r="T46" s="64">
        <v>0</v>
      </c>
      <c r="U46" s="64">
        <v>0</v>
      </c>
      <c r="V46" s="64">
        <v>0</v>
      </c>
      <c r="W46" s="64">
        <v>0</v>
      </c>
      <c r="X46" s="56">
        <f t="shared" ref="X46:AM46" si="20">(($AN46-$W46)/($AN$2-$W$2))+W46</f>
        <v>9.8159259259259262</v>
      </c>
      <c r="Y46" s="62">
        <f t="shared" si="20"/>
        <v>19.631851851851852</v>
      </c>
      <c r="Z46" s="62">
        <f t="shared" si="20"/>
        <v>29.44777777777778</v>
      </c>
      <c r="AA46" s="62">
        <f t="shared" si="20"/>
        <v>39.263703703703705</v>
      </c>
      <c r="AB46" s="62">
        <f t="shared" si="20"/>
        <v>49.079629629629629</v>
      </c>
      <c r="AC46" s="62">
        <f t="shared" si="20"/>
        <v>58.895555555555553</v>
      </c>
      <c r="AD46" s="62">
        <f t="shared" si="20"/>
        <v>68.711481481481485</v>
      </c>
      <c r="AE46" s="62">
        <f t="shared" si="20"/>
        <v>78.527407407407409</v>
      </c>
      <c r="AF46" s="62">
        <f t="shared" si="20"/>
        <v>88.343333333333334</v>
      </c>
      <c r="AG46" s="62">
        <f t="shared" si="20"/>
        <v>98.159259259259258</v>
      </c>
      <c r="AH46" s="62">
        <f t="shared" si="20"/>
        <v>107.97518518518518</v>
      </c>
      <c r="AI46" s="62">
        <f t="shared" si="20"/>
        <v>117.79111111111111</v>
      </c>
      <c r="AJ46" s="62">
        <f t="shared" si="20"/>
        <v>127.60703703703703</v>
      </c>
      <c r="AK46" s="62">
        <f t="shared" si="20"/>
        <v>137.42296296296297</v>
      </c>
      <c r="AL46" s="62">
        <f t="shared" si="20"/>
        <v>147.23888888888891</v>
      </c>
      <c r="AM46" s="62">
        <f t="shared" si="20"/>
        <v>157.05481481481485</v>
      </c>
      <c r="AN46" s="58">
        <v>106012000</v>
      </c>
      <c r="AO46" s="58">
        <v>111911000</v>
      </c>
      <c r="AP46" s="58">
        <v>83233000</v>
      </c>
      <c r="AQ46" s="58">
        <v>51494000</v>
      </c>
      <c r="AR46" s="58">
        <v>69449000</v>
      </c>
      <c r="AS46" s="58">
        <v>39288000</v>
      </c>
      <c r="AT46" s="58">
        <v>198547000</v>
      </c>
      <c r="AU46" s="58">
        <v>87219000</v>
      </c>
      <c r="AV46" s="58">
        <v>34645000</v>
      </c>
      <c r="AW46" s="65">
        <v>32140000</v>
      </c>
      <c r="AX46" s="58">
        <v>80268000</v>
      </c>
      <c r="AY46" s="58">
        <v>104276000</v>
      </c>
      <c r="AZ46" s="58">
        <v>34458000</v>
      </c>
      <c r="BA46" s="58">
        <v>99768000</v>
      </c>
      <c r="BB46" s="58">
        <v>114721000</v>
      </c>
      <c r="BC46" s="58">
        <v>110798000</v>
      </c>
      <c r="BD46" s="58">
        <v>95687000</v>
      </c>
      <c r="BE46" s="58">
        <v>85096000</v>
      </c>
      <c r="BF46" s="58">
        <v>125708000</v>
      </c>
      <c r="BG46" s="65">
        <f>AVERAGE(BB46:BF46)</f>
        <v>106402000</v>
      </c>
      <c r="BH46" s="66">
        <f>BG46/3</f>
        <v>35467333.333333336</v>
      </c>
      <c r="BI46" s="57">
        <v>0</v>
      </c>
      <c r="BJ46" s="57">
        <v>0</v>
      </c>
      <c r="BK46" s="57">
        <v>0</v>
      </c>
      <c r="BL46" s="57">
        <v>0</v>
      </c>
      <c r="BM46" s="57">
        <v>0</v>
      </c>
      <c r="BN46" s="57">
        <v>0</v>
      </c>
      <c r="BO46" s="57">
        <v>0</v>
      </c>
      <c r="BP46" s="61">
        <v>0</v>
      </c>
      <c r="BQ46" s="61">
        <v>0</v>
      </c>
      <c r="BR46" s="61">
        <v>0</v>
      </c>
      <c r="BS46" s="57">
        <v>0</v>
      </c>
      <c r="BT46" s="57">
        <v>0</v>
      </c>
      <c r="BU46" s="57">
        <v>0</v>
      </c>
      <c r="BV46" s="57">
        <v>0</v>
      </c>
      <c r="BW46" s="57">
        <v>0</v>
      </c>
      <c r="BX46" s="57">
        <v>0</v>
      </c>
      <c r="BY46" s="57">
        <v>0</v>
      </c>
      <c r="BZ46" s="57">
        <v>0</v>
      </c>
      <c r="CA46" s="57">
        <v>0</v>
      </c>
    </row>
    <row r="47" spans="1:90" s="21" customFormat="1" x14ac:dyDescent="0.3">
      <c r="A47" s="27">
        <v>409422</v>
      </c>
      <c r="B47" s="28" t="s">
        <v>160</v>
      </c>
      <c r="C47" s="8" t="s">
        <v>161</v>
      </c>
      <c r="D47" s="8" t="s">
        <v>54</v>
      </c>
      <c r="E47" s="2" t="str">
        <f t="shared" si="1"/>
        <v>BOLINGBROOK W1 pnum409422</v>
      </c>
      <c r="F47" s="7">
        <v>320</v>
      </c>
      <c r="G47" s="8" t="s">
        <v>164</v>
      </c>
      <c r="H47" s="8" t="s">
        <v>165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0</v>
      </c>
      <c r="Q47" s="64">
        <v>0</v>
      </c>
      <c r="R47" s="64">
        <v>0</v>
      </c>
      <c r="S47" s="64">
        <v>0</v>
      </c>
      <c r="T47" s="64">
        <v>0</v>
      </c>
      <c r="U47" s="64">
        <v>0</v>
      </c>
      <c r="V47" s="64">
        <v>0</v>
      </c>
      <c r="W47" s="64">
        <v>0</v>
      </c>
      <c r="X47" s="56">
        <f t="shared" ref="X47:AM47" si="21">(($AN47-$W47)/($AN$2-$W$2))+W47</f>
        <v>6.8515740740740743</v>
      </c>
      <c r="Y47" s="62">
        <f t="shared" si="21"/>
        <v>13.703148148148149</v>
      </c>
      <c r="Z47" s="62">
        <f t="shared" si="21"/>
        <v>20.554722222222225</v>
      </c>
      <c r="AA47" s="62">
        <f t="shared" si="21"/>
        <v>27.406296296296297</v>
      </c>
      <c r="AB47" s="62">
        <f t="shared" si="21"/>
        <v>34.25787037037037</v>
      </c>
      <c r="AC47" s="62">
        <f t="shared" si="21"/>
        <v>41.109444444444442</v>
      </c>
      <c r="AD47" s="62">
        <f t="shared" si="21"/>
        <v>47.961018518518514</v>
      </c>
      <c r="AE47" s="62">
        <f t="shared" si="21"/>
        <v>54.812592592592587</v>
      </c>
      <c r="AF47" s="62">
        <f t="shared" si="21"/>
        <v>61.664166666666659</v>
      </c>
      <c r="AG47" s="62">
        <f t="shared" si="21"/>
        <v>68.515740740740739</v>
      </c>
      <c r="AH47" s="62">
        <f t="shared" si="21"/>
        <v>75.367314814814819</v>
      </c>
      <c r="AI47" s="62">
        <f t="shared" si="21"/>
        <v>82.218888888888898</v>
      </c>
      <c r="AJ47" s="62">
        <f t="shared" si="21"/>
        <v>89.070462962962978</v>
      </c>
      <c r="AK47" s="62">
        <f t="shared" si="21"/>
        <v>95.922037037037057</v>
      </c>
      <c r="AL47" s="62">
        <f t="shared" si="21"/>
        <v>102.77361111111114</v>
      </c>
      <c r="AM47" s="62">
        <f t="shared" si="21"/>
        <v>109.62518518518522</v>
      </c>
      <c r="AN47" s="58">
        <v>73997000</v>
      </c>
      <c r="AO47" s="58">
        <v>104519000</v>
      </c>
      <c r="AP47" s="58">
        <v>91544000</v>
      </c>
      <c r="AQ47" s="58">
        <v>66167000</v>
      </c>
      <c r="AR47" s="58">
        <v>108910000</v>
      </c>
      <c r="AS47" s="58">
        <v>36369000</v>
      </c>
      <c r="AT47" s="58">
        <v>37713000</v>
      </c>
      <c r="AU47" s="58">
        <v>33422000</v>
      </c>
      <c r="AV47" s="58">
        <v>51396000</v>
      </c>
      <c r="AW47" s="65">
        <v>39710000</v>
      </c>
      <c r="AX47" s="58">
        <v>70736000</v>
      </c>
      <c r="AY47" s="65">
        <v>69410000</v>
      </c>
      <c r="AZ47" s="58">
        <v>45552000</v>
      </c>
      <c r="BA47" s="58">
        <v>102976000</v>
      </c>
      <c r="BB47" s="58">
        <v>118777000</v>
      </c>
      <c r="BC47" s="58">
        <v>123642000</v>
      </c>
      <c r="BD47" s="58">
        <v>136847000</v>
      </c>
      <c r="BE47" s="58">
        <v>101076000</v>
      </c>
      <c r="BF47" s="58">
        <v>107348000</v>
      </c>
      <c r="BG47" s="58">
        <v>184302000</v>
      </c>
      <c r="BH47" s="68">
        <v>54708000</v>
      </c>
      <c r="BI47" s="57">
        <v>0</v>
      </c>
      <c r="BJ47" s="57">
        <v>0</v>
      </c>
      <c r="BK47" s="57">
        <v>0</v>
      </c>
      <c r="BL47" s="57">
        <v>0</v>
      </c>
      <c r="BM47" s="57">
        <v>0</v>
      </c>
      <c r="BN47" s="57">
        <v>0</v>
      </c>
      <c r="BO47" s="57">
        <v>0</v>
      </c>
      <c r="BP47" s="61">
        <v>0</v>
      </c>
      <c r="BQ47" s="61">
        <v>0</v>
      </c>
      <c r="BR47" s="57">
        <v>0</v>
      </c>
      <c r="BS47" s="57">
        <v>0</v>
      </c>
      <c r="BT47" s="57">
        <v>0</v>
      </c>
      <c r="BU47" s="57">
        <v>0</v>
      </c>
      <c r="BV47" s="57">
        <v>0</v>
      </c>
      <c r="BW47" s="57">
        <v>0</v>
      </c>
      <c r="BX47" s="57">
        <v>0</v>
      </c>
      <c r="BY47" s="57">
        <v>0</v>
      </c>
      <c r="BZ47" s="57">
        <v>0</v>
      </c>
      <c r="CA47" s="57">
        <v>0</v>
      </c>
      <c r="CB47"/>
      <c r="CC47"/>
      <c r="CD47"/>
      <c r="CE47"/>
      <c r="CF47"/>
      <c r="CG47"/>
      <c r="CH47"/>
      <c r="CI47"/>
      <c r="CJ47"/>
      <c r="CK47"/>
      <c r="CL47"/>
    </row>
    <row r="48" spans="1:90" s="21" customFormat="1" x14ac:dyDescent="0.3">
      <c r="A48" s="27">
        <v>400190</v>
      </c>
      <c r="B48" s="28" t="s">
        <v>160</v>
      </c>
      <c r="C48" s="8" t="s">
        <v>161</v>
      </c>
      <c r="D48" s="8" t="s">
        <v>166</v>
      </c>
      <c r="E48" s="2" t="str">
        <f t="shared" si="1"/>
        <v>BOLINGBROOK W13 pnum400190</v>
      </c>
      <c r="F48" s="7">
        <v>265</v>
      </c>
      <c r="G48" s="8" t="s">
        <v>167</v>
      </c>
      <c r="H48" s="8" t="s">
        <v>168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4">
        <v>0</v>
      </c>
      <c r="T48" s="64">
        <v>0</v>
      </c>
      <c r="U48" s="64">
        <v>0</v>
      </c>
      <c r="V48" s="64">
        <v>0</v>
      </c>
      <c r="W48" s="64">
        <v>0</v>
      </c>
      <c r="X48" s="63">
        <v>0</v>
      </c>
      <c r="Y48" s="64">
        <v>0</v>
      </c>
      <c r="Z48" s="64">
        <v>0</v>
      </c>
      <c r="AA48" s="64">
        <v>0</v>
      </c>
      <c r="AB48" s="64">
        <v>0</v>
      </c>
      <c r="AC48" s="64">
        <v>0</v>
      </c>
      <c r="AD48" s="64">
        <v>0</v>
      </c>
      <c r="AE48" s="64">
        <v>0</v>
      </c>
      <c r="AF48" s="64">
        <v>0</v>
      </c>
      <c r="AG48" s="64">
        <v>0</v>
      </c>
      <c r="AH48" s="64">
        <v>0</v>
      </c>
      <c r="AI48" s="64">
        <v>0</v>
      </c>
      <c r="AJ48" s="64">
        <v>0</v>
      </c>
      <c r="AK48" s="64">
        <v>0</v>
      </c>
      <c r="AL48" s="64">
        <v>0</v>
      </c>
      <c r="AM48" s="64">
        <v>0</v>
      </c>
      <c r="AN48" s="64">
        <v>0</v>
      </c>
      <c r="AO48" s="64">
        <v>0</v>
      </c>
      <c r="AP48" s="64">
        <v>0</v>
      </c>
      <c r="AQ48" s="64">
        <v>0</v>
      </c>
      <c r="AR48" s="64">
        <v>0</v>
      </c>
      <c r="AS48" s="64">
        <v>0</v>
      </c>
      <c r="AT48" s="64">
        <v>0</v>
      </c>
      <c r="AU48" s="64">
        <v>0</v>
      </c>
      <c r="AV48" s="64">
        <v>0</v>
      </c>
      <c r="AW48" s="64">
        <v>0</v>
      </c>
      <c r="AX48" s="64">
        <v>0</v>
      </c>
      <c r="AY48" s="64">
        <v>0</v>
      </c>
      <c r="AZ48" s="64">
        <v>0</v>
      </c>
      <c r="BA48" s="64">
        <v>0</v>
      </c>
      <c r="BB48" s="64">
        <v>0</v>
      </c>
      <c r="BC48" s="64">
        <v>0</v>
      </c>
      <c r="BD48" s="64">
        <v>0</v>
      </c>
      <c r="BE48" s="64">
        <v>0</v>
      </c>
      <c r="BF48" s="64">
        <v>0</v>
      </c>
      <c r="BG48" s="60">
        <v>105749000</v>
      </c>
      <c r="BH48" s="68">
        <v>15008000</v>
      </c>
      <c r="BI48" s="61">
        <v>0</v>
      </c>
      <c r="BJ48" s="61">
        <v>0</v>
      </c>
      <c r="BK48" s="61">
        <v>0</v>
      </c>
      <c r="BL48" s="57">
        <v>0</v>
      </c>
      <c r="BM48" s="57">
        <v>0</v>
      </c>
      <c r="BN48" s="57">
        <v>0</v>
      </c>
      <c r="BO48" s="57">
        <v>0</v>
      </c>
      <c r="BP48" s="57">
        <v>0</v>
      </c>
      <c r="BQ48" s="57">
        <v>0</v>
      </c>
      <c r="BR48" s="57">
        <v>0</v>
      </c>
      <c r="BS48" s="57">
        <v>0</v>
      </c>
      <c r="BT48" s="57">
        <v>0</v>
      </c>
      <c r="BU48" s="57">
        <v>0</v>
      </c>
      <c r="BV48" s="57">
        <v>0</v>
      </c>
      <c r="BW48" s="57">
        <v>0</v>
      </c>
      <c r="BX48" s="57">
        <v>0</v>
      </c>
      <c r="BY48" s="57">
        <v>0</v>
      </c>
      <c r="BZ48" s="57">
        <v>0</v>
      </c>
      <c r="CA48" s="75">
        <v>0</v>
      </c>
    </row>
    <row r="49" spans="1:90" x14ac:dyDescent="0.3">
      <c r="A49" s="27">
        <v>409426</v>
      </c>
      <c r="B49" s="28" t="s">
        <v>160</v>
      </c>
      <c r="C49" s="8" t="s">
        <v>161</v>
      </c>
      <c r="D49" s="8" t="s">
        <v>169</v>
      </c>
      <c r="E49" s="2" t="str">
        <f t="shared" si="1"/>
        <v>BOLINGBROOK W11 pnum409426</v>
      </c>
      <c r="F49" s="7">
        <v>150</v>
      </c>
      <c r="G49" s="8" t="s">
        <v>170</v>
      </c>
      <c r="H49" s="8" t="s">
        <v>171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4">
        <v>0</v>
      </c>
      <c r="T49" s="64">
        <v>0</v>
      </c>
      <c r="U49" s="64">
        <v>0</v>
      </c>
      <c r="V49" s="64">
        <v>0</v>
      </c>
      <c r="W49" s="64">
        <v>0</v>
      </c>
      <c r="X49" s="56">
        <v>0</v>
      </c>
      <c r="Y49" s="65">
        <v>0</v>
      </c>
      <c r="Z49" s="65">
        <v>0</v>
      </c>
      <c r="AA49" s="65">
        <v>0</v>
      </c>
      <c r="AB49" s="65">
        <v>0</v>
      </c>
      <c r="AC49" s="65">
        <v>0</v>
      </c>
      <c r="AD49" s="65">
        <v>0</v>
      </c>
      <c r="AE49" s="65">
        <v>0</v>
      </c>
      <c r="AF49" s="65">
        <v>0</v>
      </c>
      <c r="AG49" s="65">
        <v>0</v>
      </c>
      <c r="AH49" s="65">
        <v>0</v>
      </c>
      <c r="AI49" s="65">
        <v>0</v>
      </c>
      <c r="AJ49" s="65">
        <v>0</v>
      </c>
      <c r="AK49" s="65">
        <v>0</v>
      </c>
      <c r="AL49" s="65">
        <v>0</v>
      </c>
      <c r="AM49" s="65">
        <v>0</v>
      </c>
      <c r="AN49" s="58">
        <v>0</v>
      </c>
      <c r="AO49" s="58">
        <v>0</v>
      </c>
      <c r="AP49" s="58">
        <v>0</v>
      </c>
      <c r="AQ49" s="58">
        <v>4301530</v>
      </c>
      <c r="AR49" s="58">
        <v>2443000</v>
      </c>
      <c r="AS49" s="65">
        <v>17000</v>
      </c>
      <c r="AT49" s="58">
        <v>6098000</v>
      </c>
      <c r="AU49" s="58">
        <v>10651000</v>
      </c>
      <c r="AV49" s="58">
        <v>6902000</v>
      </c>
      <c r="AW49" s="58">
        <v>9172000</v>
      </c>
      <c r="AX49" s="58">
        <v>10089000</v>
      </c>
      <c r="AY49" s="58">
        <v>9330000</v>
      </c>
      <c r="AZ49" s="65">
        <f t="shared" ref="AZ49:BG49" si="22">AVERAGE($AU$37:$AY$37)</f>
        <v>0</v>
      </c>
      <c r="BA49" s="65">
        <f t="shared" si="22"/>
        <v>0</v>
      </c>
      <c r="BB49" s="65">
        <f t="shared" si="22"/>
        <v>0</v>
      </c>
      <c r="BC49" s="65">
        <f t="shared" si="22"/>
        <v>0</v>
      </c>
      <c r="BD49" s="65">
        <f t="shared" si="22"/>
        <v>0</v>
      </c>
      <c r="BE49" s="65">
        <f t="shared" si="22"/>
        <v>0</v>
      </c>
      <c r="BF49" s="65">
        <f t="shared" si="22"/>
        <v>0</v>
      </c>
      <c r="BG49" s="71">
        <f t="shared" si="22"/>
        <v>0</v>
      </c>
      <c r="BH49" s="96">
        <f>BG49/3</f>
        <v>0</v>
      </c>
      <c r="BI49" s="61">
        <v>0</v>
      </c>
      <c r="BJ49" s="57">
        <v>0</v>
      </c>
      <c r="BK49" s="57">
        <v>0</v>
      </c>
      <c r="BL49" s="57">
        <v>0</v>
      </c>
      <c r="BM49" s="57">
        <v>0</v>
      </c>
      <c r="BN49" s="57">
        <v>0</v>
      </c>
      <c r="BO49" s="57">
        <v>0</v>
      </c>
      <c r="BP49" s="57">
        <v>0</v>
      </c>
      <c r="BQ49" s="57">
        <v>0</v>
      </c>
      <c r="BR49" s="57">
        <v>0</v>
      </c>
      <c r="BS49" s="57">
        <v>0</v>
      </c>
      <c r="BT49" s="57">
        <v>0</v>
      </c>
      <c r="BU49" s="57">
        <v>0</v>
      </c>
      <c r="BV49" s="57">
        <v>0</v>
      </c>
      <c r="BW49" s="57">
        <v>0</v>
      </c>
      <c r="BX49" s="57">
        <v>0</v>
      </c>
      <c r="BY49" s="57">
        <v>0</v>
      </c>
      <c r="BZ49" s="57">
        <v>0</v>
      </c>
      <c r="CA49" s="75">
        <v>0</v>
      </c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</row>
    <row r="50" spans="1:90" ht="28.8" x14ac:dyDescent="0.3">
      <c r="A50" s="1">
        <v>404842</v>
      </c>
      <c r="B50" s="2" t="s">
        <v>172</v>
      </c>
      <c r="C50" s="2" t="s">
        <v>173</v>
      </c>
      <c r="D50" s="2" t="s">
        <v>54</v>
      </c>
      <c r="E50" s="2" t="str">
        <f t="shared" si="1"/>
        <v>BOLINGBROOK PARK DISTRICT W1 pnum404842</v>
      </c>
      <c r="F50" s="1">
        <v>130</v>
      </c>
      <c r="G50" s="2" t="s">
        <v>174</v>
      </c>
      <c r="H50" s="2" t="s">
        <v>175</v>
      </c>
      <c r="I50" s="31">
        <v>2500000</v>
      </c>
      <c r="J50" s="31">
        <v>2500000</v>
      </c>
      <c r="K50" s="31">
        <v>2500000</v>
      </c>
      <c r="L50" s="31">
        <v>2500000</v>
      </c>
      <c r="M50" s="31">
        <v>2500000</v>
      </c>
      <c r="N50" s="31">
        <v>3000000</v>
      </c>
      <c r="O50" s="31">
        <v>3000000</v>
      </c>
      <c r="P50" s="31">
        <v>3000000</v>
      </c>
      <c r="Q50" s="31">
        <v>3000000</v>
      </c>
      <c r="R50" s="31">
        <v>3000000</v>
      </c>
      <c r="S50" s="31">
        <v>3000000</v>
      </c>
      <c r="T50" s="31">
        <v>3500000</v>
      </c>
      <c r="U50" s="31">
        <v>3500000</v>
      </c>
      <c r="V50" s="31">
        <v>3500000</v>
      </c>
      <c r="W50" s="31">
        <v>4000000</v>
      </c>
      <c r="X50" s="31">
        <v>4000000</v>
      </c>
      <c r="Y50" s="31">
        <v>4000000</v>
      </c>
      <c r="Z50" s="31">
        <v>4000000</v>
      </c>
      <c r="AA50" s="31">
        <v>4000000</v>
      </c>
      <c r="AB50" s="31">
        <v>4500000</v>
      </c>
      <c r="AC50" s="31">
        <v>4500000</v>
      </c>
      <c r="AD50" s="31">
        <v>4500000</v>
      </c>
      <c r="AE50" s="31">
        <v>4500000</v>
      </c>
      <c r="AF50" s="31">
        <v>4500000</v>
      </c>
      <c r="AG50" s="31">
        <v>4500000</v>
      </c>
      <c r="AH50" s="31">
        <v>4500000</v>
      </c>
      <c r="AI50" s="31">
        <v>5000000</v>
      </c>
      <c r="AJ50" s="31">
        <v>5000000</v>
      </c>
      <c r="AK50" s="36">
        <v>5500000</v>
      </c>
      <c r="AL50" s="36">
        <v>5500000</v>
      </c>
      <c r="AM50" s="36">
        <v>5500000</v>
      </c>
      <c r="AN50" s="36">
        <v>5500000</v>
      </c>
      <c r="AO50" s="36">
        <v>6000000</v>
      </c>
      <c r="AP50" s="36">
        <v>6000000</v>
      </c>
      <c r="AQ50" s="36">
        <v>6000000</v>
      </c>
      <c r="AR50" s="36">
        <v>6000000</v>
      </c>
      <c r="AS50" s="36">
        <v>6000000</v>
      </c>
      <c r="AT50" s="36">
        <v>6000000</v>
      </c>
      <c r="AU50" s="36">
        <v>6000000</v>
      </c>
      <c r="AV50" s="36">
        <v>6300000</v>
      </c>
      <c r="AW50" s="36">
        <v>6300000</v>
      </c>
      <c r="AX50" s="36">
        <v>6300000</v>
      </c>
      <c r="AY50" s="36">
        <v>6300000</v>
      </c>
      <c r="AZ50" s="36">
        <v>6300000</v>
      </c>
      <c r="BA50" s="36">
        <v>6300000</v>
      </c>
      <c r="BB50" s="32">
        <v>6517000</v>
      </c>
      <c r="BC50" s="36">
        <v>7000000</v>
      </c>
      <c r="BD50" s="34">
        <v>7000000</v>
      </c>
      <c r="BE50" s="36">
        <v>7000000</v>
      </c>
      <c r="BF50" s="36">
        <v>7000000</v>
      </c>
      <c r="BG50" s="36">
        <v>7000000</v>
      </c>
      <c r="BH50" s="36">
        <v>7000000</v>
      </c>
      <c r="BI50" s="32">
        <v>0</v>
      </c>
      <c r="BJ50" s="32">
        <v>0</v>
      </c>
      <c r="BK50" s="32">
        <v>0</v>
      </c>
      <c r="BL50" s="32">
        <v>0</v>
      </c>
      <c r="BM50" s="32">
        <v>0</v>
      </c>
      <c r="BN50" s="32">
        <v>0</v>
      </c>
      <c r="BO50" s="32">
        <v>0</v>
      </c>
      <c r="BP50" s="32">
        <v>0</v>
      </c>
      <c r="BQ50" s="32">
        <v>0</v>
      </c>
      <c r="BR50" s="32">
        <v>0</v>
      </c>
      <c r="BS50" s="32">
        <v>0</v>
      </c>
      <c r="BT50" s="32">
        <v>0</v>
      </c>
      <c r="BU50" s="32">
        <v>0</v>
      </c>
      <c r="BV50" s="32">
        <v>0</v>
      </c>
      <c r="BW50" s="32">
        <v>0</v>
      </c>
      <c r="BX50" s="32">
        <v>0</v>
      </c>
      <c r="BY50" s="32">
        <v>0</v>
      </c>
      <c r="BZ50" s="32">
        <v>0</v>
      </c>
      <c r="CA50" s="39"/>
    </row>
    <row r="51" spans="1:90" ht="28.8" x14ac:dyDescent="0.3">
      <c r="A51" s="1">
        <v>411835</v>
      </c>
      <c r="B51" s="2" t="s">
        <v>176</v>
      </c>
      <c r="C51" s="2" t="s">
        <v>177</v>
      </c>
      <c r="D51" s="2" t="s">
        <v>49</v>
      </c>
      <c r="E51" s="2" t="str">
        <f t="shared" si="1"/>
        <v>BONNIE BRAE  FOREST MANOR SAN DIST W2 pnum411835</v>
      </c>
      <c r="F51" s="1">
        <v>340</v>
      </c>
      <c r="G51" s="2" t="s">
        <v>178</v>
      </c>
      <c r="H51" s="2" t="s">
        <v>179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10000000</v>
      </c>
      <c r="AC51" s="31">
        <v>10000000</v>
      </c>
      <c r="AD51" s="31">
        <v>10000000</v>
      </c>
      <c r="AE51" s="31">
        <v>10000000</v>
      </c>
      <c r="AF51" s="31">
        <v>10000000</v>
      </c>
      <c r="AG51" s="31">
        <v>10000000</v>
      </c>
      <c r="AH51" s="31">
        <v>10000000</v>
      </c>
      <c r="AI51" s="31">
        <v>10000000</v>
      </c>
      <c r="AJ51" s="31">
        <v>10000000</v>
      </c>
      <c r="AK51" s="31">
        <v>10000000</v>
      </c>
      <c r="AL51" s="31">
        <v>10000000</v>
      </c>
      <c r="AM51" s="31">
        <v>0</v>
      </c>
      <c r="AN51" s="36">
        <v>0</v>
      </c>
      <c r="AO51" s="36">
        <v>0</v>
      </c>
      <c r="AP51" s="36">
        <v>0</v>
      </c>
      <c r="AQ51" s="36">
        <v>0</v>
      </c>
      <c r="AR51" s="36">
        <v>0</v>
      </c>
      <c r="AS51" s="36">
        <v>0</v>
      </c>
      <c r="AT51" s="36">
        <v>0</v>
      </c>
      <c r="AU51" s="36">
        <v>0</v>
      </c>
      <c r="AV51" s="32">
        <v>22330000</v>
      </c>
      <c r="AW51" s="36">
        <v>0</v>
      </c>
      <c r="AX51" s="36">
        <v>0</v>
      </c>
      <c r="AY51" s="32">
        <v>30873000</v>
      </c>
      <c r="AZ51" s="32">
        <v>43407000</v>
      </c>
      <c r="BA51" s="32">
        <v>39719000</v>
      </c>
      <c r="BB51" s="32">
        <v>36962000</v>
      </c>
      <c r="BC51" s="33">
        <v>45551000</v>
      </c>
      <c r="BD51" s="33">
        <v>43994000</v>
      </c>
      <c r="BE51" s="33">
        <v>49174000</v>
      </c>
      <c r="BF51" s="33">
        <v>40926000</v>
      </c>
      <c r="BG51" s="34">
        <v>49174000</v>
      </c>
      <c r="BH51" s="34">
        <v>40926000</v>
      </c>
      <c r="BI51" s="36">
        <v>0</v>
      </c>
      <c r="BJ51" s="36">
        <v>0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9"/>
    </row>
    <row r="52" spans="1:90" ht="28.8" x14ac:dyDescent="0.3">
      <c r="A52" s="1">
        <v>411834</v>
      </c>
      <c r="B52" s="2" t="s">
        <v>176</v>
      </c>
      <c r="C52" s="2" t="s">
        <v>180</v>
      </c>
      <c r="D52" s="2" t="s">
        <v>54</v>
      </c>
      <c r="E52" s="2" t="str">
        <f t="shared" si="1"/>
        <v>BONNIE BRAE FOREST MANOR SAN DIST W1 pnum411834</v>
      </c>
      <c r="F52" s="1">
        <v>310</v>
      </c>
      <c r="G52" s="2" t="s">
        <v>181</v>
      </c>
      <c r="H52" s="2" t="s">
        <v>182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30000000</v>
      </c>
      <c r="X52" s="31">
        <v>30000000</v>
      </c>
      <c r="Y52" s="31">
        <v>30000000</v>
      </c>
      <c r="Z52" s="31">
        <v>35000000</v>
      </c>
      <c r="AA52" s="31">
        <v>35000000</v>
      </c>
      <c r="AB52" s="31">
        <v>35000000</v>
      </c>
      <c r="AC52" s="31">
        <v>35000000</v>
      </c>
      <c r="AD52" s="31">
        <v>35000000</v>
      </c>
      <c r="AE52" s="31">
        <v>35000000</v>
      </c>
      <c r="AF52" s="31">
        <v>35000000</v>
      </c>
      <c r="AG52" s="31">
        <v>35000000</v>
      </c>
      <c r="AH52" s="31">
        <v>35000000</v>
      </c>
      <c r="AI52" s="31">
        <v>30000000</v>
      </c>
      <c r="AJ52" s="31">
        <v>30000000</v>
      </c>
      <c r="AK52" s="31">
        <v>30000000</v>
      </c>
      <c r="AL52" s="31">
        <v>30000000</v>
      </c>
      <c r="AM52" s="31">
        <v>50000000</v>
      </c>
      <c r="AN52" s="32">
        <v>56047000</v>
      </c>
      <c r="AO52" s="32">
        <v>53564000</v>
      </c>
      <c r="AP52" s="32">
        <v>55388000</v>
      </c>
      <c r="AQ52" s="32">
        <v>59540000</v>
      </c>
      <c r="AR52" s="32">
        <v>56067000</v>
      </c>
      <c r="AS52" s="32">
        <v>54569000</v>
      </c>
      <c r="AT52" s="32">
        <v>49810000</v>
      </c>
      <c r="AU52" s="32">
        <v>46580000</v>
      </c>
      <c r="AV52" s="32">
        <v>22330000</v>
      </c>
      <c r="AW52" s="32">
        <v>51033000</v>
      </c>
      <c r="AX52" s="32">
        <v>46840000</v>
      </c>
      <c r="AY52" s="32">
        <v>18014000</v>
      </c>
      <c r="AZ52" s="32">
        <v>22079000</v>
      </c>
      <c r="BA52" s="32">
        <v>28293000</v>
      </c>
      <c r="BB52" s="32">
        <v>44086000</v>
      </c>
      <c r="BC52" s="33">
        <v>55113000</v>
      </c>
      <c r="BD52" s="33">
        <v>40315000</v>
      </c>
      <c r="BE52" s="33">
        <v>38225000</v>
      </c>
      <c r="BF52" s="33">
        <v>48014000</v>
      </c>
      <c r="BG52" s="34">
        <v>38225000</v>
      </c>
      <c r="BH52" s="34">
        <v>48014000</v>
      </c>
      <c r="BI52" s="34">
        <v>0</v>
      </c>
      <c r="BJ52" s="34">
        <v>0</v>
      </c>
      <c r="BK52" s="34">
        <v>0</v>
      </c>
      <c r="BL52" s="34">
        <v>0</v>
      </c>
      <c r="BM52" s="34">
        <v>0</v>
      </c>
      <c r="BN52" s="34">
        <v>0</v>
      </c>
      <c r="BO52" s="34">
        <v>0</v>
      </c>
      <c r="BP52" s="34">
        <v>0</v>
      </c>
      <c r="BQ52" s="34">
        <v>0</v>
      </c>
      <c r="BR52" s="34">
        <v>0</v>
      </c>
      <c r="BS52" s="34">
        <v>0</v>
      </c>
      <c r="BT52" s="34">
        <v>0</v>
      </c>
      <c r="BU52" s="34">
        <v>0</v>
      </c>
      <c r="BV52" s="34">
        <v>0</v>
      </c>
      <c r="BW52" s="34">
        <v>0</v>
      </c>
      <c r="BX52" s="34">
        <v>0</v>
      </c>
      <c r="BY52" s="34">
        <v>0</v>
      </c>
      <c r="BZ52" s="34">
        <v>0</v>
      </c>
      <c r="CA52" s="39"/>
    </row>
    <row r="53" spans="1:90" ht="28.8" x14ac:dyDescent="0.3">
      <c r="A53" s="1">
        <v>404210</v>
      </c>
      <c r="B53" s="2" t="s">
        <v>183</v>
      </c>
      <c r="C53" s="2" t="s">
        <v>184</v>
      </c>
      <c r="D53" s="2" t="s">
        <v>54</v>
      </c>
      <c r="E53" s="2" t="str">
        <f t="shared" si="1"/>
        <v>BRANDON ROAD LOCK AND DAM W1 pnum404210</v>
      </c>
      <c r="F53" s="3"/>
      <c r="G53" s="2" t="s">
        <v>185</v>
      </c>
      <c r="H53" s="2" t="s">
        <v>186</v>
      </c>
      <c r="I53" s="31">
        <v>100000</v>
      </c>
      <c r="J53" s="31">
        <v>100000</v>
      </c>
      <c r="K53" s="31">
        <v>100000</v>
      </c>
      <c r="L53" s="31">
        <v>100000</v>
      </c>
      <c r="M53" s="31">
        <v>100000</v>
      </c>
      <c r="N53" s="31">
        <v>150000</v>
      </c>
      <c r="O53" s="31">
        <v>150000</v>
      </c>
      <c r="P53" s="31">
        <v>150000</v>
      </c>
      <c r="Q53" s="31">
        <v>150000</v>
      </c>
      <c r="R53" s="31">
        <v>150000</v>
      </c>
      <c r="S53" s="31">
        <v>150000</v>
      </c>
      <c r="T53" s="31">
        <v>150000</v>
      </c>
      <c r="U53" s="31">
        <v>150000</v>
      </c>
      <c r="V53" s="31">
        <v>150000</v>
      </c>
      <c r="W53" s="31">
        <v>150000</v>
      </c>
      <c r="X53" s="31">
        <v>150000</v>
      </c>
      <c r="Y53" s="31">
        <v>150000</v>
      </c>
      <c r="Z53" s="31">
        <v>150000</v>
      </c>
      <c r="AA53" s="31">
        <v>150000</v>
      </c>
      <c r="AB53" s="31">
        <v>150000</v>
      </c>
      <c r="AC53" s="31">
        <v>150000</v>
      </c>
      <c r="AD53" s="31">
        <v>150000</v>
      </c>
      <c r="AE53" s="31">
        <v>150000</v>
      </c>
      <c r="AF53" s="31">
        <v>150000</v>
      </c>
      <c r="AG53" s="31">
        <v>150000</v>
      </c>
      <c r="AH53" s="31">
        <v>150000</v>
      </c>
      <c r="AI53" s="31">
        <v>150000</v>
      </c>
      <c r="AJ53" s="31">
        <v>150000</v>
      </c>
      <c r="AK53" s="31">
        <v>150000</v>
      </c>
      <c r="AL53" s="36">
        <v>100000</v>
      </c>
      <c r="AM53" s="32">
        <v>0</v>
      </c>
      <c r="AN53" s="32">
        <v>0</v>
      </c>
      <c r="AO53" s="36">
        <v>0</v>
      </c>
      <c r="AP53" s="36">
        <v>0</v>
      </c>
      <c r="AQ53" s="36">
        <v>0</v>
      </c>
      <c r="AR53" s="36">
        <v>0</v>
      </c>
      <c r="AS53" s="36">
        <v>0</v>
      </c>
      <c r="AT53" s="35">
        <v>0</v>
      </c>
      <c r="AU53" s="36">
        <v>0</v>
      </c>
      <c r="AV53" s="36">
        <v>0</v>
      </c>
      <c r="AW53" s="36">
        <v>0</v>
      </c>
      <c r="AX53" s="36">
        <v>0</v>
      </c>
      <c r="AY53" s="36">
        <v>0</v>
      </c>
      <c r="AZ53" s="36">
        <v>0</v>
      </c>
      <c r="BA53" s="36">
        <v>0</v>
      </c>
      <c r="BB53" s="36">
        <v>0</v>
      </c>
      <c r="BC53" s="36">
        <v>0</v>
      </c>
      <c r="BD53" s="36">
        <v>0</v>
      </c>
      <c r="BE53" s="36">
        <v>0</v>
      </c>
      <c r="BF53" s="36">
        <v>0</v>
      </c>
      <c r="BG53" s="36">
        <v>0</v>
      </c>
      <c r="BH53" s="35">
        <v>0</v>
      </c>
      <c r="BI53" s="35">
        <v>0</v>
      </c>
      <c r="BJ53" s="35">
        <v>0</v>
      </c>
      <c r="BK53" s="36">
        <v>0</v>
      </c>
      <c r="BL53" s="36">
        <v>0</v>
      </c>
      <c r="BM53" s="35">
        <v>0</v>
      </c>
      <c r="BN53" s="35">
        <v>0</v>
      </c>
      <c r="BO53" s="35">
        <v>0</v>
      </c>
      <c r="BP53" s="36">
        <v>0</v>
      </c>
      <c r="BQ53" s="36">
        <v>0</v>
      </c>
      <c r="BR53" s="36">
        <v>0</v>
      </c>
      <c r="BS53" s="35">
        <v>0</v>
      </c>
      <c r="BT53" s="35">
        <v>0</v>
      </c>
      <c r="BU53" s="36">
        <v>0</v>
      </c>
      <c r="BV53" s="35">
        <v>0</v>
      </c>
      <c r="BW53" s="35">
        <v>0</v>
      </c>
      <c r="BX53" s="35">
        <v>0</v>
      </c>
      <c r="BY53" s="35">
        <v>0</v>
      </c>
      <c r="BZ53" s="35">
        <v>0</v>
      </c>
      <c r="CA53" s="39"/>
    </row>
    <row r="54" spans="1:90" ht="28.8" x14ac:dyDescent="0.3">
      <c r="A54" s="1">
        <v>405017</v>
      </c>
      <c r="B54" s="2" t="s">
        <v>183</v>
      </c>
      <c r="C54" s="2" t="s">
        <v>184</v>
      </c>
      <c r="D54" s="2" t="s">
        <v>49</v>
      </c>
      <c r="E54" s="2" t="str">
        <f t="shared" si="1"/>
        <v>BRANDON ROAD LOCK AND DAM W2 pnum405017</v>
      </c>
      <c r="F54" s="3"/>
      <c r="G54" s="2" t="s">
        <v>185</v>
      </c>
      <c r="H54" s="2" t="s">
        <v>186</v>
      </c>
      <c r="I54" s="31">
        <v>100000</v>
      </c>
      <c r="J54" s="31">
        <v>100000</v>
      </c>
      <c r="K54" s="31">
        <v>100000</v>
      </c>
      <c r="L54" s="31">
        <v>100000</v>
      </c>
      <c r="M54" s="31">
        <v>100000</v>
      </c>
      <c r="N54" s="31">
        <v>100000</v>
      </c>
      <c r="O54" s="31">
        <v>100000</v>
      </c>
      <c r="P54" s="31">
        <v>100000</v>
      </c>
      <c r="Q54" s="31">
        <v>100000</v>
      </c>
      <c r="R54" s="31">
        <v>100000</v>
      </c>
      <c r="S54" s="31">
        <v>100000</v>
      </c>
      <c r="T54" s="31">
        <v>100000</v>
      </c>
      <c r="U54" s="31">
        <v>150000</v>
      </c>
      <c r="V54" s="31">
        <v>150000</v>
      </c>
      <c r="W54" s="31">
        <v>150000</v>
      </c>
      <c r="X54" s="31">
        <v>150000</v>
      </c>
      <c r="Y54" s="31">
        <v>150000</v>
      </c>
      <c r="Z54" s="31">
        <v>150000</v>
      </c>
      <c r="AA54" s="31">
        <v>150000</v>
      </c>
      <c r="AB54" s="31">
        <v>150000</v>
      </c>
      <c r="AC54" s="31">
        <v>150000</v>
      </c>
      <c r="AD54" s="31">
        <v>200000</v>
      </c>
      <c r="AE54" s="31">
        <v>200000</v>
      </c>
      <c r="AF54" s="31">
        <v>200000</v>
      </c>
      <c r="AG54" s="31">
        <v>200000</v>
      </c>
      <c r="AH54" s="31">
        <v>200000</v>
      </c>
      <c r="AI54" s="31">
        <v>200000</v>
      </c>
      <c r="AJ54" s="31">
        <v>200000</v>
      </c>
      <c r="AK54" s="31">
        <v>200000</v>
      </c>
      <c r="AL54" s="36">
        <v>300000</v>
      </c>
      <c r="AM54" s="36">
        <v>400000</v>
      </c>
      <c r="AN54" s="36">
        <v>400000</v>
      </c>
      <c r="AO54" s="32">
        <v>402000</v>
      </c>
      <c r="AP54" s="32">
        <v>402000</v>
      </c>
      <c r="AQ54" s="32">
        <v>150000</v>
      </c>
      <c r="AR54" s="32">
        <v>290000</v>
      </c>
      <c r="AS54" s="32">
        <v>290000</v>
      </c>
      <c r="AT54" s="32">
        <v>290000</v>
      </c>
      <c r="AU54" s="32">
        <v>250000</v>
      </c>
      <c r="AV54" s="32">
        <v>25550</v>
      </c>
      <c r="AW54" s="32">
        <v>36400</v>
      </c>
      <c r="AX54" s="32">
        <v>36200</v>
      </c>
      <c r="AY54" s="32">
        <v>36400</v>
      </c>
      <c r="AZ54" s="32">
        <v>36400</v>
      </c>
      <c r="BA54" s="32">
        <v>36500</v>
      </c>
      <c r="BB54" s="32">
        <v>36500</v>
      </c>
      <c r="BC54" s="32">
        <v>36500</v>
      </c>
      <c r="BD54" s="32">
        <v>37595</v>
      </c>
      <c r="BE54" s="32">
        <v>37595</v>
      </c>
      <c r="BF54" s="32">
        <v>37595</v>
      </c>
      <c r="BG54" s="36">
        <v>40000</v>
      </c>
      <c r="BH54" s="36">
        <v>40000</v>
      </c>
      <c r="BI54" s="36">
        <v>40000</v>
      </c>
      <c r="BJ54" s="36">
        <v>40000</v>
      </c>
      <c r="BK54" s="36">
        <v>40000</v>
      </c>
      <c r="BL54" s="36">
        <v>40000</v>
      </c>
      <c r="BM54" s="36">
        <v>40000</v>
      </c>
      <c r="BN54" s="36">
        <v>45000</v>
      </c>
      <c r="BO54" s="36">
        <v>45000</v>
      </c>
      <c r="BP54" s="36">
        <v>45000</v>
      </c>
      <c r="BQ54" s="36">
        <v>45000</v>
      </c>
      <c r="BR54" s="36">
        <v>45000</v>
      </c>
      <c r="BS54" s="36">
        <v>49000</v>
      </c>
      <c r="BT54" s="36">
        <v>49395</v>
      </c>
      <c r="BU54" s="36">
        <v>49395</v>
      </c>
      <c r="BV54" s="36">
        <v>49395</v>
      </c>
      <c r="BW54" s="35">
        <v>50000</v>
      </c>
      <c r="BX54" s="36">
        <v>50000</v>
      </c>
      <c r="BY54" s="36">
        <v>50000</v>
      </c>
      <c r="BZ54" s="35">
        <v>50000</v>
      </c>
      <c r="CA54" s="39"/>
    </row>
    <row r="55" spans="1:90" ht="28.8" x14ac:dyDescent="0.3">
      <c r="A55" s="17">
        <v>405095</v>
      </c>
      <c r="B55" s="18" t="s">
        <v>187</v>
      </c>
      <c r="C55" s="18" t="s">
        <v>188</v>
      </c>
      <c r="D55" s="18" t="s">
        <v>54</v>
      </c>
      <c r="E55" s="2" t="str">
        <f t="shared" si="1"/>
        <v>BROKEN ARROW GOLF COURSE W1 pnum405095</v>
      </c>
      <c r="F55" s="17">
        <v>300</v>
      </c>
      <c r="G55" s="18" t="s">
        <v>189</v>
      </c>
      <c r="H55" s="18" t="s">
        <v>190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0</v>
      </c>
      <c r="AJ55" s="49">
        <v>0</v>
      </c>
      <c r="AK55" s="49">
        <v>0</v>
      </c>
      <c r="AL55" s="49">
        <v>0</v>
      </c>
      <c r="AM55" s="49">
        <v>0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  <c r="AS55" s="49">
        <v>0</v>
      </c>
      <c r="AT55" s="49">
        <v>0</v>
      </c>
      <c r="AU55" s="49">
        <v>0</v>
      </c>
      <c r="AV55" s="49">
        <v>0</v>
      </c>
      <c r="AW55" s="49">
        <v>0</v>
      </c>
      <c r="AX55" s="49">
        <v>0</v>
      </c>
      <c r="AY55" s="49">
        <v>0</v>
      </c>
      <c r="AZ55" s="49">
        <v>0</v>
      </c>
      <c r="BA55" s="49">
        <v>0</v>
      </c>
      <c r="BB55" s="52">
        <v>94202000</v>
      </c>
      <c r="BC55" s="55">
        <v>65000000</v>
      </c>
      <c r="BD55" s="55">
        <v>65000000</v>
      </c>
      <c r="BE55" s="55">
        <v>6000000</v>
      </c>
      <c r="BF55" s="55">
        <v>5500000</v>
      </c>
      <c r="BG55" s="52">
        <v>5000000</v>
      </c>
      <c r="BH55" s="52">
        <v>4500000</v>
      </c>
      <c r="BI55" s="52">
        <v>4000000</v>
      </c>
      <c r="BJ55" s="52">
        <v>37986000</v>
      </c>
      <c r="BK55" s="52">
        <v>37986000</v>
      </c>
      <c r="BL55" s="52">
        <v>40492045</v>
      </c>
      <c r="BM55" s="52">
        <v>40492045</v>
      </c>
      <c r="BN55" s="52">
        <v>40492045</v>
      </c>
      <c r="BO55" s="52">
        <v>65015000</v>
      </c>
      <c r="BP55" s="52">
        <v>50024000</v>
      </c>
      <c r="BQ55" s="52">
        <v>50024000</v>
      </c>
      <c r="BR55" s="52">
        <v>50024000</v>
      </c>
      <c r="BS55" s="49">
        <v>50000000</v>
      </c>
      <c r="BT55" s="49">
        <v>50000000</v>
      </c>
      <c r="BU55" s="49">
        <v>50000000</v>
      </c>
      <c r="BV55" s="49">
        <v>50000000</v>
      </c>
      <c r="BW55" s="49">
        <v>50000000</v>
      </c>
      <c r="BX55" s="49">
        <v>50000000</v>
      </c>
      <c r="BY55" s="49">
        <v>50000000</v>
      </c>
      <c r="BZ55" s="49">
        <v>50000000</v>
      </c>
      <c r="CA55" s="53"/>
    </row>
    <row r="56" spans="1:90" x14ac:dyDescent="0.3">
      <c r="A56" s="1">
        <v>409405</v>
      </c>
      <c r="B56" s="2" t="s">
        <v>191</v>
      </c>
      <c r="C56" s="2" t="s">
        <v>192</v>
      </c>
      <c r="D56" s="2" t="s">
        <v>54</v>
      </c>
      <c r="E56" s="2" t="str">
        <f t="shared" si="1"/>
        <v>BUSY BEE MHP W1 pnum409405</v>
      </c>
      <c r="F56" s="1">
        <v>175</v>
      </c>
      <c r="G56" s="2" t="s">
        <v>193</v>
      </c>
      <c r="H56" s="2" t="s">
        <v>194</v>
      </c>
      <c r="I56" s="31">
        <v>1400000</v>
      </c>
      <c r="J56" s="31">
        <v>1400000</v>
      </c>
      <c r="K56" s="31">
        <v>1400000</v>
      </c>
      <c r="L56" s="31">
        <v>1600000</v>
      </c>
      <c r="M56" s="31">
        <v>1600000</v>
      </c>
      <c r="N56" s="31">
        <v>1600000</v>
      </c>
      <c r="O56" s="31">
        <v>1600000</v>
      </c>
      <c r="P56" s="31">
        <v>1800000</v>
      </c>
      <c r="Q56" s="31">
        <v>1800000</v>
      </c>
      <c r="R56" s="31">
        <v>1800000</v>
      </c>
      <c r="S56" s="31">
        <v>1800000</v>
      </c>
      <c r="T56" s="31">
        <v>1800000</v>
      </c>
      <c r="U56" s="31">
        <v>1800000</v>
      </c>
      <c r="V56" s="31">
        <v>1800000</v>
      </c>
      <c r="W56" s="31">
        <v>2000000</v>
      </c>
      <c r="X56" s="31">
        <v>2000000</v>
      </c>
      <c r="Y56" s="31">
        <v>2000000</v>
      </c>
      <c r="Z56" s="31">
        <v>2000000</v>
      </c>
      <c r="AA56" s="31">
        <v>2000000</v>
      </c>
      <c r="AB56" s="31">
        <v>2300000</v>
      </c>
      <c r="AC56" s="31">
        <v>2300000</v>
      </c>
      <c r="AD56" s="31">
        <v>2300000</v>
      </c>
      <c r="AE56" s="31">
        <v>2300000</v>
      </c>
      <c r="AF56" s="31">
        <v>2300000</v>
      </c>
      <c r="AG56" s="31">
        <v>2300000</v>
      </c>
      <c r="AH56" s="31">
        <v>2500000</v>
      </c>
      <c r="AI56" s="31">
        <v>2500000</v>
      </c>
      <c r="AJ56" s="31">
        <v>2500000</v>
      </c>
      <c r="AK56" s="31">
        <v>2700000</v>
      </c>
      <c r="AL56" s="31">
        <v>2700000</v>
      </c>
      <c r="AM56" s="31">
        <v>2700000</v>
      </c>
      <c r="AN56" s="32">
        <v>2847000</v>
      </c>
      <c r="AO56" s="32">
        <v>2847000</v>
      </c>
      <c r="AP56" s="32">
        <v>2847000</v>
      </c>
      <c r="AQ56" s="32">
        <v>1384400</v>
      </c>
      <c r="AR56" s="32">
        <v>1490805</v>
      </c>
      <c r="AS56" s="32">
        <v>1400600</v>
      </c>
      <c r="AT56" s="32">
        <v>1362900</v>
      </c>
      <c r="AU56" s="32">
        <v>1504800</v>
      </c>
      <c r="AV56" s="32">
        <v>1326000</v>
      </c>
      <c r="AW56" s="32">
        <v>1315871</v>
      </c>
      <c r="AX56" s="32">
        <v>1720810</v>
      </c>
      <c r="AY56" s="32">
        <v>1983990</v>
      </c>
      <c r="AZ56" s="32">
        <v>2477724</v>
      </c>
      <c r="BA56" s="32">
        <v>2374361</v>
      </c>
      <c r="BB56" s="32">
        <v>2374361</v>
      </c>
      <c r="BC56" s="32">
        <v>2374361</v>
      </c>
      <c r="BD56" s="32">
        <v>2374361</v>
      </c>
      <c r="BE56" s="33">
        <v>2190000</v>
      </c>
      <c r="BF56" s="33">
        <v>2190000</v>
      </c>
      <c r="BG56" s="33">
        <v>2190000</v>
      </c>
      <c r="BH56" s="33">
        <v>2190000</v>
      </c>
      <c r="BI56" s="33">
        <v>2190000</v>
      </c>
      <c r="BJ56" s="33">
        <v>2190000</v>
      </c>
      <c r="BK56" s="33">
        <v>2023000</v>
      </c>
      <c r="BL56" s="33">
        <v>1856000</v>
      </c>
      <c r="BM56" s="33">
        <v>1856000</v>
      </c>
      <c r="BN56" s="33">
        <v>1511100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34">
        <v>0</v>
      </c>
      <c r="BW56" s="34">
        <v>0</v>
      </c>
      <c r="BX56" s="34">
        <v>0</v>
      </c>
      <c r="BY56" s="34">
        <v>0</v>
      </c>
      <c r="BZ56" s="34">
        <v>0</v>
      </c>
      <c r="CA56" s="99"/>
      <c r="CB56" s="102"/>
      <c r="CC56" s="102"/>
      <c r="CD56" s="102"/>
      <c r="CE56" s="102"/>
      <c r="CF56" s="102"/>
      <c r="CG56" s="102"/>
      <c r="CH56" s="102"/>
      <c r="CI56" s="102"/>
      <c r="CJ56" s="102"/>
      <c r="CK56" s="102"/>
      <c r="CL56" s="102"/>
    </row>
    <row r="57" spans="1:90" x14ac:dyDescent="0.3">
      <c r="A57" s="1">
        <v>409406</v>
      </c>
      <c r="B57" s="2" t="s">
        <v>191</v>
      </c>
      <c r="C57" s="2" t="s">
        <v>192</v>
      </c>
      <c r="D57" s="2" t="s">
        <v>49</v>
      </c>
      <c r="E57" s="2" t="str">
        <f t="shared" si="1"/>
        <v>BUSY BEE MHP W2 pnum409406</v>
      </c>
      <c r="F57" s="1">
        <v>175</v>
      </c>
      <c r="G57" s="2" t="s">
        <v>195</v>
      </c>
      <c r="H57" s="2" t="s">
        <v>196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6">
        <v>0</v>
      </c>
      <c r="AO57" s="36">
        <v>0</v>
      </c>
      <c r="AP57" s="36">
        <v>0</v>
      </c>
      <c r="AQ57" s="36">
        <v>0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0</v>
      </c>
      <c r="AY57" s="36">
        <v>0</v>
      </c>
      <c r="AZ57" s="36">
        <v>0</v>
      </c>
      <c r="BA57" s="36">
        <v>0</v>
      </c>
      <c r="BB57" s="36">
        <v>0</v>
      </c>
      <c r="BC57" s="36">
        <v>0</v>
      </c>
      <c r="BD57" s="36">
        <v>0</v>
      </c>
      <c r="BE57" s="36">
        <v>0</v>
      </c>
      <c r="BF57" s="36">
        <v>0</v>
      </c>
      <c r="BG57" s="34">
        <v>0</v>
      </c>
      <c r="BH57" s="34">
        <v>0</v>
      </c>
      <c r="BI57" s="34">
        <v>0</v>
      </c>
      <c r="BJ57" s="34">
        <v>0</v>
      </c>
      <c r="BK57" s="34">
        <v>0</v>
      </c>
      <c r="BL57" s="34">
        <v>0</v>
      </c>
      <c r="BM57" s="34">
        <v>0</v>
      </c>
      <c r="BN57" s="34">
        <v>0</v>
      </c>
      <c r="BO57" s="34">
        <v>0</v>
      </c>
      <c r="BP57" s="34">
        <v>0</v>
      </c>
      <c r="BQ57" s="34">
        <v>0</v>
      </c>
      <c r="BR57" s="34">
        <v>0</v>
      </c>
      <c r="BS57" s="34">
        <v>0</v>
      </c>
      <c r="BT57" s="34">
        <v>0</v>
      </c>
      <c r="BU57" s="34">
        <v>0</v>
      </c>
      <c r="BV57" s="34">
        <v>0</v>
      </c>
      <c r="BW57" s="34">
        <v>0</v>
      </c>
      <c r="BX57" s="34">
        <v>0</v>
      </c>
      <c r="BY57" s="34">
        <v>0</v>
      </c>
      <c r="BZ57" s="34">
        <v>0</v>
      </c>
      <c r="CA57" s="39"/>
    </row>
    <row r="58" spans="1:90" x14ac:dyDescent="0.3">
      <c r="A58" s="1">
        <v>409368</v>
      </c>
      <c r="B58" s="2" t="s">
        <v>197</v>
      </c>
      <c r="C58" s="2" t="s">
        <v>198</v>
      </c>
      <c r="D58" s="2" t="s">
        <v>54</v>
      </c>
      <c r="E58" s="2" t="str">
        <f t="shared" si="1"/>
        <v>BUSY BEE MHP2 W1 pnum409368</v>
      </c>
      <c r="F58" s="1">
        <v>175</v>
      </c>
      <c r="G58" s="2" t="s">
        <v>199</v>
      </c>
      <c r="H58" s="2" t="s">
        <v>200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6">
        <v>0</v>
      </c>
      <c r="AO58" s="36">
        <v>0</v>
      </c>
      <c r="AP58" s="36">
        <v>0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>
        <v>0</v>
      </c>
      <c r="BC58" s="36">
        <v>0</v>
      </c>
      <c r="BD58" s="36">
        <v>0</v>
      </c>
      <c r="BE58" s="34">
        <v>0</v>
      </c>
      <c r="BF58" s="34">
        <v>0</v>
      </c>
      <c r="BG58" s="34">
        <v>0</v>
      </c>
      <c r="BH58" s="34">
        <v>0</v>
      </c>
      <c r="BI58" s="34">
        <v>0</v>
      </c>
      <c r="BJ58" s="34">
        <v>0</v>
      </c>
      <c r="BK58" s="36">
        <v>0</v>
      </c>
      <c r="BL58" s="34">
        <v>0</v>
      </c>
      <c r="BM58" s="34">
        <v>0</v>
      </c>
      <c r="BN58" s="34">
        <v>0</v>
      </c>
      <c r="BO58" s="36">
        <v>0</v>
      </c>
      <c r="BP58" s="36">
        <v>0</v>
      </c>
      <c r="BQ58" s="36">
        <v>0</v>
      </c>
      <c r="BR58" s="36">
        <v>0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9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</row>
    <row r="59" spans="1:90" s="11" customFormat="1" x14ac:dyDescent="0.3">
      <c r="A59" s="1">
        <v>409369</v>
      </c>
      <c r="B59" s="2" t="s">
        <v>197</v>
      </c>
      <c r="C59" s="2" t="s">
        <v>198</v>
      </c>
      <c r="D59" s="2" t="s">
        <v>49</v>
      </c>
      <c r="E59" s="2" t="str">
        <f t="shared" si="1"/>
        <v>BUSY BEE MHP2 W2 pnum409369</v>
      </c>
      <c r="F59" s="1">
        <v>175</v>
      </c>
      <c r="G59" s="2" t="s">
        <v>201</v>
      </c>
      <c r="H59" s="2" t="s">
        <v>202</v>
      </c>
      <c r="I59" s="31">
        <v>20000</v>
      </c>
      <c r="J59" s="31">
        <v>20000</v>
      </c>
      <c r="K59" s="31">
        <v>20000</v>
      </c>
      <c r="L59" s="31">
        <v>25000</v>
      </c>
      <c r="M59" s="31">
        <v>25000</v>
      </c>
      <c r="N59" s="31">
        <v>25000</v>
      </c>
      <c r="O59" s="31">
        <v>25000</v>
      </c>
      <c r="P59" s="31">
        <v>28000</v>
      </c>
      <c r="Q59" s="31">
        <v>28000</v>
      </c>
      <c r="R59" s="31">
        <v>28000</v>
      </c>
      <c r="S59" s="31">
        <v>28000</v>
      </c>
      <c r="T59" s="31">
        <v>28000</v>
      </c>
      <c r="U59" s="31">
        <v>28000</v>
      </c>
      <c r="V59" s="31">
        <v>28000</v>
      </c>
      <c r="W59" s="31">
        <v>30000</v>
      </c>
      <c r="X59" s="31">
        <v>30000</v>
      </c>
      <c r="Y59" s="31">
        <v>30000</v>
      </c>
      <c r="Z59" s="31">
        <v>30000</v>
      </c>
      <c r="AA59" s="31">
        <v>30000</v>
      </c>
      <c r="AB59" s="31">
        <v>32000</v>
      </c>
      <c r="AC59" s="31">
        <v>32000</v>
      </c>
      <c r="AD59" s="31">
        <v>32000</v>
      </c>
      <c r="AE59" s="31">
        <v>32000</v>
      </c>
      <c r="AF59" s="31">
        <v>32000</v>
      </c>
      <c r="AG59" s="31">
        <v>32000</v>
      </c>
      <c r="AH59" s="31">
        <v>35000</v>
      </c>
      <c r="AI59" s="31">
        <v>35000</v>
      </c>
      <c r="AJ59" s="31">
        <v>35000</v>
      </c>
      <c r="AK59" s="31">
        <v>37000</v>
      </c>
      <c r="AL59" s="31">
        <v>37000</v>
      </c>
      <c r="AM59" s="31">
        <v>37000</v>
      </c>
      <c r="AN59" s="32">
        <v>396270</v>
      </c>
      <c r="AO59" s="32">
        <v>400962</v>
      </c>
      <c r="AP59" s="32">
        <v>550000</v>
      </c>
      <c r="AQ59" s="32">
        <v>631000</v>
      </c>
      <c r="AR59" s="32">
        <v>1600000</v>
      </c>
      <c r="AS59" s="32">
        <v>1600000</v>
      </c>
      <c r="AT59" s="32">
        <v>1530000</v>
      </c>
      <c r="AU59" s="32">
        <v>454425</v>
      </c>
      <c r="AV59" s="32">
        <v>333245</v>
      </c>
      <c r="AW59" s="32">
        <v>259171</v>
      </c>
      <c r="AX59" s="32">
        <v>765132</v>
      </c>
      <c r="AY59" s="32">
        <v>861349</v>
      </c>
      <c r="AZ59" s="32">
        <v>870876</v>
      </c>
      <c r="BA59" s="32">
        <v>980016</v>
      </c>
      <c r="BB59" s="32">
        <v>980016</v>
      </c>
      <c r="BC59" s="36">
        <v>900000</v>
      </c>
      <c r="BD59" s="36">
        <v>850000</v>
      </c>
      <c r="BE59" s="36">
        <v>800000</v>
      </c>
      <c r="BF59" s="36">
        <v>750000</v>
      </c>
      <c r="BG59" s="32">
        <v>732190</v>
      </c>
      <c r="BH59" s="32">
        <v>732190</v>
      </c>
      <c r="BI59" s="32">
        <v>732190</v>
      </c>
      <c r="BJ59" s="32">
        <v>732190</v>
      </c>
      <c r="BK59" s="32">
        <v>693595</v>
      </c>
      <c r="BL59" s="33">
        <v>655000</v>
      </c>
      <c r="BM59" s="33">
        <v>655000</v>
      </c>
      <c r="BN59" s="33">
        <v>655000</v>
      </c>
      <c r="BO59" s="34">
        <v>0</v>
      </c>
      <c r="BP59" s="34">
        <v>0</v>
      </c>
      <c r="BQ59" s="34">
        <v>0</v>
      </c>
      <c r="BR59" s="34">
        <v>0</v>
      </c>
      <c r="BS59" s="34">
        <v>0</v>
      </c>
      <c r="BT59" s="34">
        <v>0</v>
      </c>
      <c r="BU59" s="34">
        <v>0</v>
      </c>
      <c r="BV59" s="34">
        <v>0</v>
      </c>
      <c r="BW59" s="34">
        <v>0</v>
      </c>
      <c r="BX59" s="34">
        <v>0</v>
      </c>
      <c r="BY59" s="34">
        <v>0</v>
      </c>
      <c r="BZ59" s="34">
        <v>0</v>
      </c>
      <c r="CA59" s="39"/>
    </row>
    <row r="60" spans="1:90" s="11" customFormat="1" ht="28.8" x14ac:dyDescent="0.3">
      <c r="A60" s="1">
        <v>404221</v>
      </c>
      <c r="B60" s="2" t="s">
        <v>203</v>
      </c>
      <c r="C60" s="2" t="s">
        <v>204</v>
      </c>
      <c r="D60" s="2" t="s">
        <v>54</v>
      </c>
      <c r="E60" s="2" t="str">
        <f t="shared" si="1"/>
        <v>C AND G MAINTENANCE CORP W1 pnum404221</v>
      </c>
      <c r="F60" s="3"/>
      <c r="G60" s="2" t="s">
        <v>205</v>
      </c>
      <c r="H60" s="2" t="s">
        <v>206</v>
      </c>
      <c r="I60" s="31">
        <v>500000</v>
      </c>
      <c r="J60" s="31">
        <v>500000</v>
      </c>
      <c r="K60" s="31">
        <v>500000</v>
      </c>
      <c r="L60" s="31">
        <v>500000</v>
      </c>
      <c r="M60" s="31">
        <v>550000</v>
      </c>
      <c r="N60" s="31">
        <v>550000</v>
      </c>
      <c r="O60" s="31">
        <v>550000</v>
      </c>
      <c r="P60" s="31">
        <v>600000</v>
      </c>
      <c r="Q60" s="31">
        <v>600000</v>
      </c>
      <c r="R60" s="31">
        <v>600000</v>
      </c>
      <c r="S60" s="31">
        <v>625000</v>
      </c>
      <c r="T60" s="31">
        <v>625000</v>
      </c>
      <c r="U60" s="31">
        <v>625000</v>
      </c>
      <c r="V60" s="31">
        <v>650000</v>
      </c>
      <c r="W60" s="31">
        <v>675000</v>
      </c>
      <c r="X60" s="31">
        <v>680000</v>
      </c>
      <c r="Y60" s="31">
        <v>690000</v>
      </c>
      <c r="Z60" s="31">
        <v>700000</v>
      </c>
      <c r="AA60" s="31">
        <v>750000</v>
      </c>
      <c r="AB60" s="31">
        <v>800000</v>
      </c>
      <c r="AC60" s="31">
        <v>875000</v>
      </c>
      <c r="AD60" s="31">
        <v>875000</v>
      </c>
      <c r="AE60" s="31">
        <v>875000</v>
      </c>
      <c r="AF60" s="31">
        <v>900000</v>
      </c>
      <c r="AG60" s="31">
        <v>900000</v>
      </c>
      <c r="AH60" s="31">
        <v>925000</v>
      </c>
      <c r="AI60" s="31">
        <v>925000</v>
      </c>
      <c r="AJ60" s="31">
        <v>955000</v>
      </c>
      <c r="AK60" s="31">
        <v>975000</v>
      </c>
      <c r="AL60" s="31">
        <v>995000</v>
      </c>
      <c r="AM60" s="31">
        <v>1000000</v>
      </c>
      <c r="AN60" s="33">
        <v>0</v>
      </c>
      <c r="AO60" s="33">
        <v>0</v>
      </c>
      <c r="AP60" s="33">
        <v>0</v>
      </c>
      <c r="AQ60" s="33">
        <v>0</v>
      </c>
      <c r="AR60" s="33">
        <v>0</v>
      </c>
      <c r="AS60" s="33">
        <v>0</v>
      </c>
      <c r="AT60" s="33">
        <v>0</v>
      </c>
      <c r="AU60" s="33">
        <v>0</v>
      </c>
      <c r="AV60" s="33">
        <v>0</v>
      </c>
      <c r="AW60" s="33">
        <v>0</v>
      </c>
      <c r="AX60" s="33">
        <v>0</v>
      </c>
      <c r="AY60" s="33">
        <v>0</v>
      </c>
      <c r="AZ60" s="33">
        <v>0</v>
      </c>
      <c r="BA60" s="33">
        <v>0</v>
      </c>
      <c r="BB60" s="33">
        <v>0</v>
      </c>
      <c r="BC60" s="33">
        <v>0</v>
      </c>
      <c r="BD60" s="33">
        <v>0</v>
      </c>
      <c r="BE60" s="33">
        <v>0</v>
      </c>
      <c r="BF60" s="33">
        <v>0</v>
      </c>
      <c r="BG60" s="33">
        <v>0</v>
      </c>
      <c r="BH60" s="33">
        <v>0</v>
      </c>
      <c r="BI60" s="33">
        <v>0</v>
      </c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3">
        <v>0</v>
      </c>
      <c r="BS60" s="33">
        <v>0</v>
      </c>
      <c r="BT60" s="33">
        <v>0</v>
      </c>
      <c r="BU60" s="33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9"/>
      <c r="CB60"/>
      <c r="CC60"/>
      <c r="CD60"/>
      <c r="CE60"/>
      <c r="CF60"/>
      <c r="CG60"/>
      <c r="CH60"/>
      <c r="CI60"/>
      <c r="CJ60"/>
      <c r="CK60"/>
      <c r="CL60"/>
    </row>
    <row r="61" spans="1:90" ht="28.8" x14ac:dyDescent="0.3">
      <c r="A61" s="1">
        <v>404024</v>
      </c>
      <c r="B61" s="2" t="s">
        <v>207</v>
      </c>
      <c r="C61" s="2" t="s">
        <v>208</v>
      </c>
      <c r="D61" s="2" t="s">
        <v>54</v>
      </c>
      <c r="E61" s="2" t="str">
        <f t="shared" si="1"/>
        <v>CALUMET FABR ENG COMPANY W1 pnum404024</v>
      </c>
      <c r="F61" s="3"/>
      <c r="G61" s="2" t="s">
        <v>209</v>
      </c>
      <c r="H61" s="2" t="s">
        <v>210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2">
        <v>75000</v>
      </c>
      <c r="AO61" s="32">
        <v>52500</v>
      </c>
      <c r="AP61" s="32">
        <v>15000</v>
      </c>
      <c r="AQ61" s="32">
        <v>75000</v>
      </c>
      <c r="AR61" s="32">
        <v>140000</v>
      </c>
      <c r="AS61" s="32">
        <v>140000</v>
      </c>
      <c r="AT61" s="32">
        <v>140000</v>
      </c>
      <c r="AU61" s="35">
        <v>0</v>
      </c>
      <c r="AV61" s="35">
        <v>0</v>
      </c>
      <c r="AW61" s="35">
        <v>0</v>
      </c>
      <c r="AX61" s="35">
        <v>0</v>
      </c>
      <c r="AY61" s="35">
        <v>0</v>
      </c>
      <c r="AZ61" s="35">
        <v>0</v>
      </c>
      <c r="BA61" s="35">
        <v>0</v>
      </c>
      <c r="BB61" s="35">
        <v>0</v>
      </c>
      <c r="BC61" s="35">
        <v>0</v>
      </c>
      <c r="BD61" s="36">
        <v>0</v>
      </c>
      <c r="BE61" s="36">
        <v>0</v>
      </c>
      <c r="BF61" s="36">
        <v>0</v>
      </c>
      <c r="BG61" s="36">
        <v>0</v>
      </c>
      <c r="BH61" s="36">
        <v>0</v>
      </c>
      <c r="BI61" s="36">
        <v>0</v>
      </c>
      <c r="BJ61" s="36">
        <v>0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9"/>
    </row>
    <row r="62" spans="1:90" x14ac:dyDescent="0.3">
      <c r="A62" s="1">
        <v>434424</v>
      </c>
      <c r="B62" s="2" t="s">
        <v>211</v>
      </c>
      <c r="C62" s="2" t="s">
        <v>212</v>
      </c>
      <c r="D62" s="2" t="s">
        <v>49</v>
      </c>
      <c r="E62" s="2" t="str">
        <f t="shared" si="1"/>
        <v>CARILLON CLUB W2 pnum434424</v>
      </c>
      <c r="F62" s="1">
        <v>300</v>
      </c>
      <c r="G62" s="2" t="s">
        <v>213</v>
      </c>
      <c r="H62" s="2" t="s">
        <v>214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0</v>
      </c>
      <c r="BN62" s="31">
        <v>0</v>
      </c>
      <c r="BO62" s="31">
        <v>0</v>
      </c>
      <c r="BP62" s="32">
        <v>3600000</v>
      </c>
      <c r="BQ62" s="32">
        <v>2750000</v>
      </c>
      <c r="BR62" s="32">
        <v>3000000</v>
      </c>
      <c r="BS62" s="32">
        <v>3000000</v>
      </c>
      <c r="BT62" s="32">
        <v>3000000</v>
      </c>
      <c r="BU62" s="32">
        <v>3000000</v>
      </c>
      <c r="BV62" s="32">
        <v>3000000</v>
      </c>
      <c r="BW62" s="32">
        <v>3000000</v>
      </c>
      <c r="BX62" s="32">
        <v>3000000</v>
      </c>
      <c r="BY62" s="32">
        <v>3000000</v>
      </c>
      <c r="BZ62" s="32">
        <v>3000000</v>
      </c>
      <c r="CA62" s="86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</row>
    <row r="63" spans="1:90" s="87" customFormat="1" x14ac:dyDescent="0.3">
      <c r="A63" s="1">
        <v>434425</v>
      </c>
      <c r="B63" s="2" t="s">
        <v>211</v>
      </c>
      <c r="C63" s="2" t="s">
        <v>212</v>
      </c>
      <c r="D63" s="2" t="s">
        <v>93</v>
      </c>
      <c r="E63" s="2" t="str">
        <f t="shared" si="1"/>
        <v>CARILLON CLUB W3 pnum434425</v>
      </c>
      <c r="F63" s="1">
        <v>300</v>
      </c>
      <c r="G63" s="2" t="s">
        <v>213</v>
      </c>
      <c r="H63" s="2" t="s">
        <v>214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8">
        <v>0</v>
      </c>
      <c r="V63" s="38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38">
        <v>0</v>
      </c>
      <c r="AL63" s="38">
        <v>0</v>
      </c>
      <c r="AM63" s="38">
        <v>0</v>
      </c>
      <c r="AN63" s="38">
        <v>0</v>
      </c>
      <c r="AO63" s="38">
        <v>0</v>
      </c>
      <c r="AP63" s="38">
        <v>0</v>
      </c>
      <c r="AQ63" s="38">
        <v>0</v>
      </c>
      <c r="AR63" s="38">
        <v>0</v>
      </c>
      <c r="AS63" s="38">
        <v>0</v>
      </c>
      <c r="AT63" s="38">
        <v>0</v>
      </c>
      <c r="AU63" s="38">
        <v>0</v>
      </c>
      <c r="AV63" s="38">
        <v>0</v>
      </c>
      <c r="AW63" s="38">
        <v>0</v>
      </c>
      <c r="AX63" s="38">
        <v>0</v>
      </c>
      <c r="AY63" s="38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8">
        <v>0</v>
      </c>
      <c r="BF63" s="38">
        <v>0</v>
      </c>
      <c r="BG63" s="38">
        <v>0</v>
      </c>
      <c r="BH63" s="38">
        <v>0</v>
      </c>
      <c r="BI63" s="38">
        <v>0</v>
      </c>
      <c r="BJ63" s="38">
        <v>0</v>
      </c>
      <c r="BK63" s="38">
        <v>0</v>
      </c>
      <c r="BL63" s="38">
        <v>0</v>
      </c>
      <c r="BM63" s="38">
        <v>0</v>
      </c>
      <c r="BN63" s="38">
        <v>0</v>
      </c>
      <c r="BO63" s="38">
        <v>0</v>
      </c>
      <c r="BP63" s="32">
        <v>216000</v>
      </c>
      <c r="BQ63" s="85">
        <v>0</v>
      </c>
      <c r="BR63" s="32">
        <v>400000</v>
      </c>
      <c r="BS63" s="32">
        <v>400000</v>
      </c>
      <c r="BT63" s="32">
        <v>400000</v>
      </c>
      <c r="BU63" s="32">
        <v>400000</v>
      </c>
      <c r="BV63" s="32">
        <v>400000</v>
      </c>
      <c r="BW63" s="32">
        <v>400000</v>
      </c>
      <c r="BX63" s="32">
        <v>400000</v>
      </c>
      <c r="BY63" s="32">
        <v>400000</v>
      </c>
      <c r="BZ63" s="32">
        <v>400000</v>
      </c>
      <c r="CA63" s="86"/>
    </row>
    <row r="64" spans="1:90" s="87" customFormat="1" ht="28.8" x14ac:dyDescent="0.3">
      <c r="A64" s="1">
        <v>405199</v>
      </c>
      <c r="B64" s="2" t="s">
        <v>215</v>
      </c>
      <c r="C64" s="2" t="s">
        <v>216</v>
      </c>
      <c r="D64" s="2" t="s">
        <v>85</v>
      </c>
      <c r="E64" s="2" t="str">
        <f t="shared" si="1"/>
        <v>CENTRAL SOD FARMS WILL CTY W7 pnum405199</v>
      </c>
      <c r="F64" s="1">
        <v>205</v>
      </c>
      <c r="G64" s="2" t="s">
        <v>217</v>
      </c>
      <c r="H64" s="2" t="s">
        <v>218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  <c r="AK64" s="38">
        <v>0</v>
      </c>
      <c r="AL64" s="38">
        <v>0</v>
      </c>
      <c r="AM64" s="38">
        <v>0</v>
      </c>
      <c r="AN64" s="38">
        <v>0</v>
      </c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38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3">
        <v>13500000</v>
      </c>
      <c r="BC64" s="33">
        <v>4300000</v>
      </c>
      <c r="BD64" s="33">
        <v>4300000</v>
      </c>
      <c r="BE64" s="33">
        <v>4300000</v>
      </c>
      <c r="BF64" s="33">
        <v>22500000</v>
      </c>
      <c r="BG64" s="33">
        <v>40920000</v>
      </c>
      <c r="BH64" s="34">
        <v>0</v>
      </c>
      <c r="BI64" s="34">
        <v>0</v>
      </c>
      <c r="BJ64" s="34">
        <v>0</v>
      </c>
      <c r="BK64" s="34">
        <v>0</v>
      </c>
      <c r="BL64" s="34">
        <v>0</v>
      </c>
      <c r="BM64" s="34">
        <v>0</v>
      </c>
      <c r="BN64" s="34">
        <v>0</v>
      </c>
      <c r="BO64" s="34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9"/>
      <c r="CB64"/>
      <c r="CC64"/>
      <c r="CD64"/>
      <c r="CE64"/>
      <c r="CF64"/>
      <c r="CG64"/>
      <c r="CH64"/>
      <c r="CI64"/>
      <c r="CJ64"/>
      <c r="CK64"/>
      <c r="CL64"/>
    </row>
    <row r="65" spans="1:90" ht="28.8" x14ac:dyDescent="0.3">
      <c r="A65" s="1">
        <v>405144</v>
      </c>
      <c r="B65" s="2" t="s">
        <v>215</v>
      </c>
      <c r="C65" s="2" t="s">
        <v>216</v>
      </c>
      <c r="D65" s="2" t="s">
        <v>70</v>
      </c>
      <c r="E65" s="2" t="str">
        <f t="shared" si="1"/>
        <v>CENTRAL SOD FARMS WILL CTY W4 pnum405144</v>
      </c>
      <c r="F65" s="1">
        <v>160</v>
      </c>
      <c r="G65" s="2" t="s">
        <v>219</v>
      </c>
      <c r="H65" s="2" t="s">
        <v>220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v>0</v>
      </c>
      <c r="AB65" s="38">
        <v>0</v>
      </c>
      <c r="AC65" s="38">
        <v>0</v>
      </c>
      <c r="AD65" s="38">
        <v>0</v>
      </c>
      <c r="AE65" s="38">
        <v>0</v>
      </c>
      <c r="AF65" s="38">
        <v>0</v>
      </c>
      <c r="AG65" s="38">
        <v>0</v>
      </c>
      <c r="AH65" s="38">
        <v>0</v>
      </c>
      <c r="AI65" s="38">
        <v>0</v>
      </c>
      <c r="AJ65" s="38">
        <v>0</v>
      </c>
      <c r="AK65" s="38">
        <v>0</v>
      </c>
      <c r="AL65" s="38">
        <v>0</v>
      </c>
      <c r="AM65" s="38">
        <v>0</v>
      </c>
      <c r="AN65" s="38">
        <v>0</v>
      </c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38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4">
        <v>0</v>
      </c>
      <c r="BC65" s="34">
        <v>0</v>
      </c>
      <c r="BD65" s="34">
        <v>0</v>
      </c>
      <c r="BE65" s="34">
        <v>0</v>
      </c>
      <c r="BF65" s="34">
        <v>0</v>
      </c>
      <c r="BG65" s="34">
        <v>0</v>
      </c>
      <c r="BH65" s="34">
        <v>0</v>
      </c>
      <c r="BI65" s="34">
        <v>0</v>
      </c>
      <c r="BJ65" s="34">
        <v>0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9"/>
    </row>
    <row r="66" spans="1:90" ht="28.8" x14ac:dyDescent="0.3">
      <c r="A66" s="1">
        <v>405145</v>
      </c>
      <c r="B66" s="2" t="s">
        <v>215</v>
      </c>
      <c r="C66" s="2" t="s">
        <v>216</v>
      </c>
      <c r="D66" s="2" t="s">
        <v>82</v>
      </c>
      <c r="E66" s="2" t="str">
        <f t="shared" ref="E66:E129" si="23">_xlfn.CONCAT(C66, " W",D66," pnum",A66)</f>
        <v>CENTRAL SOD FARMS WILL CTY W5 pnum405145</v>
      </c>
      <c r="F66" s="1">
        <v>145</v>
      </c>
      <c r="G66" s="2" t="s">
        <v>221</v>
      </c>
      <c r="H66" s="2" t="s">
        <v>222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38">
        <v>0</v>
      </c>
      <c r="AW66" s="38">
        <v>0</v>
      </c>
      <c r="AX66" s="38">
        <v>0</v>
      </c>
      <c r="AY66" s="38">
        <v>0</v>
      </c>
      <c r="AZ66" s="38">
        <v>0</v>
      </c>
      <c r="BA66" s="38">
        <v>0</v>
      </c>
      <c r="BB66" s="34">
        <v>0</v>
      </c>
      <c r="BC66" s="34">
        <v>0</v>
      </c>
      <c r="BD66" s="34">
        <v>0</v>
      </c>
      <c r="BE66" s="34">
        <v>0</v>
      </c>
      <c r="BF66" s="34">
        <v>0</v>
      </c>
      <c r="BG66" s="34">
        <v>0</v>
      </c>
      <c r="BH66" s="34">
        <v>0</v>
      </c>
      <c r="BI66" s="34">
        <v>0</v>
      </c>
      <c r="BJ66" s="34">
        <v>0</v>
      </c>
      <c r="BK66" s="34">
        <v>0</v>
      </c>
      <c r="BL66" s="34">
        <v>0</v>
      </c>
      <c r="BM66" s="34">
        <v>0</v>
      </c>
      <c r="BN66" s="34">
        <v>0</v>
      </c>
      <c r="BO66" s="34">
        <v>0</v>
      </c>
      <c r="BP66" s="34">
        <v>0</v>
      </c>
      <c r="BQ66" s="34">
        <v>0</v>
      </c>
      <c r="BR66" s="34">
        <v>0</v>
      </c>
      <c r="BS66" s="34">
        <v>0</v>
      </c>
      <c r="BT66" s="34">
        <v>0</v>
      </c>
      <c r="BU66" s="34">
        <v>0</v>
      </c>
      <c r="BV66" s="34">
        <v>0</v>
      </c>
      <c r="BW66" s="34">
        <v>0</v>
      </c>
      <c r="BX66" s="34">
        <v>0</v>
      </c>
      <c r="BY66" s="34">
        <v>0</v>
      </c>
      <c r="BZ66" s="34">
        <v>0</v>
      </c>
      <c r="CA66" s="39"/>
    </row>
    <row r="67" spans="1:90" ht="28.8" x14ac:dyDescent="0.3">
      <c r="A67" s="1">
        <v>405141</v>
      </c>
      <c r="B67" s="2" t="s">
        <v>215</v>
      </c>
      <c r="C67" s="2" t="s">
        <v>216</v>
      </c>
      <c r="D67" s="2" t="s">
        <v>54</v>
      </c>
      <c r="E67" s="2" t="str">
        <f t="shared" si="23"/>
        <v>CENTRAL SOD FARMS WILL CTY W1 pnum405141</v>
      </c>
      <c r="F67" s="3"/>
      <c r="G67" s="2" t="s">
        <v>223</v>
      </c>
      <c r="H67" s="2" t="s">
        <v>224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4350000</v>
      </c>
      <c r="AJ67" s="38">
        <v>4567500</v>
      </c>
      <c r="AK67" s="38">
        <v>4785000</v>
      </c>
      <c r="AL67" s="38">
        <v>5002500</v>
      </c>
      <c r="AM67" s="38">
        <v>5220000</v>
      </c>
      <c r="AN67" s="34">
        <v>5437500</v>
      </c>
      <c r="AO67" s="34">
        <v>5655000</v>
      </c>
      <c r="AP67" s="34">
        <v>5872500</v>
      </c>
      <c r="AQ67" s="34">
        <v>6090000</v>
      </c>
      <c r="AR67" s="34">
        <v>6307500</v>
      </c>
      <c r="AS67" s="34">
        <v>6525000</v>
      </c>
      <c r="AT67" s="34">
        <v>6742500</v>
      </c>
      <c r="AU67" s="34">
        <v>6960000</v>
      </c>
      <c r="AV67" s="34">
        <v>7177500</v>
      </c>
      <c r="AW67" s="34">
        <v>7395000</v>
      </c>
      <c r="AX67" s="34">
        <v>7612500</v>
      </c>
      <c r="AY67" s="34">
        <v>7830000</v>
      </c>
      <c r="AZ67" s="34">
        <v>8047500</v>
      </c>
      <c r="BA67" s="34">
        <v>8265000</v>
      </c>
      <c r="BB67" s="33">
        <v>8700000</v>
      </c>
      <c r="BC67" s="33">
        <v>4320000</v>
      </c>
      <c r="BD67" s="33">
        <v>4320000</v>
      </c>
      <c r="BE67" s="33">
        <v>4320000</v>
      </c>
      <c r="BF67" s="33">
        <v>4320000</v>
      </c>
      <c r="BG67" s="33">
        <v>4320000</v>
      </c>
      <c r="BH67" s="33">
        <v>4320000</v>
      </c>
      <c r="BI67" s="33">
        <v>4320000</v>
      </c>
      <c r="BJ67" s="33">
        <v>4320000</v>
      </c>
      <c r="BK67" s="33">
        <v>4320000</v>
      </c>
      <c r="BL67" s="33">
        <v>4320000</v>
      </c>
      <c r="BM67" s="33">
        <v>43200000</v>
      </c>
      <c r="BN67" s="33">
        <v>43200000</v>
      </c>
      <c r="BO67" s="33">
        <v>43200000</v>
      </c>
      <c r="BP67" s="33">
        <v>43200000</v>
      </c>
      <c r="BQ67" s="33">
        <v>43200000</v>
      </c>
      <c r="BR67" s="33">
        <v>43200000</v>
      </c>
      <c r="BS67" s="33">
        <v>43200000</v>
      </c>
      <c r="BT67" s="33">
        <v>43200000</v>
      </c>
      <c r="BU67" s="33">
        <v>43200000</v>
      </c>
      <c r="BV67" s="33">
        <v>43200000</v>
      </c>
      <c r="BW67" s="33">
        <v>43200000</v>
      </c>
      <c r="BX67" s="33">
        <v>43200000</v>
      </c>
      <c r="BY67" s="33">
        <v>43200000</v>
      </c>
      <c r="BZ67" s="33">
        <v>43200000</v>
      </c>
      <c r="CA67" s="39"/>
    </row>
    <row r="68" spans="1:90" ht="28.8" x14ac:dyDescent="0.3">
      <c r="A68" s="1">
        <v>405221</v>
      </c>
      <c r="B68" s="2" t="s">
        <v>215</v>
      </c>
      <c r="C68" s="2" t="s">
        <v>216</v>
      </c>
      <c r="D68" s="2" t="s">
        <v>225</v>
      </c>
      <c r="E68" s="2" t="str">
        <f t="shared" si="23"/>
        <v>CENTRAL SOD FARMS WILL CTY W8 pnum405221</v>
      </c>
      <c r="F68" s="1">
        <v>325</v>
      </c>
      <c r="G68" s="2" t="s">
        <v>226</v>
      </c>
      <c r="H68" s="2" t="s">
        <v>227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3">
        <v>5625000</v>
      </c>
      <c r="BC68" s="32">
        <v>14256000</v>
      </c>
      <c r="BD68" s="33">
        <v>25920000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>
        <v>0</v>
      </c>
      <c r="BN68" s="35">
        <v>0</v>
      </c>
      <c r="BO68" s="35">
        <v>0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39"/>
    </row>
    <row r="69" spans="1:90" ht="28.8" x14ac:dyDescent="0.3">
      <c r="A69" s="1">
        <v>412265</v>
      </c>
      <c r="B69" s="2" t="s">
        <v>215</v>
      </c>
      <c r="C69" s="2" t="s">
        <v>216</v>
      </c>
      <c r="D69" s="2" t="s">
        <v>169</v>
      </c>
      <c r="E69" s="2" t="str">
        <f t="shared" si="23"/>
        <v>CENTRAL SOD FARMS WILL CTY W11 pnum412265</v>
      </c>
      <c r="F69" s="1">
        <v>325</v>
      </c>
      <c r="G69" s="2" t="s">
        <v>228</v>
      </c>
      <c r="H69" s="2" t="s">
        <v>229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38"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8">
        <v>0</v>
      </c>
      <c r="AF69" s="38">
        <v>0</v>
      </c>
      <c r="AG69" s="38">
        <v>0</v>
      </c>
      <c r="AH69" s="38">
        <v>0</v>
      </c>
      <c r="AI69" s="38">
        <v>0</v>
      </c>
      <c r="AJ69" s="38">
        <v>0</v>
      </c>
      <c r="AK69" s="38">
        <v>0</v>
      </c>
      <c r="AL69" s="38">
        <v>0</v>
      </c>
      <c r="AM69" s="38">
        <v>0</v>
      </c>
      <c r="AN69" s="38">
        <v>0</v>
      </c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38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4">
        <v>0</v>
      </c>
      <c r="BC69" s="34">
        <v>0</v>
      </c>
      <c r="BD69" s="34">
        <v>0</v>
      </c>
      <c r="BE69" s="34">
        <v>0</v>
      </c>
      <c r="BF69" s="34">
        <v>0</v>
      </c>
      <c r="BG69" s="34">
        <v>0</v>
      </c>
      <c r="BH69" s="34">
        <v>0</v>
      </c>
      <c r="BI69" s="34">
        <v>0</v>
      </c>
      <c r="BJ69" s="34">
        <v>0</v>
      </c>
      <c r="BK69" s="34">
        <v>0</v>
      </c>
      <c r="BL69" s="34">
        <v>0</v>
      </c>
      <c r="BM69" s="33">
        <v>180000</v>
      </c>
      <c r="BN69" s="33">
        <v>180000</v>
      </c>
      <c r="BO69" s="33">
        <v>180000</v>
      </c>
      <c r="BP69" s="33">
        <v>180000</v>
      </c>
      <c r="BQ69" s="33">
        <v>180000</v>
      </c>
      <c r="BR69" s="33">
        <v>180000</v>
      </c>
      <c r="BS69" s="33">
        <v>180000</v>
      </c>
      <c r="BT69" s="33">
        <v>180000</v>
      </c>
      <c r="BU69" s="33">
        <v>180000</v>
      </c>
      <c r="BV69" s="33">
        <v>180000</v>
      </c>
      <c r="BW69" s="33">
        <v>180000</v>
      </c>
      <c r="BX69" s="33">
        <v>180000</v>
      </c>
      <c r="BY69" s="33">
        <v>180000</v>
      </c>
      <c r="BZ69" s="33">
        <v>180000</v>
      </c>
      <c r="CA69" s="39"/>
    </row>
    <row r="70" spans="1:90" x14ac:dyDescent="0.3">
      <c r="A70" s="7">
        <v>411843</v>
      </c>
      <c r="B70" s="8" t="s">
        <v>230</v>
      </c>
      <c r="C70" s="8" t="s">
        <v>231</v>
      </c>
      <c r="D70" s="8" t="s">
        <v>82</v>
      </c>
      <c r="E70" s="2" t="str">
        <f t="shared" si="23"/>
        <v>CHANNAHON W5 pnum411843</v>
      </c>
      <c r="F70" s="7">
        <v>55</v>
      </c>
      <c r="G70" s="8" t="s">
        <v>232</v>
      </c>
      <c r="H70" s="8" t="s">
        <v>233</v>
      </c>
      <c r="I70" s="72">
        <v>0</v>
      </c>
      <c r="J70" s="72">
        <v>0</v>
      </c>
      <c r="K70" s="72">
        <v>0</v>
      </c>
      <c r="L70" s="72">
        <v>0</v>
      </c>
      <c r="M70" s="72">
        <v>0</v>
      </c>
      <c r="N70" s="72">
        <v>0</v>
      </c>
      <c r="O70" s="72">
        <v>0</v>
      </c>
      <c r="P70" s="72">
        <v>0</v>
      </c>
      <c r="Q70" s="72">
        <v>0</v>
      </c>
      <c r="R70" s="72">
        <v>0</v>
      </c>
      <c r="S70" s="72">
        <v>0</v>
      </c>
      <c r="T70" s="72">
        <v>0</v>
      </c>
      <c r="U70" s="72">
        <v>0</v>
      </c>
      <c r="V70" s="72">
        <v>0</v>
      </c>
      <c r="W70" s="72">
        <v>0</v>
      </c>
      <c r="X70" s="72">
        <v>0</v>
      </c>
      <c r="Y70" s="72">
        <v>0</v>
      </c>
      <c r="Z70" s="72">
        <v>0</v>
      </c>
      <c r="AA70" s="72">
        <v>0</v>
      </c>
      <c r="AB70" s="72">
        <v>0</v>
      </c>
      <c r="AC70" s="72">
        <v>0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  <c r="AI70" s="72">
        <v>0</v>
      </c>
      <c r="AJ70" s="72">
        <v>0</v>
      </c>
      <c r="AK70" s="72">
        <v>0</v>
      </c>
      <c r="AL70" s="83">
        <v>0</v>
      </c>
      <c r="AM70" s="61">
        <v>0</v>
      </c>
      <c r="AN70" s="61">
        <v>0</v>
      </c>
      <c r="AO70" s="61">
        <v>0</v>
      </c>
      <c r="AP70" s="61">
        <v>0</v>
      </c>
      <c r="AQ70" s="61">
        <v>0</v>
      </c>
      <c r="AR70" s="61">
        <v>0</v>
      </c>
      <c r="AS70" s="61">
        <v>0</v>
      </c>
      <c r="AT70" s="61">
        <v>0</v>
      </c>
      <c r="AU70" s="61">
        <v>0</v>
      </c>
      <c r="AV70" s="61">
        <v>0</v>
      </c>
      <c r="AW70" s="61">
        <v>0</v>
      </c>
      <c r="AX70" s="61">
        <v>0</v>
      </c>
      <c r="AY70" s="61">
        <v>0</v>
      </c>
      <c r="AZ70" s="61">
        <v>0</v>
      </c>
      <c r="BA70" s="61">
        <v>0</v>
      </c>
      <c r="BB70" s="57">
        <v>0</v>
      </c>
      <c r="BC70" s="57">
        <v>0</v>
      </c>
      <c r="BD70" s="57">
        <v>0</v>
      </c>
      <c r="BE70" s="57">
        <v>0</v>
      </c>
      <c r="BF70" s="57">
        <v>0</v>
      </c>
      <c r="BG70" s="57">
        <v>0</v>
      </c>
      <c r="BH70" s="57">
        <v>0</v>
      </c>
      <c r="BI70" s="57">
        <v>0</v>
      </c>
      <c r="BJ70" s="57">
        <v>0</v>
      </c>
      <c r="BK70" s="57">
        <v>0</v>
      </c>
      <c r="BL70" s="58">
        <v>1470000</v>
      </c>
      <c r="BM70" s="58">
        <v>27418000</v>
      </c>
      <c r="BN70" s="58">
        <v>33337000</v>
      </c>
      <c r="BO70" s="58">
        <v>19635000</v>
      </c>
      <c r="BP70" s="58">
        <v>7097000</v>
      </c>
      <c r="BQ70" s="58">
        <v>3046000</v>
      </c>
      <c r="BR70" s="58">
        <v>12099000</v>
      </c>
      <c r="BS70" s="58">
        <v>27610000</v>
      </c>
      <c r="BT70" s="58">
        <v>25000000</v>
      </c>
      <c r="BU70" s="58">
        <v>29439000</v>
      </c>
      <c r="BV70" s="58">
        <v>21597000</v>
      </c>
      <c r="BW70" s="58">
        <v>19198000</v>
      </c>
      <c r="BX70" s="58">
        <v>15572000</v>
      </c>
      <c r="BY70" s="58">
        <v>23692000</v>
      </c>
      <c r="BZ70" s="58">
        <v>23692000</v>
      </c>
      <c r="CA70" s="37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</row>
    <row r="71" spans="1:90" s="16" customFormat="1" x14ac:dyDescent="0.3">
      <c r="A71" s="7">
        <v>410025</v>
      </c>
      <c r="B71" s="8" t="s">
        <v>230</v>
      </c>
      <c r="C71" s="8" t="s">
        <v>231</v>
      </c>
      <c r="D71" s="8" t="s">
        <v>49</v>
      </c>
      <c r="E71" s="2" t="str">
        <f t="shared" si="23"/>
        <v>CHANNAHON W2 pnum410025</v>
      </c>
      <c r="F71" s="10"/>
      <c r="G71" s="8" t="s">
        <v>234</v>
      </c>
      <c r="H71" s="8" t="s">
        <v>235</v>
      </c>
      <c r="I71" s="64">
        <v>0</v>
      </c>
      <c r="J71" s="64">
        <v>0</v>
      </c>
      <c r="K71" s="64">
        <v>0</v>
      </c>
      <c r="L71" s="64">
        <v>0</v>
      </c>
      <c r="M71" s="64">
        <v>0</v>
      </c>
      <c r="N71" s="64">
        <v>0</v>
      </c>
      <c r="O71" s="64">
        <v>0</v>
      </c>
      <c r="P71" s="64">
        <v>0</v>
      </c>
      <c r="Q71" s="64">
        <v>0</v>
      </c>
      <c r="R71" s="64">
        <v>0</v>
      </c>
      <c r="S71" s="64">
        <v>0</v>
      </c>
      <c r="T71" s="64">
        <v>0</v>
      </c>
      <c r="U71" s="64">
        <v>0</v>
      </c>
      <c r="V71" s="64">
        <v>0</v>
      </c>
      <c r="W71" s="64">
        <v>0</v>
      </c>
      <c r="X71" s="64">
        <v>0</v>
      </c>
      <c r="Y71" s="64">
        <v>0</v>
      </c>
      <c r="Z71" s="64">
        <v>0</v>
      </c>
      <c r="AA71" s="64">
        <v>0</v>
      </c>
      <c r="AB71" s="64">
        <v>0</v>
      </c>
      <c r="AC71" s="64">
        <v>0</v>
      </c>
      <c r="AD71" s="64">
        <v>0</v>
      </c>
      <c r="AE71" s="64">
        <v>0</v>
      </c>
      <c r="AF71" s="64">
        <v>0</v>
      </c>
      <c r="AG71" s="64">
        <v>0</v>
      </c>
      <c r="AH71" s="64">
        <v>0</v>
      </c>
      <c r="AI71" s="64">
        <v>0</v>
      </c>
      <c r="AJ71" s="64">
        <v>0</v>
      </c>
      <c r="AK71" s="64">
        <v>0</v>
      </c>
      <c r="AL71" s="56">
        <v>25000</v>
      </c>
      <c r="AM71" s="62">
        <v>25000</v>
      </c>
      <c r="AN71" s="62">
        <v>25000</v>
      </c>
      <c r="AO71" s="62">
        <v>25000</v>
      </c>
      <c r="AP71" s="62">
        <v>25000</v>
      </c>
      <c r="AQ71" s="62">
        <v>25000</v>
      </c>
      <c r="AR71" s="62">
        <v>25000</v>
      </c>
      <c r="AS71" s="62">
        <v>25000</v>
      </c>
      <c r="AT71" s="81">
        <v>25000</v>
      </c>
      <c r="AU71" s="81">
        <v>25000</v>
      </c>
      <c r="AV71" s="81">
        <v>25000</v>
      </c>
      <c r="AW71" s="60">
        <v>25000</v>
      </c>
      <c r="AX71" s="60">
        <v>125000</v>
      </c>
      <c r="AY71" s="60">
        <v>125000</v>
      </c>
      <c r="AZ71" s="60">
        <v>42169000</v>
      </c>
      <c r="BA71" s="60">
        <v>42169000</v>
      </c>
      <c r="BB71" s="60">
        <v>24860667</v>
      </c>
      <c r="BC71" s="60">
        <v>11630000</v>
      </c>
      <c r="BD71" s="71">
        <v>11630000</v>
      </c>
      <c r="BE71" s="71">
        <v>11508000</v>
      </c>
      <c r="BF71" s="60">
        <v>11508000</v>
      </c>
      <c r="BG71" s="60">
        <v>12696000</v>
      </c>
      <c r="BH71" s="60">
        <v>1879000</v>
      </c>
      <c r="BI71" s="60">
        <v>3642000</v>
      </c>
      <c r="BJ71" s="60">
        <v>40990000</v>
      </c>
      <c r="BK71" s="58">
        <v>44212000</v>
      </c>
      <c r="BL71" s="58">
        <v>36424000</v>
      </c>
      <c r="BM71" s="58">
        <v>23384000</v>
      </c>
      <c r="BN71" s="58">
        <v>31219000</v>
      </c>
      <c r="BO71" s="60">
        <v>20845000</v>
      </c>
      <c r="BP71" s="60">
        <v>6882000</v>
      </c>
      <c r="BQ71" s="58">
        <v>2778000</v>
      </c>
      <c r="BR71" s="58">
        <v>14779000</v>
      </c>
      <c r="BS71" s="58">
        <v>32967000</v>
      </c>
      <c r="BT71" s="58">
        <v>28728000</v>
      </c>
      <c r="BU71" s="58">
        <v>29908000</v>
      </c>
      <c r="BV71" s="58">
        <v>21597000</v>
      </c>
      <c r="BW71" s="58">
        <v>18990000</v>
      </c>
      <c r="BX71" s="58">
        <v>15672000</v>
      </c>
      <c r="BY71" s="58">
        <v>22922000</v>
      </c>
      <c r="BZ71" s="58">
        <v>22922000</v>
      </c>
      <c r="CA71" s="37"/>
    </row>
    <row r="72" spans="1:90" s="16" customFormat="1" ht="28.8" x14ac:dyDescent="0.3">
      <c r="A72" s="1">
        <v>404843</v>
      </c>
      <c r="B72" s="2" t="s">
        <v>236</v>
      </c>
      <c r="C72" s="2" t="s">
        <v>237</v>
      </c>
      <c r="D72" s="2" t="s">
        <v>70</v>
      </c>
      <c r="E72" s="2" t="str">
        <f t="shared" si="23"/>
        <v>CHANNAHON PARK DISTRICT W4 pnum404843</v>
      </c>
      <c r="F72" s="1">
        <v>205</v>
      </c>
      <c r="G72" s="2" t="s">
        <v>238</v>
      </c>
      <c r="H72" s="2" t="s">
        <v>239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38">
        <v>0</v>
      </c>
      <c r="X72" s="38">
        <v>0</v>
      </c>
      <c r="Y72" s="38">
        <v>0</v>
      </c>
      <c r="Z72" s="38">
        <v>0</v>
      </c>
      <c r="AA72" s="38">
        <v>0</v>
      </c>
      <c r="AB72" s="38">
        <v>0</v>
      </c>
      <c r="AC72" s="38">
        <v>0</v>
      </c>
      <c r="AD72" s="38">
        <v>0</v>
      </c>
      <c r="AE72" s="38">
        <v>0</v>
      </c>
      <c r="AF72" s="38">
        <v>0</v>
      </c>
      <c r="AG72" s="38">
        <v>0</v>
      </c>
      <c r="AH72" s="38">
        <v>0</v>
      </c>
      <c r="AI72" s="38">
        <v>0</v>
      </c>
      <c r="AJ72" s="38">
        <v>0</v>
      </c>
      <c r="AK72" s="38">
        <v>0</v>
      </c>
      <c r="AL72" s="38">
        <v>0</v>
      </c>
      <c r="AM72" s="38">
        <v>0</v>
      </c>
      <c r="AN72" s="38">
        <v>0</v>
      </c>
      <c r="AO72" s="38">
        <v>0</v>
      </c>
      <c r="AP72" s="34">
        <v>0</v>
      </c>
      <c r="AQ72" s="34">
        <v>0</v>
      </c>
      <c r="AR72" s="34">
        <v>0</v>
      </c>
      <c r="AS72" s="34">
        <v>0</v>
      </c>
      <c r="AT72" s="34">
        <v>0</v>
      </c>
      <c r="AU72" s="34">
        <v>0</v>
      </c>
      <c r="AV72" s="36">
        <v>0</v>
      </c>
      <c r="AW72" s="36">
        <v>0</v>
      </c>
      <c r="AX72" s="36">
        <v>0</v>
      </c>
      <c r="AY72" s="36">
        <v>0</v>
      </c>
      <c r="AZ72" s="32">
        <v>250002</v>
      </c>
      <c r="BA72" s="32">
        <v>250002</v>
      </c>
      <c r="BB72" s="36">
        <v>0</v>
      </c>
      <c r="BC72" s="36">
        <v>0</v>
      </c>
      <c r="BD72" s="32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9"/>
      <c r="CB72"/>
      <c r="CC72"/>
      <c r="CD72"/>
      <c r="CE72"/>
      <c r="CF72"/>
      <c r="CG72"/>
      <c r="CH72"/>
      <c r="CI72"/>
      <c r="CJ72"/>
      <c r="CK72"/>
      <c r="CL72"/>
    </row>
    <row r="73" spans="1:90" ht="28.8" x14ac:dyDescent="0.3">
      <c r="A73" s="1">
        <v>404844</v>
      </c>
      <c r="B73" s="2" t="s">
        <v>236</v>
      </c>
      <c r="C73" s="2" t="s">
        <v>237</v>
      </c>
      <c r="D73" s="2" t="s">
        <v>82</v>
      </c>
      <c r="E73" s="2" t="str">
        <f t="shared" si="23"/>
        <v>CHANNAHON PARK DISTRICT W5 pnum404844</v>
      </c>
      <c r="F73" s="1">
        <v>165</v>
      </c>
      <c r="G73" s="2" t="s">
        <v>238</v>
      </c>
      <c r="H73" s="2" t="s">
        <v>239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  <c r="AK73" s="38">
        <v>0</v>
      </c>
      <c r="AL73" s="38">
        <v>0</v>
      </c>
      <c r="AM73" s="38">
        <v>0</v>
      </c>
      <c r="AN73" s="38">
        <v>0</v>
      </c>
      <c r="AO73" s="38">
        <v>0</v>
      </c>
      <c r="AP73" s="34">
        <v>0</v>
      </c>
      <c r="AQ73" s="34">
        <v>0</v>
      </c>
      <c r="AR73" s="34">
        <v>0</v>
      </c>
      <c r="AS73" s="34">
        <v>0</v>
      </c>
      <c r="AT73" s="34">
        <v>0</v>
      </c>
      <c r="AU73" s="34">
        <v>0</v>
      </c>
      <c r="AV73" s="34">
        <v>0</v>
      </c>
      <c r="AW73" s="34">
        <v>0</v>
      </c>
      <c r="AX73" s="34">
        <v>0</v>
      </c>
      <c r="AY73" s="34">
        <v>0</v>
      </c>
      <c r="AZ73" s="33">
        <v>250002</v>
      </c>
      <c r="BA73" s="32">
        <v>250002</v>
      </c>
      <c r="BB73" s="32">
        <v>312503</v>
      </c>
      <c r="BC73" s="32">
        <v>312503</v>
      </c>
      <c r="BD73" s="32">
        <v>0</v>
      </c>
      <c r="BE73" s="32">
        <v>7500</v>
      </c>
      <c r="BF73" s="32">
        <v>7500</v>
      </c>
      <c r="BG73" s="32">
        <v>146000</v>
      </c>
      <c r="BH73" s="32">
        <v>3000</v>
      </c>
      <c r="BI73" s="32">
        <v>3000</v>
      </c>
      <c r="BJ73" s="32">
        <v>3000</v>
      </c>
      <c r="BK73" s="32">
        <v>367000</v>
      </c>
      <c r="BL73" s="32">
        <v>365000</v>
      </c>
      <c r="BM73" s="32">
        <v>365000</v>
      </c>
      <c r="BN73" s="32">
        <v>350000</v>
      </c>
      <c r="BO73" s="32">
        <v>350000</v>
      </c>
      <c r="BP73" s="32">
        <v>350000</v>
      </c>
      <c r="BQ73" s="32">
        <v>375000</v>
      </c>
      <c r="BR73" s="32">
        <v>350000</v>
      </c>
      <c r="BS73" s="32">
        <v>375000</v>
      </c>
      <c r="BT73" s="32">
        <v>375000</v>
      </c>
      <c r="BU73" s="32">
        <v>375000</v>
      </c>
      <c r="BV73" s="36">
        <v>350000</v>
      </c>
      <c r="BW73" s="36">
        <v>375000</v>
      </c>
      <c r="BX73" s="36">
        <v>350000</v>
      </c>
      <c r="BY73" s="36">
        <v>375000</v>
      </c>
      <c r="BZ73" s="36">
        <v>375000</v>
      </c>
      <c r="CA73" s="39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</row>
    <row r="74" spans="1:90" s="16" customFormat="1" ht="28.8" x14ac:dyDescent="0.3">
      <c r="A74" s="1">
        <v>404002</v>
      </c>
      <c r="B74" s="2" t="s">
        <v>236</v>
      </c>
      <c r="C74" s="2" t="s">
        <v>237</v>
      </c>
      <c r="D74" s="2" t="s">
        <v>49</v>
      </c>
      <c r="E74" s="2" t="str">
        <f t="shared" si="23"/>
        <v>CHANNAHON PARK DISTRICT W2 pnum404002</v>
      </c>
      <c r="F74" s="1">
        <v>61</v>
      </c>
      <c r="G74" s="2" t="s">
        <v>240</v>
      </c>
      <c r="H74" s="2" t="s">
        <v>241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38">
        <v>0</v>
      </c>
      <c r="X74" s="38">
        <v>0</v>
      </c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>
        <v>0</v>
      </c>
      <c r="AG74" s="38">
        <v>0</v>
      </c>
      <c r="AH74" s="38">
        <v>0</v>
      </c>
      <c r="AI74" s="38">
        <v>0</v>
      </c>
      <c r="AJ74" s="38">
        <v>0</v>
      </c>
      <c r="AK74" s="38">
        <v>0</v>
      </c>
      <c r="AL74" s="38">
        <v>0</v>
      </c>
      <c r="AM74" s="38">
        <v>0</v>
      </c>
      <c r="AN74" s="38">
        <v>0</v>
      </c>
      <c r="AO74" s="38">
        <v>0</v>
      </c>
      <c r="AP74" s="33">
        <v>30000</v>
      </c>
      <c r="AQ74" s="33">
        <v>615000</v>
      </c>
      <c r="AR74" s="33">
        <v>615000</v>
      </c>
      <c r="AS74" s="33">
        <v>615000</v>
      </c>
      <c r="AT74" s="33">
        <v>416660</v>
      </c>
      <c r="AU74" s="33">
        <v>416660</v>
      </c>
      <c r="AV74" s="33">
        <v>416670</v>
      </c>
      <c r="AW74" s="33">
        <v>416670</v>
      </c>
      <c r="AX74" s="33">
        <v>416670</v>
      </c>
      <c r="AY74" s="33">
        <v>416670</v>
      </c>
      <c r="AZ74" s="33">
        <v>250002</v>
      </c>
      <c r="BA74" s="32">
        <v>250002</v>
      </c>
      <c r="BB74" s="32">
        <v>312503</v>
      </c>
      <c r="BC74" s="32">
        <v>312503</v>
      </c>
      <c r="BD74" s="32">
        <v>0</v>
      </c>
      <c r="BE74" s="32">
        <v>7500</v>
      </c>
      <c r="BF74" s="32">
        <v>7500</v>
      </c>
      <c r="BG74" s="32">
        <v>56820</v>
      </c>
      <c r="BH74" s="32">
        <v>250000</v>
      </c>
      <c r="BI74" s="32">
        <v>250000</v>
      </c>
      <c r="BJ74" s="32">
        <v>250000</v>
      </c>
      <c r="BK74" s="32">
        <v>250000</v>
      </c>
      <c r="BL74" s="32">
        <v>250000</v>
      </c>
      <c r="BM74" s="32">
        <v>250000</v>
      </c>
      <c r="BN74" s="32">
        <v>250000</v>
      </c>
      <c r="BO74" s="32">
        <v>250000</v>
      </c>
      <c r="BP74" s="32">
        <v>250000</v>
      </c>
      <c r="BQ74" s="32">
        <v>250000</v>
      </c>
      <c r="BR74" s="32">
        <v>250000</v>
      </c>
      <c r="BS74" s="32">
        <v>250000</v>
      </c>
      <c r="BT74" s="32">
        <v>230000</v>
      </c>
      <c r="BU74" s="32">
        <v>240000</v>
      </c>
      <c r="BV74" s="36">
        <v>250000</v>
      </c>
      <c r="BW74" s="36">
        <v>250000</v>
      </c>
      <c r="BX74" s="36">
        <v>250000</v>
      </c>
      <c r="BY74" s="36">
        <v>250000</v>
      </c>
      <c r="BZ74" s="36">
        <v>230000</v>
      </c>
      <c r="CA74" s="39"/>
    </row>
    <row r="75" spans="1:90" s="16" customFormat="1" ht="28.8" x14ac:dyDescent="0.3">
      <c r="A75" s="1">
        <v>404001</v>
      </c>
      <c r="B75" s="2" t="s">
        <v>236</v>
      </c>
      <c r="C75" s="2" t="s">
        <v>237</v>
      </c>
      <c r="D75" s="2" t="s">
        <v>54</v>
      </c>
      <c r="E75" s="2" t="str">
        <f t="shared" si="23"/>
        <v>CHANNAHON PARK DISTRICT W1 pnum404001</v>
      </c>
      <c r="F75" s="4">
        <v>45</v>
      </c>
      <c r="G75" s="2" t="s">
        <v>242</v>
      </c>
      <c r="H75" s="2" t="s">
        <v>241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  <c r="AK75" s="38">
        <v>0</v>
      </c>
      <c r="AL75" s="38">
        <v>0</v>
      </c>
      <c r="AM75" s="38">
        <v>0</v>
      </c>
      <c r="AN75" s="38">
        <v>0</v>
      </c>
      <c r="AO75" s="38">
        <v>0</v>
      </c>
      <c r="AP75" s="33">
        <v>1200000</v>
      </c>
      <c r="AQ75" s="33">
        <v>615000</v>
      </c>
      <c r="AR75" s="33">
        <v>615000</v>
      </c>
      <c r="AS75" s="33">
        <v>615000</v>
      </c>
      <c r="AT75" s="33">
        <v>416670</v>
      </c>
      <c r="AU75" s="33">
        <v>416670</v>
      </c>
      <c r="AV75" s="33">
        <v>416670</v>
      </c>
      <c r="AW75" s="33">
        <v>416670</v>
      </c>
      <c r="AX75" s="33">
        <v>146670</v>
      </c>
      <c r="AY75" s="32">
        <v>416670</v>
      </c>
      <c r="AZ75" s="32">
        <v>250002</v>
      </c>
      <c r="BA75" s="32">
        <v>250002</v>
      </c>
      <c r="BB75" s="32">
        <v>312503</v>
      </c>
      <c r="BC75" s="32">
        <v>312503</v>
      </c>
      <c r="BD75" s="32">
        <v>35000</v>
      </c>
      <c r="BE75" s="32">
        <v>30000</v>
      </c>
      <c r="BF75" s="32">
        <v>30000</v>
      </c>
      <c r="BG75" s="32">
        <v>5000</v>
      </c>
      <c r="BH75" s="32">
        <v>5000</v>
      </c>
      <c r="BI75" s="32">
        <v>5000</v>
      </c>
      <c r="BJ75" s="32">
        <v>5000</v>
      </c>
      <c r="BK75" s="32">
        <v>5000</v>
      </c>
      <c r="BL75" s="32">
        <v>5000</v>
      </c>
      <c r="BM75" s="32">
        <v>4000</v>
      </c>
      <c r="BN75" s="32">
        <v>4000</v>
      </c>
      <c r="BO75" s="32">
        <v>2000</v>
      </c>
      <c r="BP75" s="32">
        <v>2000</v>
      </c>
      <c r="BQ75" s="32">
        <v>1000</v>
      </c>
      <c r="BR75" s="32">
        <v>1000</v>
      </c>
      <c r="BS75" s="32">
        <v>1000</v>
      </c>
      <c r="BT75" s="32">
        <v>2000</v>
      </c>
      <c r="BU75" s="36">
        <v>0</v>
      </c>
      <c r="BV75" s="36">
        <v>2000</v>
      </c>
      <c r="BW75" s="36">
        <v>1000</v>
      </c>
      <c r="BX75" s="36">
        <v>1000</v>
      </c>
      <c r="BY75" s="36">
        <v>1000</v>
      </c>
      <c r="BZ75" s="35">
        <v>2000</v>
      </c>
      <c r="CA75" s="39"/>
    </row>
    <row r="76" spans="1:90" s="16" customFormat="1" ht="28.8" x14ac:dyDescent="0.3">
      <c r="A76" s="1">
        <v>404212</v>
      </c>
      <c r="B76" s="2" t="s">
        <v>243</v>
      </c>
      <c r="C76" s="2" t="s">
        <v>244</v>
      </c>
      <c r="D76" s="2" t="s">
        <v>49</v>
      </c>
      <c r="E76" s="2" t="str">
        <f t="shared" si="23"/>
        <v>CHANNAHON PARKWAY STATE PARK W2 pnum404212</v>
      </c>
      <c r="F76" s="1">
        <v>266</v>
      </c>
      <c r="G76" s="2" t="s">
        <v>245</v>
      </c>
      <c r="H76" s="2" t="s">
        <v>246</v>
      </c>
      <c r="I76" s="34">
        <v>284400</v>
      </c>
      <c r="J76" s="34">
        <v>284400</v>
      </c>
      <c r="K76" s="34">
        <v>284400</v>
      </c>
      <c r="L76" s="34">
        <v>284400</v>
      </c>
      <c r="M76" s="34">
        <v>284400</v>
      </c>
      <c r="N76" s="34">
        <v>284400</v>
      </c>
      <c r="O76" s="34">
        <v>284400</v>
      </c>
      <c r="P76" s="34">
        <v>284400</v>
      </c>
      <c r="Q76" s="34">
        <v>284400</v>
      </c>
      <c r="R76" s="34">
        <v>284400</v>
      </c>
      <c r="S76" s="34">
        <v>284400</v>
      </c>
      <c r="T76" s="34">
        <v>284400</v>
      </c>
      <c r="U76" s="34">
        <v>284400</v>
      </c>
      <c r="V76" s="34">
        <v>284400</v>
      </c>
      <c r="W76" s="34">
        <v>284400</v>
      </c>
      <c r="X76" s="34">
        <v>284400</v>
      </c>
      <c r="Y76" s="34">
        <v>284400</v>
      </c>
      <c r="Z76" s="34">
        <v>284400</v>
      </c>
      <c r="AA76" s="34">
        <v>284400</v>
      </c>
      <c r="AB76" s="34">
        <v>284400</v>
      </c>
      <c r="AC76" s="34">
        <v>284400</v>
      </c>
      <c r="AD76" s="34">
        <v>284400</v>
      </c>
      <c r="AE76" s="34">
        <v>284400</v>
      </c>
      <c r="AF76" s="34">
        <v>284400</v>
      </c>
      <c r="AG76" s="34">
        <v>284400</v>
      </c>
      <c r="AH76" s="34">
        <v>284400</v>
      </c>
      <c r="AI76" s="34">
        <v>284400</v>
      </c>
      <c r="AJ76" s="34">
        <v>284400</v>
      </c>
      <c r="AK76" s="34">
        <v>284400</v>
      </c>
      <c r="AL76" s="34">
        <v>284400</v>
      </c>
      <c r="AM76" s="34">
        <v>284400</v>
      </c>
      <c r="AN76" s="34">
        <v>284400</v>
      </c>
      <c r="AO76" s="34">
        <v>284400</v>
      </c>
      <c r="AP76" s="33">
        <v>796000</v>
      </c>
      <c r="AQ76" s="33">
        <v>120000</v>
      </c>
      <c r="AR76" s="33">
        <v>146000</v>
      </c>
      <c r="AS76" s="33">
        <v>180000</v>
      </c>
      <c r="AT76" s="33">
        <v>180000</v>
      </c>
      <c r="AU76" s="33">
        <v>365000</v>
      </c>
      <c r="AV76" s="33">
        <v>365000</v>
      </c>
      <c r="AW76" s="32">
        <v>360000</v>
      </c>
      <c r="AX76" s="32">
        <v>365000</v>
      </c>
      <c r="AY76" s="32">
        <v>360000</v>
      </c>
      <c r="AZ76" s="33">
        <v>365000</v>
      </c>
      <c r="BA76" s="36">
        <v>363000</v>
      </c>
      <c r="BB76" s="36">
        <v>363000</v>
      </c>
      <c r="BC76" s="36">
        <v>363000</v>
      </c>
      <c r="BD76" s="36">
        <v>363000</v>
      </c>
      <c r="BE76" s="34">
        <v>363000</v>
      </c>
      <c r="BF76" s="34">
        <v>363000</v>
      </c>
      <c r="BG76" s="34">
        <v>363000</v>
      </c>
      <c r="BH76" s="34">
        <v>363000</v>
      </c>
      <c r="BI76" s="34">
        <v>363000</v>
      </c>
      <c r="BJ76" s="34">
        <v>363000</v>
      </c>
      <c r="BK76" s="34">
        <v>363000</v>
      </c>
      <c r="BL76" s="34">
        <v>363000</v>
      </c>
      <c r="BM76" s="34">
        <v>0</v>
      </c>
      <c r="BN76" s="34">
        <v>0</v>
      </c>
      <c r="BO76" s="34">
        <v>0</v>
      </c>
      <c r="BP76" s="36">
        <v>0</v>
      </c>
      <c r="BQ76" s="34">
        <v>0</v>
      </c>
      <c r="BR76" s="34">
        <v>0</v>
      </c>
      <c r="BS76" s="36">
        <v>0</v>
      </c>
      <c r="BT76" s="34">
        <v>0</v>
      </c>
      <c r="BU76" s="36">
        <v>0</v>
      </c>
      <c r="BV76" s="36">
        <v>0</v>
      </c>
      <c r="BW76" s="36">
        <v>0</v>
      </c>
      <c r="BX76" s="36">
        <v>0</v>
      </c>
      <c r="BY76" s="34">
        <v>0</v>
      </c>
      <c r="BZ76" s="36">
        <v>0</v>
      </c>
      <c r="CA76" s="39"/>
    </row>
    <row r="77" spans="1:90" s="16" customFormat="1" ht="28.8" x14ac:dyDescent="0.3">
      <c r="A77" s="1">
        <v>404211</v>
      </c>
      <c r="B77" s="2" t="s">
        <v>243</v>
      </c>
      <c r="C77" s="2" t="s">
        <v>244</v>
      </c>
      <c r="D77" s="2" t="s">
        <v>54</v>
      </c>
      <c r="E77" s="2" t="str">
        <f t="shared" si="23"/>
        <v>CHANNAHON PARKWAY STATE PARK W1 pnum404211</v>
      </c>
      <c r="F77" s="1">
        <v>215</v>
      </c>
      <c r="G77" s="2" t="s">
        <v>247</v>
      </c>
      <c r="H77" s="2" t="s">
        <v>248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  <c r="AK77" s="38">
        <v>0</v>
      </c>
      <c r="AL77" s="38">
        <v>0</v>
      </c>
      <c r="AM77" s="38">
        <v>0</v>
      </c>
      <c r="AN77" s="38">
        <v>0</v>
      </c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38">
        <v>0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1">
        <v>0</v>
      </c>
      <c r="BF77" s="38">
        <v>0</v>
      </c>
      <c r="BG77" s="38">
        <v>0</v>
      </c>
      <c r="BH77" s="38">
        <v>0</v>
      </c>
      <c r="BI77" s="38">
        <v>0</v>
      </c>
      <c r="BJ77" s="38">
        <v>0</v>
      </c>
      <c r="BK77" s="38">
        <v>0</v>
      </c>
      <c r="BL77" s="38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9"/>
      <c r="CB77"/>
      <c r="CC77"/>
      <c r="CD77"/>
      <c r="CE77"/>
      <c r="CF77"/>
      <c r="CG77"/>
      <c r="CH77"/>
      <c r="CI77"/>
      <c r="CJ77"/>
      <c r="CK77"/>
      <c r="CL77"/>
    </row>
    <row r="78" spans="1:90" ht="28.8" x14ac:dyDescent="0.3">
      <c r="A78" s="1">
        <v>404004</v>
      </c>
      <c r="B78" s="2" t="s">
        <v>249</v>
      </c>
      <c r="C78" s="2" t="s">
        <v>250</v>
      </c>
      <c r="D78" s="2" t="s">
        <v>54</v>
      </c>
      <c r="E78" s="2" t="str">
        <f t="shared" si="23"/>
        <v>CHANNAHON SCHOOL DISTRICT W1 pnum404004</v>
      </c>
      <c r="F78" s="1">
        <v>300</v>
      </c>
      <c r="G78" s="2" t="s">
        <v>251</v>
      </c>
      <c r="H78" s="2" t="s">
        <v>252</v>
      </c>
      <c r="I78" s="38">
        <v>1500000</v>
      </c>
      <c r="J78" s="38">
        <v>1500000</v>
      </c>
      <c r="K78" s="38">
        <v>1600000</v>
      </c>
      <c r="L78" s="38">
        <v>1600000</v>
      </c>
      <c r="M78" s="38">
        <v>1600000</v>
      </c>
      <c r="N78" s="38">
        <v>1600000</v>
      </c>
      <c r="O78" s="38">
        <v>1800000</v>
      </c>
      <c r="P78" s="38">
        <v>1800000</v>
      </c>
      <c r="Q78" s="38">
        <v>1800000</v>
      </c>
      <c r="R78" s="38">
        <v>1800000</v>
      </c>
      <c r="S78" s="38">
        <v>1800000</v>
      </c>
      <c r="T78" s="38">
        <v>1800000</v>
      </c>
      <c r="U78" s="38">
        <v>2000000</v>
      </c>
      <c r="V78" s="38">
        <v>2000000</v>
      </c>
      <c r="W78" s="38">
        <v>2000000</v>
      </c>
      <c r="X78" s="38">
        <v>2200000</v>
      </c>
      <c r="Y78" s="38">
        <v>2200000</v>
      </c>
      <c r="Z78" s="38">
        <v>2200000</v>
      </c>
      <c r="AA78" s="38">
        <v>2200000</v>
      </c>
      <c r="AB78" s="38">
        <v>2200000</v>
      </c>
      <c r="AC78" s="38">
        <v>2200000</v>
      </c>
      <c r="AD78" s="38">
        <v>2200000</v>
      </c>
      <c r="AE78" s="38">
        <v>2500000</v>
      </c>
      <c r="AF78" s="38">
        <v>2500000</v>
      </c>
      <c r="AG78" s="38">
        <v>2500000</v>
      </c>
      <c r="AH78" s="38">
        <v>2800000</v>
      </c>
      <c r="AI78" s="38">
        <v>2800000</v>
      </c>
      <c r="AJ78" s="38">
        <v>2800000</v>
      </c>
      <c r="AK78" s="38">
        <v>2800000</v>
      </c>
      <c r="AL78" s="38">
        <v>3000000</v>
      </c>
      <c r="AM78" s="38">
        <v>3000000</v>
      </c>
      <c r="AN78" s="33">
        <v>3190100</v>
      </c>
      <c r="AO78" s="33">
        <v>2971100</v>
      </c>
      <c r="AP78" s="33">
        <v>2810500</v>
      </c>
      <c r="AQ78" s="33">
        <v>2949200</v>
      </c>
      <c r="AR78" s="33">
        <v>3087900</v>
      </c>
      <c r="AS78" s="33">
        <v>3248500</v>
      </c>
      <c r="AT78" s="33">
        <v>1566400</v>
      </c>
      <c r="AU78" s="33">
        <v>1566400</v>
      </c>
      <c r="AV78" s="33">
        <v>1883300</v>
      </c>
      <c r="AW78" s="33">
        <v>1922125</v>
      </c>
      <c r="AX78" s="33">
        <v>1932340</v>
      </c>
      <c r="AY78" s="33">
        <v>1942465</v>
      </c>
      <c r="AZ78" s="33">
        <v>2640000</v>
      </c>
      <c r="BA78" s="33">
        <v>1952695</v>
      </c>
      <c r="BB78" s="33">
        <v>2469600</v>
      </c>
      <c r="BC78" s="33">
        <v>2206260</v>
      </c>
      <c r="BD78" s="34">
        <v>0</v>
      </c>
      <c r="BE78" s="34">
        <v>0</v>
      </c>
      <c r="BF78" s="34">
        <v>0</v>
      </c>
      <c r="BG78" s="34">
        <v>0</v>
      </c>
      <c r="BH78" s="34">
        <v>0</v>
      </c>
      <c r="BI78" s="34">
        <v>0</v>
      </c>
      <c r="BJ78" s="34">
        <v>0</v>
      </c>
      <c r="BK78" s="34">
        <v>0</v>
      </c>
      <c r="BL78" s="34">
        <v>0</v>
      </c>
      <c r="BM78" s="34">
        <v>0</v>
      </c>
      <c r="BN78" s="34">
        <v>0</v>
      </c>
      <c r="BO78" s="34">
        <v>0</v>
      </c>
      <c r="BP78" s="34">
        <v>0</v>
      </c>
      <c r="BQ78" s="34">
        <v>0</v>
      </c>
      <c r="BR78" s="34">
        <v>0</v>
      </c>
      <c r="BS78" s="34">
        <v>0</v>
      </c>
      <c r="BT78" s="34">
        <v>0</v>
      </c>
      <c r="BU78" s="34">
        <v>0</v>
      </c>
      <c r="BV78" s="34">
        <v>0</v>
      </c>
      <c r="BW78" s="34">
        <v>0</v>
      </c>
      <c r="BX78" s="34">
        <v>0</v>
      </c>
      <c r="BY78" s="34">
        <v>0</v>
      </c>
      <c r="BZ78" s="34">
        <v>0</v>
      </c>
      <c r="CA78" s="39"/>
    </row>
    <row r="79" spans="1:90" ht="28.8" x14ac:dyDescent="0.3">
      <c r="A79" s="1">
        <v>404005</v>
      </c>
      <c r="B79" s="2" t="s">
        <v>249</v>
      </c>
      <c r="C79" s="2" t="s">
        <v>250</v>
      </c>
      <c r="D79" s="2" t="s">
        <v>49</v>
      </c>
      <c r="E79" s="2" t="str">
        <f t="shared" si="23"/>
        <v>CHANNAHON SCHOOL DISTRICT W2 pnum404005</v>
      </c>
      <c r="F79" s="1">
        <v>200</v>
      </c>
      <c r="G79" s="2" t="s">
        <v>247</v>
      </c>
      <c r="H79" s="2" t="s">
        <v>253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38">
        <v>0</v>
      </c>
      <c r="R79" s="38">
        <v>0</v>
      </c>
      <c r="S79" s="38">
        <v>0</v>
      </c>
      <c r="T79" s="38">
        <v>0</v>
      </c>
      <c r="U79" s="38">
        <v>0</v>
      </c>
      <c r="V79" s="38">
        <v>0</v>
      </c>
      <c r="W79" s="38">
        <v>0</v>
      </c>
      <c r="X79" s="38">
        <v>0</v>
      </c>
      <c r="Y79" s="38">
        <v>0</v>
      </c>
      <c r="Z79" s="38">
        <v>0</v>
      </c>
      <c r="AA79" s="38">
        <v>0</v>
      </c>
      <c r="AB79" s="38">
        <v>0</v>
      </c>
      <c r="AC79" s="38">
        <v>0</v>
      </c>
      <c r="AD79" s="38">
        <v>0</v>
      </c>
      <c r="AE79" s="38">
        <v>0</v>
      </c>
      <c r="AF79" s="38">
        <v>0</v>
      </c>
      <c r="AG79" s="38">
        <v>0</v>
      </c>
      <c r="AH79" s="38">
        <v>0</v>
      </c>
      <c r="AI79" s="38">
        <v>0</v>
      </c>
      <c r="AJ79" s="38">
        <v>0</v>
      </c>
      <c r="AK79" s="38">
        <v>0</v>
      </c>
      <c r="AL79" s="38">
        <v>0</v>
      </c>
      <c r="AM79" s="38">
        <v>0</v>
      </c>
      <c r="AN79" s="33">
        <v>0</v>
      </c>
      <c r="AO79" s="33">
        <v>0</v>
      </c>
      <c r="AP79" s="33">
        <v>0</v>
      </c>
      <c r="AQ79" s="33">
        <v>0</v>
      </c>
      <c r="AR79" s="33">
        <v>0</v>
      </c>
      <c r="AS79" s="33">
        <v>182500</v>
      </c>
      <c r="AT79" s="33">
        <v>0</v>
      </c>
      <c r="AU79" s="33">
        <v>0</v>
      </c>
      <c r="AV79" s="36">
        <v>0</v>
      </c>
      <c r="AW79" s="36">
        <v>0</v>
      </c>
      <c r="AX79" s="36">
        <v>0</v>
      </c>
      <c r="AY79" s="36">
        <v>0</v>
      </c>
      <c r="AZ79" s="36">
        <v>0</v>
      </c>
      <c r="BA79" s="36">
        <v>0</v>
      </c>
      <c r="BB79" s="32">
        <v>997200</v>
      </c>
      <c r="BC79" s="32">
        <v>552600</v>
      </c>
      <c r="BD79" s="32">
        <v>558000</v>
      </c>
      <c r="BE79" s="32">
        <v>558000</v>
      </c>
      <c r="BF79" s="32">
        <v>558000</v>
      </c>
      <c r="BG79" s="32">
        <v>558000</v>
      </c>
      <c r="BH79" s="32">
        <v>558000</v>
      </c>
      <c r="BI79" s="32">
        <v>558000</v>
      </c>
      <c r="BJ79" s="32">
        <v>558000</v>
      </c>
      <c r="BK79" s="36">
        <v>0</v>
      </c>
      <c r="BL79" s="36">
        <v>0</v>
      </c>
      <c r="BM79" s="36">
        <v>0</v>
      </c>
      <c r="BN79" s="36">
        <v>0</v>
      </c>
      <c r="BO79" s="36">
        <v>0</v>
      </c>
      <c r="BP79" s="36">
        <v>0</v>
      </c>
      <c r="BQ79" s="36">
        <v>0</v>
      </c>
      <c r="BR79" s="36">
        <v>0</v>
      </c>
      <c r="BS79" s="36">
        <v>0</v>
      </c>
      <c r="BT79" s="36">
        <v>0</v>
      </c>
      <c r="BU79" s="36">
        <v>0</v>
      </c>
      <c r="BV79" s="36">
        <v>0</v>
      </c>
      <c r="BW79" s="36">
        <v>0</v>
      </c>
      <c r="BX79" s="36">
        <v>0</v>
      </c>
      <c r="BY79" s="36">
        <v>0</v>
      </c>
      <c r="BZ79" s="36">
        <v>0</v>
      </c>
      <c r="CA79" s="39"/>
    </row>
    <row r="80" spans="1:90" ht="28.8" x14ac:dyDescent="0.3">
      <c r="A80" s="1">
        <v>404011</v>
      </c>
      <c r="B80" s="2" t="s">
        <v>254</v>
      </c>
      <c r="C80" s="2" t="s">
        <v>255</v>
      </c>
      <c r="D80" s="2" t="s">
        <v>49</v>
      </c>
      <c r="E80" s="2" t="str">
        <f t="shared" si="23"/>
        <v>CHICAGO MILWAUKEE ST PAUL PACIFIC RR W2 pnum404011</v>
      </c>
      <c r="F80" s="1">
        <v>350</v>
      </c>
      <c r="G80" s="2" t="s">
        <v>256</v>
      </c>
      <c r="H80" s="2" t="s">
        <v>257</v>
      </c>
      <c r="I80" s="38">
        <v>10000</v>
      </c>
      <c r="J80" s="38">
        <v>10000</v>
      </c>
      <c r="K80" s="38">
        <v>10000</v>
      </c>
      <c r="L80" s="38">
        <v>10000</v>
      </c>
      <c r="M80" s="38">
        <v>10000</v>
      </c>
      <c r="N80" s="38">
        <v>10000</v>
      </c>
      <c r="O80" s="38">
        <v>10000</v>
      </c>
      <c r="P80" s="38">
        <v>10000</v>
      </c>
      <c r="Q80" s="38">
        <v>10000</v>
      </c>
      <c r="R80" s="38">
        <v>10000</v>
      </c>
      <c r="S80" s="38">
        <v>10000</v>
      </c>
      <c r="T80" s="38">
        <v>10000</v>
      </c>
      <c r="U80" s="38">
        <v>10000</v>
      </c>
      <c r="V80" s="38">
        <v>10000</v>
      </c>
      <c r="W80" s="38">
        <v>10000</v>
      </c>
      <c r="X80" s="38">
        <v>10000</v>
      </c>
      <c r="Y80" s="38">
        <v>10000</v>
      </c>
      <c r="Z80" s="38">
        <v>10000</v>
      </c>
      <c r="AA80" s="38">
        <v>10000</v>
      </c>
      <c r="AB80" s="38">
        <v>10000</v>
      </c>
      <c r="AC80" s="38">
        <v>10000</v>
      </c>
      <c r="AD80" s="38">
        <v>10000</v>
      </c>
      <c r="AE80" s="38">
        <v>10000</v>
      </c>
      <c r="AF80" s="38">
        <v>10000</v>
      </c>
      <c r="AG80" s="38">
        <v>10000</v>
      </c>
      <c r="AH80" s="38">
        <v>10000</v>
      </c>
      <c r="AI80" s="38">
        <v>10000</v>
      </c>
      <c r="AJ80" s="38">
        <v>10000</v>
      </c>
      <c r="AK80" s="38">
        <v>10000</v>
      </c>
      <c r="AL80" s="38">
        <v>10000</v>
      </c>
      <c r="AM80" s="38">
        <v>10000</v>
      </c>
      <c r="AN80" s="33">
        <v>0</v>
      </c>
      <c r="AO80" s="33">
        <v>0</v>
      </c>
      <c r="AP80" s="33">
        <v>0</v>
      </c>
      <c r="AQ80" s="33">
        <v>0</v>
      </c>
      <c r="AR80" s="33">
        <v>0</v>
      </c>
      <c r="AS80" s="33">
        <v>0</v>
      </c>
      <c r="AT80" s="33">
        <v>0</v>
      </c>
      <c r="AU80" s="33">
        <v>0</v>
      </c>
      <c r="AV80" s="33">
        <v>0</v>
      </c>
      <c r="AW80" s="32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33">
        <v>0</v>
      </c>
      <c r="BD80" s="33">
        <v>0</v>
      </c>
      <c r="BE80" s="33">
        <v>0</v>
      </c>
      <c r="BF80" s="33">
        <v>0</v>
      </c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3">
        <v>0</v>
      </c>
      <c r="BS80" s="33">
        <v>0</v>
      </c>
      <c r="BT80" s="33">
        <v>0</v>
      </c>
      <c r="BU80" s="33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9"/>
    </row>
    <row r="81" spans="1:90" x14ac:dyDescent="0.3">
      <c r="A81" s="12">
        <v>409304</v>
      </c>
      <c r="B81" s="13" t="s">
        <v>258</v>
      </c>
      <c r="C81" s="13" t="s">
        <v>259</v>
      </c>
      <c r="D81" s="13" t="s">
        <v>54</v>
      </c>
      <c r="E81" s="2" t="str">
        <f t="shared" si="23"/>
        <v>CLEARVIEW SUBD W1 pnum409304</v>
      </c>
      <c r="F81" s="12">
        <v>240</v>
      </c>
      <c r="G81" s="13" t="s">
        <v>260</v>
      </c>
      <c r="H81" s="13" t="s">
        <v>261</v>
      </c>
      <c r="I81" s="40">
        <v>4562500</v>
      </c>
      <c r="J81" s="40">
        <v>6300000</v>
      </c>
      <c r="K81" s="40">
        <v>10950000</v>
      </c>
      <c r="L81" s="40">
        <v>9760000</v>
      </c>
      <c r="M81" s="40">
        <v>5800000</v>
      </c>
      <c r="N81" s="40">
        <v>6700000</v>
      </c>
      <c r="O81" s="40">
        <v>16463200</v>
      </c>
      <c r="P81" s="40">
        <v>6160240</v>
      </c>
      <c r="Q81" s="40">
        <v>4216860</v>
      </c>
      <c r="R81" s="40">
        <v>7714800</v>
      </c>
      <c r="S81" s="40">
        <v>12384400</v>
      </c>
      <c r="T81" s="40">
        <v>10190400</v>
      </c>
      <c r="U81" s="40">
        <v>8660160</v>
      </c>
      <c r="V81" s="40">
        <v>8996760</v>
      </c>
      <c r="W81" s="40">
        <v>19318680</v>
      </c>
      <c r="X81" s="40">
        <v>22945320</v>
      </c>
      <c r="Y81" s="40">
        <v>26370900</v>
      </c>
      <c r="Z81" s="40">
        <v>26370900</v>
      </c>
      <c r="AA81" s="40">
        <v>26370900</v>
      </c>
      <c r="AB81" s="40">
        <v>26370900</v>
      </c>
      <c r="AC81" s="40">
        <v>26370900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0</v>
      </c>
      <c r="BI81" s="42">
        <v>0</v>
      </c>
      <c r="BJ81" s="42">
        <v>0</v>
      </c>
      <c r="BK81" s="42">
        <v>0</v>
      </c>
      <c r="BL81" s="42">
        <v>0</v>
      </c>
      <c r="BM81" s="42">
        <v>0</v>
      </c>
      <c r="BN81" s="42">
        <v>0</v>
      </c>
      <c r="BO81" s="42">
        <v>0</v>
      </c>
      <c r="BP81" s="42">
        <v>0</v>
      </c>
      <c r="BQ81" s="42">
        <v>0</v>
      </c>
      <c r="BR81" s="42">
        <v>0</v>
      </c>
      <c r="BS81" s="42">
        <v>0</v>
      </c>
      <c r="BT81" s="42">
        <v>0</v>
      </c>
      <c r="BU81" s="42">
        <v>0</v>
      </c>
      <c r="BV81" s="42">
        <v>0</v>
      </c>
      <c r="BW81" s="42">
        <v>0</v>
      </c>
      <c r="BX81" s="42">
        <v>0</v>
      </c>
      <c r="BY81" s="42">
        <v>0</v>
      </c>
      <c r="BZ81" s="42">
        <v>0</v>
      </c>
      <c r="CA81" s="44"/>
    </row>
    <row r="82" spans="1:90" x14ac:dyDescent="0.3">
      <c r="A82" s="12">
        <v>409305</v>
      </c>
      <c r="B82" s="13" t="s">
        <v>258</v>
      </c>
      <c r="C82" s="13" t="s">
        <v>259</v>
      </c>
      <c r="D82" s="13" t="s">
        <v>49</v>
      </c>
      <c r="E82" s="2" t="str">
        <f t="shared" si="23"/>
        <v>CLEARVIEW SUBD W2 pnum409305</v>
      </c>
      <c r="F82" s="12">
        <v>220</v>
      </c>
      <c r="G82" s="13" t="s">
        <v>262</v>
      </c>
      <c r="H82" s="13" t="s">
        <v>263</v>
      </c>
      <c r="I82" s="46">
        <v>4562500</v>
      </c>
      <c r="J82" s="46">
        <v>6300000</v>
      </c>
      <c r="K82" s="46">
        <v>0</v>
      </c>
      <c r="L82" s="46">
        <v>0</v>
      </c>
      <c r="M82" s="46">
        <v>5800000</v>
      </c>
      <c r="N82" s="46">
        <v>6700000</v>
      </c>
      <c r="O82" s="46">
        <v>10198400</v>
      </c>
      <c r="P82" s="46">
        <v>8550800</v>
      </c>
      <c r="Q82" s="46">
        <v>9849220</v>
      </c>
      <c r="R82" s="46">
        <v>9147600</v>
      </c>
      <c r="S82" s="46">
        <v>8654400</v>
      </c>
      <c r="T82" s="46">
        <v>12564000</v>
      </c>
      <c r="U82" s="46">
        <v>6004080</v>
      </c>
      <c r="V82" s="46">
        <v>5433480</v>
      </c>
      <c r="W82" s="46">
        <v>1890880</v>
      </c>
      <c r="X82" s="46">
        <v>14317920</v>
      </c>
      <c r="Y82" s="46">
        <v>10856880</v>
      </c>
      <c r="Z82" s="46">
        <v>10856880</v>
      </c>
      <c r="AA82" s="46">
        <v>10856880</v>
      </c>
      <c r="AB82" s="46">
        <v>10856880</v>
      </c>
      <c r="AC82" s="46">
        <v>10856880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0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v>0</v>
      </c>
      <c r="BU82" s="42">
        <v>0</v>
      </c>
      <c r="BV82" s="42">
        <v>0</v>
      </c>
      <c r="BW82" s="42">
        <v>0</v>
      </c>
      <c r="BX82" s="42">
        <v>0</v>
      </c>
      <c r="BY82" s="42">
        <v>0</v>
      </c>
      <c r="BZ82" s="42">
        <v>0</v>
      </c>
      <c r="CA82" s="44"/>
    </row>
    <row r="83" spans="1:90" ht="28.8" x14ac:dyDescent="0.3">
      <c r="A83" s="12">
        <v>409366</v>
      </c>
      <c r="B83" s="13" t="s">
        <v>264</v>
      </c>
      <c r="C83" s="13" t="s">
        <v>265</v>
      </c>
      <c r="D83" s="13" t="s">
        <v>93</v>
      </c>
      <c r="E83" s="2" t="str">
        <f t="shared" si="23"/>
        <v>COLLEGE VIEW SUBD W3 pnum409366</v>
      </c>
      <c r="F83" s="12">
        <v>327</v>
      </c>
      <c r="G83" s="13" t="s">
        <v>266</v>
      </c>
      <c r="H83" s="13" t="s">
        <v>267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3000000</v>
      </c>
      <c r="Q83" s="46">
        <v>3000000</v>
      </c>
      <c r="R83" s="46">
        <v>3500000</v>
      </c>
      <c r="S83" s="46">
        <v>3500000</v>
      </c>
      <c r="T83" s="46">
        <v>4000000</v>
      </c>
      <c r="U83" s="46">
        <v>4500000</v>
      </c>
      <c r="V83" s="46">
        <v>4500000</v>
      </c>
      <c r="W83" s="46">
        <v>4500000</v>
      </c>
      <c r="X83" s="46">
        <v>4500000</v>
      </c>
      <c r="Y83" s="46">
        <v>4500000</v>
      </c>
      <c r="Z83" s="46">
        <v>4500000</v>
      </c>
      <c r="AA83" s="46">
        <v>5000000</v>
      </c>
      <c r="AB83" s="46">
        <v>5000000</v>
      </c>
      <c r="AC83" s="46">
        <v>5000000</v>
      </c>
      <c r="AD83" s="40">
        <v>5000000</v>
      </c>
      <c r="AE83" s="40">
        <v>5000000</v>
      </c>
      <c r="AF83" s="40">
        <v>5500000</v>
      </c>
      <c r="AG83" s="40">
        <v>5500000</v>
      </c>
      <c r="AH83" s="40">
        <v>5500000</v>
      </c>
      <c r="AI83" s="40">
        <v>6000000</v>
      </c>
      <c r="AJ83" s="40">
        <v>6000000</v>
      </c>
      <c r="AK83" s="40">
        <v>6000000</v>
      </c>
      <c r="AL83" s="40">
        <v>6000000</v>
      </c>
      <c r="AM83" s="40">
        <v>6000000</v>
      </c>
      <c r="AN83" s="42">
        <v>6163700</v>
      </c>
      <c r="AO83" s="42">
        <v>6467800</v>
      </c>
      <c r="AP83" s="42">
        <v>6721500</v>
      </c>
      <c r="AQ83" s="42">
        <v>5994000</v>
      </c>
      <c r="AR83" s="42">
        <v>5994000</v>
      </c>
      <c r="AS83" s="42">
        <v>6797600</v>
      </c>
      <c r="AT83" s="42">
        <v>6797600</v>
      </c>
      <c r="AU83" s="42">
        <v>7800000</v>
      </c>
      <c r="AV83" s="42">
        <v>6130000</v>
      </c>
      <c r="AW83" s="42">
        <v>6130000</v>
      </c>
      <c r="AX83" s="42">
        <v>6130000</v>
      </c>
      <c r="AY83" s="42">
        <v>7517400</v>
      </c>
      <c r="AZ83" s="42">
        <v>7517400</v>
      </c>
      <c r="BA83" s="41"/>
      <c r="BB83" s="42">
        <v>3185667</v>
      </c>
      <c r="BC83" s="42">
        <v>5537000</v>
      </c>
      <c r="BD83" s="42">
        <v>5537000</v>
      </c>
      <c r="BE83" s="42">
        <v>4470000</v>
      </c>
      <c r="BF83" s="42">
        <v>4470000</v>
      </c>
      <c r="BG83" s="42">
        <v>4224000</v>
      </c>
      <c r="BH83" s="42">
        <v>4456000</v>
      </c>
      <c r="BI83" s="42">
        <v>3083000</v>
      </c>
      <c r="BJ83" s="42">
        <v>2885000</v>
      </c>
      <c r="BK83" s="42">
        <v>2879000</v>
      </c>
      <c r="BL83" s="42">
        <v>2930000</v>
      </c>
      <c r="BM83" s="42">
        <v>2930000</v>
      </c>
      <c r="BN83" s="42">
        <v>2930000</v>
      </c>
      <c r="BO83" s="42">
        <v>3065600</v>
      </c>
      <c r="BP83" s="42">
        <v>3200900</v>
      </c>
      <c r="BQ83" s="42">
        <v>2899300</v>
      </c>
      <c r="BR83" s="42">
        <v>2633900</v>
      </c>
      <c r="BS83" s="42">
        <v>2404700</v>
      </c>
      <c r="BT83" s="42">
        <v>3427000</v>
      </c>
      <c r="BU83" s="42">
        <v>3583800</v>
      </c>
      <c r="BV83" s="42">
        <v>3981900</v>
      </c>
      <c r="BW83" s="42">
        <v>3413000</v>
      </c>
      <c r="BX83" s="42">
        <v>3870300</v>
      </c>
      <c r="BY83" s="42">
        <v>3476100</v>
      </c>
      <c r="BZ83" s="42">
        <v>2943800</v>
      </c>
      <c r="CA83" s="44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</row>
    <row r="84" spans="1:90" s="11" customFormat="1" ht="28.8" x14ac:dyDescent="0.3">
      <c r="A84" s="12">
        <v>359321</v>
      </c>
      <c r="B84" s="13" t="s">
        <v>264</v>
      </c>
      <c r="C84" s="13" t="s">
        <v>265</v>
      </c>
      <c r="D84" s="13" t="s">
        <v>70</v>
      </c>
      <c r="E84" s="2" t="str">
        <f t="shared" si="23"/>
        <v>COLLEGE VIEW SUBD W4 pnum359321</v>
      </c>
      <c r="F84" s="12">
        <v>305</v>
      </c>
      <c r="G84" s="13" t="s">
        <v>268</v>
      </c>
      <c r="H84" s="13" t="s">
        <v>269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1">
        <v>0</v>
      </c>
      <c r="AU84" s="47">
        <v>0</v>
      </c>
      <c r="AV84" s="41">
        <v>0</v>
      </c>
      <c r="AW84" s="47">
        <v>0</v>
      </c>
      <c r="AX84" s="47">
        <v>0</v>
      </c>
      <c r="AY84" s="41">
        <v>0</v>
      </c>
      <c r="AZ84" s="41">
        <v>0</v>
      </c>
      <c r="BA84" s="47">
        <v>0</v>
      </c>
      <c r="BB84" s="47">
        <v>0</v>
      </c>
      <c r="BC84" s="43">
        <v>0</v>
      </c>
      <c r="BD84" s="43">
        <v>0</v>
      </c>
      <c r="BE84" s="43">
        <v>0</v>
      </c>
      <c r="BF84" s="43">
        <v>0</v>
      </c>
      <c r="BG84" s="47">
        <v>0</v>
      </c>
      <c r="BH84" s="47">
        <v>0</v>
      </c>
      <c r="BI84" s="47">
        <v>0</v>
      </c>
      <c r="BJ84" s="41">
        <v>0</v>
      </c>
      <c r="BK84" s="41">
        <v>0</v>
      </c>
      <c r="BL84" s="42">
        <v>1932000</v>
      </c>
      <c r="BM84" s="42">
        <v>1932000</v>
      </c>
      <c r="BN84" s="42">
        <v>1932000</v>
      </c>
      <c r="BO84" s="42">
        <v>4453100</v>
      </c>
      <c r="BP84" s="42">
        <v>4586400</v>
      </c>
      <c r="BQ84" s="42">
        <v>3108300</v>
      </c>
      <c r="BR84" s="42">
        <v>3995500</v>
      </c>
      <c r="BS84" s="42">
        <v>3687600</v>
      </c>
      <c r="BT84" s="42">
        <v>3328200</v>
      </c>
      <c r="BU84" s="42">
        <v>2607500</v>
      </c>
      <c r="BV84" s="42">
        <v>2122000</v>
      </c>
      <c r="BW84" s="42">
        <v>2929200</v>
      </c>
      <c r="BX84" s="42">
        <v>3214600</v>
      </c>
      <c r="BY84" s="42">
        <v>2667100</v>
      </c>
      <c r="BZ84" s="42">
        <v>2386300</v>
      </c>
      <c r="CA84" s="44"/>
    </row>
    <row r="85" spans="1:90" s="11" customFormat="1" ht="28.8" x14ac:dyDescent="0.3">
      <c r="A85" s="12">
        <v>409367</v>
      </c>
      <c r="B85" s="13" t="s">
        <v>264</v>
      </c>
      <c r="C85" s="13" t="s">
        <v>265</v>
      </c>
      <c r="D85" s="13" t="s">
        <v>54</v>
      </c>
      <c r="E85" s="2" t="str">
        <f t="shared" si="23"/>
        <v>COLLEGE VIEW SUBD W1 pnum409367</v>
      </c>
      <c r="F85" s="15">
        <v>300</v>
      </c>
      <c r="G85" s="13" t="s">
        <v>270</v>
      </c>
      <c r="H85" s="13" t="s">
        <v>271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0">
        <v>0</v>
      </c>
      <c r="P85" s="40">
        <v>2500000</v>
      </c>
      <c r="Q85" s="40">
        <v>2500000</v>
      </c>
      <c r="R85" s="40">
        <v>2500000</v>
      </c>
      <c r="S85" s="40">
        <v>3000000</v>
      </c>
      <c r="T85" s="40">
        <v>3000000</v>
      </c>
      <c r="U85" s="40">
        <v>3500000</v>
      </c>
      <c r="V85" s="40">
        <v>3500000</v>
      </c>
      <c r="W85" s="40">
        <v>3500000</v>
      </c>
      <c r="X85" s="40">
        <v>4000000</v>
      </c>
      <c r="Y85" s="40">
        <v>4000000</v>
      </c>
      <c r="Z85" s="40">
        <v>4000000</v>
      </c>
      <c r="AA85" s="40">
        <v>4000000</v>
      </c>
      <c r="AB85" s="40">
        <v>4000000</v>
      </c>
      <c r="AC85" s="40">
        <v>4500000</v>
      </c>
      <c r="AD85" s="40">
        <v>4500000</v>
      </c>
      <c r="AE85" s="40">
        <v>4500000</v>
      </c>
      <c r="AF85" s="40">
        <v>4500000</v>
      </c>
      <c r="AG85" s="40">
        <v>4500000</v>
      </c>
      <c r="AH85" s="40">
        <v>4500000</v>
      </c>
      <c r="AI85" s="40">
        <v>5000000</v>
      </c>
      <c r="AJ85" s="40">
        <v>5000000</v>
      </c>
      <c r="AK85" s="40">
        <v>5000000</v>
      </c>
      <c r="AL85" s="40">
        <v>5000000</v>
      </c>
      <c r="AM85" s="40">
        <v>5000000</v>
      </c>
      <c r="AN85" s="42">
        <v>5279300</v>
      </c>
      <c r="AO85" s="42">
        <v>5526000</v>
      </c>
      <c r="AP85" s="42">
        <v>5372000</v>
      </c>
      <c r="AQ85" s="42">
        <v>5745000</v>
      </c>
      <c r="AR85" s="42">
        <v>5745000</v>
      </c>
      <c r="AS85" s="42">
        <v>6524200</v>
      </c>
      <c r="AT85" s="42">
        <v>6524200</v>
      </c>
      <c r="AU85" s="42">
        <v>7900000</v>
      </c>
      <c r="AV85" s="42">
        <v>4749300</v>
      </c>
      <c r="AW85" s="42">
        <v>4749300</v>
      </c>
      <c r="AX85" s="42">
        <v>4749300</v>
      </c>
      <c r="AY85" s="42">
        <v>12277440</v>
      </c>
      <c r="AZ85" s="42">
        <v>12227440</v>
      </c>
      <c r="BA85" s="42">
        <v>3185667</v>
      </c>
      <c r="BB85" s="42">
        <v>3185667</v>
      </c>
      <c r="BC85" s="42">
        <v>4996000</v>
      </c>
      <c r="BD85" s="42">
        <v>4996000</v>
      </c>
      <c r="BE85" s="42">
        <v>5521000</v>
      </c>
      <c r="BF85" s="42">
        <v>5521000</v>
      </c>
      <c r="BG85" s="42">
        <v>5340000</v>
      </c>
      <c r="BH85" s="42">
        <v>5893000</v>
      </c>
      <c r="BI85" s="42">
        <v>6978000</v>
      </c>
      <c r="BJ85" s="42">
        <v>5850000</v>
      </c>
      <c r="BK85" s="42">
        <v>6025000</v>
      </c>
      <c r="BL85" s="42">
        <v>5954000</v>
      </c>
      <c r="BM85" s="42">
        <v>5954000</v>
      </c>
      <c r="BN85" s="42">
        <v>5954000</v>
      </c>
      <c r="BO85" s="42">
        <v>4295300</v>
      </c>
      <c r="BP85" s="42">
        <v>4403600</v>
      </c>
      <c r="BQ85" s="42">
        <v>3971900</v>
      </c>
      <c r="BR85" s="42">
        <v>3650600</v>
      </c>
      <c r="BS85" s="42">
        <v>3314900</v>
      </c>
      <c r="BT85" s="42">
        <v>2985900</v>
      </c>
      <c r="BU85" s="42">
        <v>3078500</v>
      </c>
      <c r="BV85" s="42">
        <v>2814300</v>
      </c>
      <c r="BW85" s="42">
        <v>1770600</v>
      </c>
      <c r="BX85" s="42">
        <v>3171500</v>
      </c>
      <c r="BY85" s="42">
        <v>3258800</v>
      </c>
      <c r="BZ85" s="42">
        <v>2598100</v>
      </c>
      <c r="CA85" s="44"/>
    </row>
    <row r="86" spans="1:90" s="11" customFormat="1" ht="28.8" x14ac:dyDescent="0.3">
      <c r="A86" s="12">
        <v>409364</v>
      </c>
      <c r="B86" s="13" t="s">
        <v>264</v>
      </c>
      <c r="C86" s="13" t="s">
        <v>265</v>
      </c>
      <c r="D86" s="13" t="s">
        <v>49</v>
      </c>
      <c r="E86" s="2" t="str">
        <f t="shared" si="23"/>
        <v>COLLEGE VIEW SUBD W2 pnum409364</v>
      </c>
      <c r="F86" s="14">
        <v>296</v>
      </c>
      <c r="G86" s="13" t="s">
        <v>272</v>
      </c>
      <c r="H86" s="13" t="s">
        <v>273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0">
        <v>200000</v>
      </c>
      <c r="Q86" s="40">
        <v>200000</v>
      </c>
      <c r="R86" s="40">
        <v>200000</v>
      </c>
      <c r="S86" s="40">
        <v>200000</v>
      </c>
      <c r="T86" s="40">
        <v>200000</v>
      </c>
      <c r="U86" s="40">
        <v>200000</v>
      </c>
      <c r="V86" s="40">
        <v>200000</v>
      </c>
      <c r="W86" s="40">
        <v>200000</v>
      </c>
      <c r="X86" s="40">
        <v>250000</v>
      </c>
      <c r="Y86" s="40">
        <v>250000</v>
      </c>
      <c r="Z86" s="40">
        <v>250000</v>
      </c>
      <c r="AA86" s="40">
        <v>250000</v>
      </c>
      <c r="AB86" s="40">
        <v>250000</v>
      </c>
      <c r="AC86" s="40">
        <v>350000</v>
      </c>
      <c r="AD86" s="40">
        <v>350000</v>
      </c>
      <c r="AE86" s="40">
        <v>350000</v>
      </c>
      <c r="AF86" s="40">
        <v>350000</v>
      </c>
      <c r="AG86" s="40">
        <v>350000</v>
      </c>
      <c r="AH86" s="40">
        <v>350000</v>
      </c>
      <c r="AI86" s="40">
        <v>350000</v>
      </c>
      <c r="AJ86" s="40">
        <v>350000</v>
      </c>
      <c r="AK86" s="40">
        <v>350000</v>
      </c>
      <c r="AL86" s="40">
        <v>350000</v>
      </c>
      <c r="AM86" s="40">
        <v>350000</v>
      </c>
      <c r="AN86" s="42">
        <v>355500</v>
      </c>
      <c r="AO86" s="42">
        <v>3787500</v>
      </c>
      <c r="AP86" s="42">
        <v>4032300</v>
      </c>
      <c r="AQ86" s="42">
        <v>4721600</v>
      </c>
      <c r="AR86" s="42">
        <v>4721600</v>
      </c>
      <c r="AS86" s="42">
        <v>5955800</v>
      </c>
      <c r="AT86" s="42">
        <v>5955800</v>
      </c>
      <c r="AU86" s="42">
        <v>7800000</v>
      </c>
      <c r="AV86" s="42">
        <v>4614800</v>
      </c>
      <c r="AW86" s="42">
        <v>4614800</v>
      </c>
      <c r="AX86" s="42">
        <v>4614800</v>
      </c>
      <c r="AY86" s="42">
        <v>1419800</v>
      </c>
      <c r="AZ86" s="42">
        <v>1419800</v>
      </c>
      <c r="BA86" s="42">
        <v>3185667</v>
      </c>
      <c r="BB86" s="42">
        <v>3185667</v>
      </c>
      <c r="BC86" s="42">
        <v>4743000</v>
      </c>
      <c r="BD86" s="42">
        <v>4743000</v>
      </c>
      <c r="BE86" s="42">
        <v>3900000</v>
      </c>
      <c r="BF86" s="42">
        <v>3900000</v>
      </c>
      <c r="BG86" s="42">
        <v>3585000</v>
      </c>
      <c r="BH86" s="42">
        <v>3309000</v>
      </c>
      <c r="BI86" s="42">
        <v>3027000</v>
      </c>
      <c r="BJ86" s="42">
        <v>2558000</v>
      </c>
      <c r="BK86" s="42">
        <v>2539000</v>
      </c>
      <c r="BL86" s="42">
        <v>2555000</v>
      </c>
      <c r="BM86" s="42">
        <v>2555000</v>
      </c>
      <c r="BN86" s="42">
        <v>2555000</v>
      </c>
      <c r="BO86" s="42">
        <v>2108500</v>
      </c>
      <c r="BP86" s="42">
        <v>2898400</v>
      </c>
      <c r="BQ86" s="42">
        <v>2611300</v>
      </c>
      <c r="BR86" s="42">
        <v>2404500</v>
      </c>
      <c r="BS86" s="42">
        <v>2243500</v>
      </c>
      <c r="BT86" s="42">
        <v>2024500</v>
      </c>
      <c r="BU86" s="42">
        <v>1774400</v>
      </c>
      <c r="BV86" s="42">
        <v>2915900</v>
      </c>
      <c r="BW86" s="42">
        <v>3006100</v>
      </c>
      <c r="BX86" s="42">
        <v>3349100</v>
      </c>
      <c r="BY86" s="42">
        <v>3214900</v>
      </c>
      <c r="BZ86" s="42">
        <v>2794100</v>
      </c>
      <c r="CA86" s="44"/>
    </row>
    <row r="87" spans="1:90" s="11" customFormat="1" ht="28.8" x14ac:dyDescent="0.3">
      <c r="A87" s="1">
        <v>404845</v>
      </c>
      <c r="B87" s="2" t="s">
        <v>274</v>
      </c>
      <c r="C87" s="2" t="s">
        <v>275</v>
      </c>
      <c r="D87" s="2" t="s">
        <v>49</v>
      </c>
      <c r="E87" s="2" t="str">
        <f t="shared" si="23"/>
        <v>COMM ED  JOLIET OFFICE BLDG W2 pnum404845</v>
      </c>
      <c r="F87" s="4">
        <v>275</v>
      </c>
      <c r="G87" s="2" t="s">
        <v>276</v>
      </c>
      <c r="H87" s="2" t="s">
        <v>277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3">
        <v>1500000</v>
      </c>
      <c r="AR87" s="33">
        <v>1500000</v>
      </c>
      <c r="AS87" s="33">
        <v>1500000</v>
      </c>
      <c r="AT87" s="32">
        <v>1500000</v>
      </c>
      <c r="AU87" s="34">
        <v>0</v>
      </c>
      <c r="AV87" s="36">
        <v>0</v>
      </c>
      <c r="AW87" s="36">
        <v>0</v>
      </c>
      <c r="AX87" s="36">
        <v>0</v>
      </c>
      <c r="AY87" s="36">
        <v>0</v>
      </c>
      <c r="AZ87" s="36">
        <v>0</v>
      </c>
      <c r="BA87" s="32">
        <v>1950000</v>
      </c>
      <c r="BB87" s="32">
        <v>1950000</v>
      </c>
      <c r="BC87" s="32">
        <v>1950000</v>
      </c>
      <c r="BD87" s="32">
        <v>1950000</v>
      </c>
      <c r="BE87" s="32">
        <v>1440000</v>
      </c>
      <c r="BF87" s="32">
        <v>1440000</v>
      </c>
      <c r="BG87" s="32">
        <v>2628000</v>
      </c>
      <c r="BH87" s="32">
        <v>2555000</v>
      </c>
      <c r="BI87" s="32">
        <v>2609750</v>
      </c>
      <c r="BJ87" s="32">
        <v>2615225</v>
      </c>
      <c r="BK87" s="32">
        <v>2616950</v>
      </c>
      <c r="BL87" s="32">
        <v>2628435</v>
      </c>
      <c r="BM87" s="32">
        <v>2957391</v>
      </c>
      <c r="BN87" s="36">
        <v>0</v>
      </c>
      <c r="BO87" s="36">
        <v>0</v>
      </c>
      <c r="BP87" s="36">
        <v>0</v>
      </c>
      <c r="BQ87" s="36">
        <v>0</v>
      </c>
      <c r="BR87" s="36">
        <v>0</v>
      </c>
      <c r="BS87" s="36">
        <v>0</v>
      </c>
      <c r="BT87" s="36">
        <v>0</v>
      </c>
      <c r="BU87" s="36">
        <v>0</v>
      </c>
      <c r="BV87" s="36">
        <v>0</v>
      </c>
      <c r="BW87" s="36">
        <v>0</v>
      </c>
      <c r="BX87" s="36">
        <v>0</v>
      </c>
      <c r="BY87" s="36">
        <v>0</v>
      </c>
      <c r="BZ87" s="36">
        <v>0</v>
      </c>
      <c r="CA87" s="39"/>
    </row>
    <row r="88" spans="1:90" s="11" customFormat="1" ht="28.8" x14ac:dyDescent="0.3">
      <c r="A88" s="1">
        <v>404181</v>
      </c>
      <c r="B88" s="2" t="s">
        <v>274</v>
      </c>
      <c r="C88" s="2" t="s">
        <v>275</v>
      </c>
      <c r="D88" s="2" t="s">
        <v>54</v>
      </c>
      <c r="E88" s="2" t="str">
        <f t="shared" si="23"/>
        <v>COMM ED  JOLIET OFFICE BLDG W1 pnum404181</v>
      </c>
      <c r="F88" s="1">
        <v>165</v>
      </c>
      <c r="G88" s="2" t="s">
        <v>278</v>
      </c>
      <c r="H88" s="2" t="s">
        <v>279</v>
      </c>
      <c r="I88" s="38">
        <v>1800000</v>
      </c>
      <c r="J88" s="38">
        <v>1800000</v>
      </c>
      <c r="K88" s="38">
        <v>1800000</v>
      </c>
      <c r="L88" s="38">
        <v>1900000</v>
      </c>
      <c r="M88" s="38">
        <v>1900000</v>
      </c>
      <c r="N88" s="38">
        <v>1900000</v>
      </c>
      <c r="O88" s="38">
        <v>2000000</v>
      </c>
      <c r="P88" s="38">
        <v>2000000</v>
      </c>
      <c r="Q88" s="38">
        <v>2000000</v>
      </c>
      <c r="R88" s="38">
        <v>2000000</v>
      </c>
      <c r="S88" s="38">
        <v>2000000</v>
      </c>
      <c r="T88" s="38">
        <v>2200000</v>
      </c>
      <c r="U88" s="38">
        <v>2200000</v>
      </c>
      <c r="V88" s="38">
        <v>2200000</v>
      </c>
      <c r="W88" s="38">
        <v>2400000</v>
      </c>
      <c r="X88" s="38">
        <v>2400000</v>
      </c>
      <c r="Y88" s="38">
        <v>2400000</v>
      </c>
      <c r="Z88" s="38">
        <v>2400000</v>
      </c>
      <c r="AA88" s="38">
        <v>2400000</v>
      </c>
      <c r="AB88" s="38">
        <v>2400000</v>
      </c>
      <c r="AC88" s="38">
        <v>2400000</v>
      </c>
      <c r="AD88" s="38">
        <v>2600000</v>
      </c>
      <c r="AE88" s="38">
        <v>2600000</v>
      </c>
      <c r="AF88" s="38">
        <v>2600000</v>
      </c>
      <c r="AG88" s="38">
        <v>2800000</v>
      </c>
      <c r="AH88" s="38">
        <v>2800000</v>
      </c>
      <c r="AI88" s="38">
        <v>2800000</v>
      </c>
      <c r="AJ88" s="38">
        <v>3000000</v>
      </c>
      <c r="AK88" s="38">
        <v>3200000</v>
      </c>
      <c r="AL88" s="38">
        <v>3400000</v>
      </c>
      <c r="AM88" s="38">
        <v>3400000</v>
      </c>
      <c r="AN88" s="33">
        <v>3660000</v>
      </c>
      <c r="AO88" s="33">
        <v>3660000</v>
      </c>
      <c r="AP88" s="33">
        <v>2000000</v>
      </c>
      <c r="AQ88" s="33">
        <v>1500000</v>
      </c>
      <c r="AR88" s="33">
        <v>1500000</v>
      </c>
      <c r="AS88" s="33">
        <v>1500000</v>
      </c>
      <c r="AT88" s="33">
        <v>1500000</v>
      </c>
      <c r="AU88" s="33">
        <v>3750000</v>
      </c>
      <c r="AV88" s="33">
        <v>3750000</v>
      </c>
      <c r="AW88" s="32">
        <v>3375000</v>
      </c>
      <c r="AX88" s="32">
        <v>3375000</v>
      </c>
      <c r="AY88" s="32">
        <v>3375000</v>
      </c>
      <c r="AZ88" s="32">
        <v>3375000</v>
      </c>
      <c r="BA88" s="32">
        <v>1950000</v>
      </c>
      <c r="BB88" s="32">
        <v>1950000</v>
      </c>
      <c r="BC88" s="32">
        <v>1950000</v>
      </c>
      <c r="BD88" s="32">
        <v>1950000</v>
      </c>
      <c r="BE88" s="32">
        <v>1440000</v>
      </c>
      <c r="BF88" s="32">
        <v>1440000</v>
      </c>
      <c r="BG88" s="33">
        <v>2628000</v>
      </c>
      <c r="BH88" s="33">
        <v>2555000</v>
      </c>
      <c r="BI88" s="33">
        <v>2609750</v>
      </c>
      <c r="BJ88" s="32">
        <v>2615225</v>
      </c>
      <c r="BK88" s="32">
        <v>2616950</v>
      </c>
      <c r="BL88" s="32">
        <v>2628435</v>
      </c>
      <c r="BM88" s="32">
        <v>2957391</v>
      </c>
      <c r="BN88" s="32">
        <v>2841027</v>
      </c>
      <c r="BO88" s="32">
        <v>2841027</v>
      </c>
      <c r="BP88" s="36">
        <v>0</v>
      </c>
      <c r="BQ88" s="36">
        <v>0</v>
      </c>
      <c r="BR88" s="36">
        <v>0</v>
      </c>
      <c r="BS88" s="36">
        <v>0</v>
      </c>
      <c r="BT88" s="36">
        <v>0</v>
      </c>
      <c r="BU88" s="36">
        <v>0</v>
      </c>
      <c r="BV88" s="36">
        <v>0</v>
      </c>
      <c r="BW88" s="36">
        <v>0</v>
      </c>
      <c r="BX88" s="36">
        <v>0</v>
      </c>
      <c r="BY88" s="36">
        <v>0</v>
      </c>
      <c r="BZ88" s="36">
        <v>0</v>
      </c>
      <c r="CA88" s="39"/>
    </row>
    <row r="89" spans="1:90" s="11" customFormat="1" ht="28.8" x14ac:dyDescent="0.3">
      <c r="A89" s="1">
        <v>404122</v>
      </c>
      <c r="B89" s="2" t="s">
        <v>280</v>
      </c>
      <c r="C89" s="2" t="s">
        <v>281</v>
      </c>
      <c r="D89" s="2" t="s">
        <v>54</v>
      </c>
      <c r="E89" s="2" t="str">
        <f t="shared" si="23"/>
        <v>CONCRETE SPECIALTIES W1 pnum404122</v>
      </c>
      <c r="F89" s="4">
        <v>206</v>
      </c>
      <c r="G89" s="2" t="s">
        <v>282</v>
      </c>
      <c r="H89" s="2" t="s">
        <v>283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38">
        <v>0</v>
      </c>
      <c r="V89" s="38">
        <v>0</v>
      </c>
      <c r="W89" s="38">
        <v>0</v>
      </c>
      <c r="X89" s="38">
        <v>4000000</v>
      </c>
      <c r="Y89" s="38">
        <v>4000000</v>
      </c>
      <c r="Z89" s="38">
        <v>4500000</v>
      </c>
      <c r="AA89" s="38">
        <v>4500000</v>
      </c>
      <c r="AB89" s="38">
        <v>5000000</v>
      </c>
      <c r="AC89" s="38">
        <v>5000000</v>
      </c>
      <c r="AD89" s="38">
        <v>5000000</v>
      </c>
      <c r="AE89" s="38">
        <v>5000000</v>
      </c>
      <c r="AF89" s="38">
        <v>5000000</v>
      </c>
      <c r="AG89" s="38">
        <v>5500000</v>
      </c>
      <c r="AH89" s="38">
        <v>5500000</v>
      </c>
      <c r="AI89" s="38">
        <v>6000000</v>
      </c>
      <c r="AJ89" s="38">
        <v>6000000</v>
      </c>
      <c r="AK89" s="38">
        <v>6500000</v>
      </c>
      <c r="AL89" s="38">
        <v>7000000</v>
      </c>
      <c r="AM89" s="38">
        <v>7500000</v>
      </c>
      <c r="AN89" s="33">
        <v>12000000</v>
      </c>
      <c r="AO89" s="33">
        <v>7250000</v>
      </c>
      <c r="AP89" s="33">
        <v>7320000</v>
      </c>
      <c r="AQ89" s="33">
        <v>7730000</v>
      </c>
      <c r="AR89" s="33">
        <v>10050000</v>
      </c>
      <c r="AS89" s="33">
        <v>9756000</v>
      </c>
      <c r="AT89" s="33">
        <v>9756000</v>
      </c>
      <c r="AU89" s="33">
        <v>2900000</v>
      </c>
      <c r="AV89" s="33">
        <v>3370000</v>
      </c>
      <c r="AW89" s="33">
        <v>3370000</v>
      </c>
      <c r="AX89" s="33">
        <v>3370000</v>
      </c>
      <c r="AY89" s="33">
        <v>3370000</v>
      </c>
      <c r="AZ89" s="33">
        <v>3370000</v>
      </c>
      <c r="BA89" s="33">
        <v>3370000</v>
      </c>
      <c r="BB89" s="33">
        <v>200000</v>
      </c>
      <c r="BC89" s="33">
        <v>200000</v>
      </c>
      <c r="BD89" s="33">
        <v>200000</v>
      </c>
      <c r="BE89" s="32">
        <v>200000</v>
      </c>
      <c r="BF89" s="32">
        <v>387600</v>
      </c>
      <c r="BG89" s="33">
        <v>387600</v>
      </c>
      <c r="BH89" s="33">
        <v>387600</v>
      </c>
      <c r="BI89" s="33">
        <v>635400</v>
      </c>
      <c r="BJ89" s="32">
        <v>1406000</v>
      </c>
      <c r="BK89" s="32">
        <v>1350000</v>
      </c>
      <c r="BL89" s="32">
        <v>1793750</v>
      </c>
      <c r="BM89" s="32">
        <v>2500000</v>
      </c>
      <c r="BN89" s="32">
        <v>600000</v>
      </c>
      <c r="BO89" s="32">
        <v>360000</v>
      </c>
      <c r="BP89" s="32">
        <v>0</v>
      </c>
      <c r="BQ89" s="32">
        <v>0</v>
      </c>
      <c r="BR89" s="32">
        <v>0</v>
      </c>
      <c r="BS89" s="32">
        <v>0</v>
      </c>
      <c r="BT89" s="32">
        <v>0</v>
      </c>
      <c r="BU89" s="32">
        <v>0</v>
      </c>
      <c r="BV89" s="32">
        <v>0</v>
      </c>
      <c r="BW89" s="32">
        <v>0</v>
      </c>
      <c r="BX89" s="32">
        <v>0</v>
      </c>
      <c r="BY89" s="32">
        <v>0</v>
      </c>
      <c r="BZ89" s="32">
        <v>0</v>
      </c>
      <c r="CA89" s="39"/>
    </row>
    <row r="90" spans="1:90" s="11" customFormat="1" ht="28.8" x14ac:dyDescent="0.3">
      <c r="A90" s="1">
        <v>404123</v>
      </c>
      <c r="B90" s="2" t="s">
        <v>280</v>
      </c>
      <c r="C90" s="2" t="s">
        <v>281</v>
      </c>
      <c r="D90" s="2" t="s">
        <v>49</v>
      </c>
      <c r="E90" s="2" t="str">
        <f t="shared" si="23"/>
        <v>CONCRETE SPECIALTIES W2 pnum404123</v>
      </c>
      <c r="F90" s="1">
        <v>153</v>
      </c>
      <c r="G90" s="2" t="s">
        <v>282</v>
      </c>
      <c r="H90" s="2" t="s">
        <v>284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2">
        <v>0</v>
      </c>
      <c r="AO90" s="32">
        <v>0</v>
      </c>
      <c r="AP90" s="32">
        <v>0</v>
      </c>
      <c r="AQ90" s="32">
        <v>0</v>
      </c>
      <c r="AR90" s="32">
        <v>0</v>
      </c>
      <c r="AS90" s="32">
        <v>0</v>
      </c>
      <c r="AT90" s="32">
        <v>0</v>
      </c>
      <c r="AU90" s="32">
        <v>492775</v>
      </c>
      <c r="AV90" s="32">
        <v>537025</v>
      </c>
      <c r="AW90" s="32">
        <v>537025</v>
      </c>
      <c r="AX90" s="32">
        <v>537025</v>
      </c>
      <c r="AY90" s="32">
        <v>537025</v>
      </c>
      <c r="AZ90" s="32">
        <v>537025</v>
      </c>
      <c r="BA90" s="32">
        <v>537025</v>
      </c>
      <c r="BB90" s="32">
        <v>30000</v>
      </c>
      <c r="BC90" s="32">
        <v>30000</v>
      </c>
      <c r="BD90" s="32">
        <v>30000</v>
      </c>
      <c r="BE90" s="32">
        <v>30000</v>
      </c>
      <c r="BF90" s="32">
        <v>387600</v>
      </c>
      <c r="BG90" s="32">
        <v>387600</v>
      </c>
      <c r="BH90" s="32">
        <v>387600</v>
      </c>
      <c r="BI90" s="33">
        <v>635400</v>
      </c>
      <c r="BJ90" s="33">
        <v>49000</v>
      </c>
      <c r="BK90" s="33">
        <v>25000</v>
      </c>
      <c r="BL90" s="33">
        <v>15600</v>
      </c>
      <c r="BM90" s="33">
        <v>52000</v>
      </c>
      <c r="BN90" s="33">
        <v>61250</v>
      </c>
      <c r="BO90" s="33">
        <v>83300</v>
      </c>
      <c r="BP90" s="33">
        <v>0</v>
      </c>
      <c r="BQ90" s="33">
        <v>0</v>
      </c>
      <c r="BR90" s="33">
        <v>0</v>
      </c>
      <c r="BS90" s="33">
        <v>0</v>
      </c>
      <c r="BT90" s="33">
        <v>0</v>
      </c>
      <c r="BU90" s="33">
        <v>0</v>
      </c>
      <c r="BV90" s="33">
        <v>0</v>
      </c>
      <c r="BW90" s="33">
        <v>0</v>
      </c>
      <c r="BX90" s="33">
        <v>0</v>
      </c>
      <c r="BY90" s="33">
        <v>0</v>
      </c>
      <c r="BZ90" s="33">
        <v>0</v>
      </c>
      <c r="CA90" s="39"/>
    </row>
    <row r="91" spans="1:90" s="11" customFormat="1" ht="28.8" x14ac:dyDescent="0.3">
      <c r="A91" s="1">
        <v>404143</v>
      </c>
      <c r="B91" s="2" t="s">
        <v>285</v>
      </c>
      <c r="C91" s="2" t="s">
        <v>286</v>
      </c>
      <c r="D91" s="2" t="s">
        <v>49</v>
      </c>
      <c r="E91" s="2" t="str">
        <f t="shared" si="23"/>
        <v>CONTINENTAL MIDLAND W2 pnum404143</v>
      </c>
      <c r="F91" s="1">
        <v>405</v>
      </c>
      <c r="G91" s="2" t="s">
        <v>287</v>
      </c>
      <c r="H91" s="2" t="s">
        <v>288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2">
        <v>20318090</v>
      </c>
      <c r="AP91" s="32">
        <v>23360000</v>
      </c>
      <c r="AQ91" s="32">
        <v>14220000</v>
      </c>
      <c r="AR91" s="32">
        <v>11680000</v>
      </c>
      <c r="AS91" s="32">
        <v>56471800</v>
      </c>
      <c r="AT91" s="32">
        <v>56471800</v>
      </c>
      <c r="AU91" s="33">
        <v>46488000</v>
      </c>
      <c r="AV91" s="32">
        <v>25118000</v>
      </c>
      <c r="AW91" s="33">
        <v>27375000</v>
      </c>
      <c r="AX91" s="32">
        <v>25185000</v>
      </c>
      <c r="AY91" s="32">
        <v>26565000</v>
      </c>
      <c r="AZ91" s="32">
        <v>22411000</v>
      </c>
      <c r="BA91" s="32">
        <v>11571350</v>
      </c>
      <c r="BB91" s="32">
        <v>7747680</v>
      </c>
      <c r="BC91" s="32">
        <v>18711000</v>
      </c>
      <c r="BD91" s="32">
        <v>23454900</v>
      </c>
      <c r="BE91" s="32">
        <v>4488000</v>
      </c>
      <c r="BF91" s="33">
        <v>4488000</v>
      </c>
      <c r="BG91" s="33">
        <v>4488000</v>
      </c>
      <c r="BH91" s="33">
        <v>6545000</v>
      </c>
      <c r="BI91" s="33">
        <v>4408712</v>
      </c>
      <c r="BJ91" s="33">
        <v>1310500</v>
      </c>
      <c r="BK91" s="33">
        <v>1123900</v>
      </c>
      <c r="BL91" s="33">
        <v>642879</v>
      </c>
      <c r="BM91" s="33">
        <v>23094100</v>
      </c>
      <c r="BN91" s="33">
        <v>23280200</v>
      </c>
      <c r="BO91" s="33">
        <v>25470070</v>
      </c>
      <c r="BP91" s="33">
        <v>25470070</v>
      </c>
      <c r="BQ91" s="33">
        <v>22120000</v>
      </c>
      <c r="BR91" s="33">
        <v>25470000</v>
      </c>
      <c r="BS91" s="33">
        <v>25470000</v>
      </c>
      <c r="BT91" s="34">
        <v>23094100</v>
      </c>
      <c r="BU91" s="34">
        <v>23280200</v>
      </c>
      <c r="BV91" s="34">
        <v>25470070</v>
      </c>
      <c r="BW91" s="34">
        <v>25470070</v>
      </c>
      <c r="BX91" s="34">
        <v>22120000</v>
      </c>
      <c r="BY91" s="34">
        <v>25470000</v>
      </c>
      <c r="BZ91" s="34">
        <v>25470000</v>
      </c>
      <c r="CA91" s="39"/>
    </row>
    <row r="92" spans="1:90" s="11" customFormat="1" ht="28.8" x14ac:dyDescent="0.3">
      <c r="A92" s="1">
        <v>404142</v>
      </c>
      <c r="B92" s="2" t="s">
        <v>285</v>
      </c>
      <c r="C92" s="2" t="s">
        <v>286</v>
      </c>
      <c r="D92" s="2" t="s">
        <v>54</v>
      </c>
      <c r="E92" s="2" t="str">
        <f t="shared" si="23"/>
        <v>CONTINENTAL MIDLAND W1 pnum404142</v>
      </c>
      <c r="F92" s="1">
        <v>206</v>
      </c>
      <c r="G92" s="2" t="s">
        <v>289</v>
      </c>
      <c r="H92" s="2" t="s">
        <v>290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38">
        <v>0</v>
      </c>
      <c r="R92" s="38">
        <v>0</v>
      </c>
      <c r="S92" s="38">
        <v>0</v>
      </c>
      <c r="T92" s="38">
        <v>0</v>
      </c>
      <c r="U92" s="38">
        <v>0</v>
      </c>
      <c r="V92" s="38">
        <v>0</v>
      </c>
      <c r="W92" s="38">
        <v>0</v>
      </c>
      <c r="X92" s="38">
        <v>0</v>
      </c>
      <c r="Y92" s="38">
        <v>0</v>
      </c>
      <c r="Z92" s="38">
        <v>0</v>
      </c>
      <c r="AA92" s="38">
        <v>0</v>
      </c>
      <c r="AB92" s="38">
        <v>0</v>
      </c>
      <c r="AC92" s="38">
        <v>0</v>
      </c>
      <c r="AD92" s="38">
        <v>0</v>
      </c>
      <c r="AE92" s="38">
        <v>0</v>
      </c>
      <c r="AF92" s="38">
        <v>0</v>
      </c>
      <c r="AG92" s="38">
        <v>0</v>
      </c>
      <c r="AH92" s="38">
        <v>0</v>
      </c>
      <c r="AI92" s="38">
        <v>0</v>
      </c>
      <c r="AJ92" s="38">
        <v>0</v>
      </c>
      <c r="AK92" s="38">
        <v>0</v>
      </c>
      <c r="AL92" s="38">
        <v>0</v>
      </c>
      <c r="AM92" s="38">
        <v>0</v>
      </c>
      <c r="AN92" s="38">
        <v>0</v>
      </c>
      <c r="AO92" s="33">
        <v>0</v>
      </c>
      <c r="AP92" s="33">
        <v>20160</v>
      </c>
      <c r="AQ92" s="33">
        <v>0</v>
      </c>
      <c r="AR92" s="33">
        <v>0</v>
      </c>
      <c r="AS92" s="33">
        <v>1029800</v>
      </c>
      <c r="AT92" s="33">
        <v>1029800</v>
      </c>
      <c r="AU92" s="33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0</v>
      </c>
      <c r="BG92" s="32">
        <v>0</v>
      </c>
      <c r="BH92" s="32">
        <v>0</v>
      </c>
      <c r="BI92" s="32">
        <v>0</v>
      </c>
      <c r="BJ92" s="32">
        <v>0</v>
      </c>
      <c r="BK92" s="32">
        <v>0</v>
      </c>
      <c r="BL92" s="32">
        <v>21200</v>
      </c>
      <c r="BM92" s="36">
        <v>0</v>
      </c>
      <c r="BN92" s="36">
        <v>0</v>
      </c>
      <c r="BO92" s="36">
        <v>0</v>
      </c>
      <c r="BP92" s="36">
        <v>0</v>
      </c>
      <c r="BQ92" s="36">
        <v>0</v>
      </c>
      <c r="BR92" s="36">
        <v>0</v>
      </c>
      <c r="BS92" s="36">
        <v>0</v>
      </c>
      <c r="BT92" s="36">
        <v>0</v>
      </c>
      <c r="BU92" s="36">
        <v>0</v>
      </c>
      <c r="BV92" s="36">
        <v>0</v>
      </c>
      <c r="BW92" s="36">
        <v>0</v>
      </c>
      <c r="BX92" s="36">
        <v>0</v>
      </c>
      <c r="BY92" s="36">
        <v>0</v>
      </c>
      <c r="BZ92" s="36">
        <v>0</v>
      </c>
      <c r="CA92" s="39"/>
    </row>
    <row r="93" spans="1:90" s="11" customFormat="1" x14ac:dyDescent="0.3">
      <c r="A93" s="27">
        <v>409390</v>
      </c>
      <c r="B93" s="28" t="s">
        <v>291</v>
      </c>
      <c r="C93" s="8" t="s">
        <v>292</v>
      </c>
      <c r="D93" s="8" t="s">
        <v>90</v>
      </c>
      <c r="E93" s="2" t="str">
        <f t="shared" si="23"/>
        <v>CREST HILL W6 pnum409390</v>
      </c>
      <c r="F93" s="7">
        <v>352</v>
      </c>
      <c r="G93" s="8" t="s">
        <v>293</v>
      </c>
      <c r="H93" s="8" t="s">
        <v>294</v>
      </c>
      <c r="I93" s="72">
        <v>0</v>
      </c>
      <c r="J93" s="72">
        <v>0</v>
      </c>
      <c r="K93" s="72">
        <v>0</v>
      </c>
      <c r="L93" s="72">
        <v>0</v>
      </c>
      <c r="M93" s="72">
        <v>0</v>
      </c>
      <c r="N93" s="72">
        <v>0</v>
      </c>
      <c r="O93" s="72">
        <v>0</v>
      </c>
      <c r="P93" s="72">
        <v>0</v>
      </c>
      <c r="Q93" s="72">
        <v>0</v>
      </c>
      <c r="R93" s="72">
        <v>0</v>
      </c>
      <c r="S93" s="72">
        <v>0</v>
      </c>
      <c r="T93" s="72">
        <v>0</v>
      </c>
      <c r="U93" s="72">
        <v>0</v>
      </c>
      <c r="V93" s="74">
        <f t="shared" ref="V93:AM93" si="24">(($AN93-$U93)/($AN$2-$U$2))+U93</f>
        <v>5.0635555555555554</v>
      </c>
      <c r="W93" s="81">
        <f t="shared" si="24"/>
        <v>10.127111111111111</v>
      </c>
      <c r="X93" s="81">
        <f t="shared" si="24"/>
        <v>15.190666666666665</v>
      </c>
      <c r="Y93" s="81">
        <f t="shared" si="24"/>
        <v>20.254222222222221</v>
      </c>
      <c r="Z93" s="81">
        <f t="shared" si="24"/>
        <v>25.317777777777778</v>
      </c>
      <c r="AA93" s="81">
        <f t="shared" si="24"/>
        <v>30.381333333333334</v>
      </c>
      <c r="AB93" s="81">
        <f t="shared" si="24"/>
        <v>35.44488888888889</v>
      </c>
      <c r="AC93" s="81">
        <f t="shared" si="24"/>
        <v>40.508444444444443</v>
      </c>
      <c r="AD93" s="81">
        <f t="shared" si="24"/>
        <v>45.571999999999996</v>
      </c>
      <c r="AE93" s="81">
        <f t="shared" si="24"/>
        <v>50.635555555555548</v>
      </c>
      <c r="AF93" s="81">
        <f t="shared" si="24"/>
        <v>55.699111111111101</v>
      </c>
      <c r="AG93" s="81">
        <f t="shared" si="24"/>
        <v>60.762666666666654</v>
      </c>
      <c r="AH93" s="81">
        <f t="shared" si="24"/>
        <v>65.826222222222214</v>
      </c>
      <c r="AI93" s="81">
        <f t="shared" si="24"/>
        <v>70.889777777777766</v>
      </c>
      <c r="AJ93" s="81">
        <f t="shared" si="24"/>
        <v>75.953333333333319</v>
      </c>
      <c r="AK93" s="81">
        <f t="shared" si="24"/>
        <v>81.016888888888872</v>
      </c>
      <c r="AL93" s="81">
        <f t="shared" si="24"/>
        <v>86.080444444444424</v>
      </c>
      <c r="AM93" s="81">
        <f t="shared" si="24"/>
        <v>91.143999999999977</v>
      </c>
      <c r="AN93" s="60">
        <v>54686400</v>
      </c>
      <c r="AO93" s="60">
        <v>21597000</v>
      </c>
      <c r="AP93" s="60">
        <v>70346900</v>
      </c>
      <c r="AQ93" s="60">
        <v>42544500</v>
      </c>
      <c r="AR93" s="60">
        <v>62033900</v>
      </c>
      <c r="AS93" s="60">
        <v>54969300</v>
      </c>
      <c r="AT93" s="60">
        <v>21861200</v>
      </c>
      <c r="AU93" s="60">
        <v>33380200</v>
      </c>
      <c r="AV93" s="61">
        <f>((AW93-AU93)/(1990-1988))+AU93</f>
        <v>59076750</v>
      </c>
      <c r="AW93" s="60">
        <v>84773300</v>
      </c>
      <c r="AX93" s="60">
        <v>84773300</v>
      </c>
      <c r="AY93" s="60">
        <v>92688000</v>
      </c>
      <c r="AZ93" s="60">
        <v>88210000</v>
      </c>
      <c r="BA93" s="60">
        <v>17235000</v>
      </c>
      <c r="BB93" s="60">
        <v>11625600</v>
      </c>
      <c r="BC93" s="60">
        <v>38161600</v>
      </c>
      <c r="BD93" s="60">
        <v>12265300</v>
      </c>
      <c r="BE93" s="60">
        <v>5215800</v>
      </c>
      <c r="BF93" s="60">
        <v>10587300</v>
      </c>
      <c r="BG93" s="60">
        <v>63645000</v>
      </c>
      <c r="BH93" s="60">
        <v>55001700</v>
      </c>
      <c r="BI93" s="60">
        <v>30179600</v>
      </c>
      <c r="BJ93" s="60">
        <v>1981200</v>
      </c>
      <c r="BK93" s="60">
        <v>906000</v>
      </c>
      <c r="BL93" s="60">
        <v>634000</v>
      </c>
      <c r="BM93" s="60">
        <v>109000</v>
      </c>
      <c r="BN93" s="60">
        <v>105000</v>
      </c>
      <c r="BO93" s="61">
        <v>0</v>
      </c>
      <c r="BP93" s="61">
        <v>0</v>
      </c>
      <c r="BQ93" s="61">
        <v>0</v>
      </c>
      <c r="BR93" s="61">
        <v>0</v>
      </c>
      <c r="BS93" s="61">
        <v>0</v>
      </c>
      <c r="BT93" s="57">
        <v>0</v>
      </c>
      <c r="BU93" s="57">
        <v>0</v>
      </c>
      <c r="BV93" s="61">
        <v>0</v>
      </c>
      <c r="BW93" s="57">
        <v>0</v>
      </c>
      <c r="BX93" s="57">
        <v>0</v>
      </c>
      <c r="BY93" s="57">
        <v>0</v>
      </c>
      <c r="BZ93" s="57">
        <v>0</v>
      </c>
      <c r="CA93" s="37"/>
      <c r="CB93"/>
      <c r="CC93"/>
      <c r="CD93"/>
      <c r="CE93"/>
      <c r="CF93"/>
      <c r="CG93"/>
      <c r="CH93"/>
      <c r="CI93"/>
      <c r="CJ93"/>
      <c r="CK93"/>
      <c r="CL93"/>
    </row>
    <row r="94" spans="1:90" s="11" customFormat="1" x14ac:dyDescent="0.3">
      <c r="A94" s="27">
        <v>400185</v>
      </c>
      <c r="B94" s="28" t="s">
        <v>291</v>
      </c>
      <c r="C94" s="8" t="s">
        <v>292</v>
      </c>
      <c r="D94" s="8" t="s">
        <v>169</v>
      </c>
      <c r="E94" s="2" t="str">
        <f t="shared" si="23"/>
        <v>CREST HILL W11 pnum400185</v>
      </c>
      <c r="F94" s="7">
        <v>325</v>
      </c>
      <c r="G94" s="8" t="s">
        <v>295</v>
      </c>
      <c r="H94" s="8" t="s">
        <v>296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  <c r="Q94" s="72">
        <v>0</v>
      </c>
      <c r="R94" s="72">
        <v>0</v>
      </c>
      <c r="S94" s="72">
        <v>0</v>
      </c>
      <c r="T94" s="72">
        <v>0</v>
      </c>
      <c r="U94" s="72">
        <v>0</v>
      </c>
      <c r="V94" s="74">
        <v>0</v>
      </c>
      <c r="W94" s="61">
        <v>0</v>
      </c>
      <c r="X94" s="61">
        <v>0</v>
      </c>
      <c r="Y94" s="61">
        <v>0</v>
      </c>
      <c r="Z94" s="61">
        <v>0</v>
      </c>
      <c r="AA94" s="61">
        <v>0</v>
      </c>
      <c r="AB94" s="61">
        <v>0</v>
      </c>
      <c r="AC94" s="61">
        <v>0</v>
      </c>
      <c r="AD94" s="61">
        <v>0</v>
      </c>
      <c r="AE94" s="61">
        <v>0</v>
      </c>
      <c r="AF94" s="61">
        <v>0</v>
      </c>
      <c r="AG94" s="61">
        <v>0</v>
      </c>
      <c r="AH94" s="61">
        <v>0</v>
      </c>
      <c r="AI94" s="61">
        <v>0</v>
      </c>
      <c r="AJ94" s="61">
        <v>0</v>
      </c>
      <c r="AK94" s="61">
        <v>0</v>
      </c>
      <c r="AL94" s="61">
        <v>0</v>
      </c>
      <c r="AM94" s="61">
        <v>0</v>
      </c>
      <c r="AN94" s="61">
        <v>0</v>
      </c>
      <c r="AO94" s="61">
        <v>0</v>
      </c>
      <c r="AP94" s="61">
        <v>0</v>
      </c>
      <c r="AQ94" s="61">
        <v>0</v>
      </c>
      <c r="AR94" s="61">
        <v>0</v>
      </c>
      <c r="AS94" s="61">
        <v>0</v>
      </c>
      <c r="AT94" s="61">
        <v>0</v>
      </c>
      <c r="AU94" s="61">
        <v>0</v>
      </c>
      <c r="AV94" s="61">
        <v>0</v>
      </c>
      <c r="AW94" s="61">
        <v>0</v>
      </c>
      <c r="AX94" s="61">
        <v>0</v>
      </c>
      <c r="AY94" s="61">
        <v>0</v>
      </c>
      <c r="AZ94" s="61">
        <v>0</v>
      </c>
      <c r="BA94" s="61">
        <v>0</v>
      </c>
      <c r="BB94" s="57">
        <v>0</v>
      </c>
      <c r="BC94" s="57">
        <v>0</v>
      </c>
      <c r="BD94" s="57">
        <v>0</v>
      </c>
      <c r="BE94" s="57">
        <v>0</v>
      </c>
      <c r="BF94" s="57">
        <v>0</v>
      </c>
      <c r="BG94" s="57">
        <v>0</v>
      </c>
      <c r="BH94" s="57">
        <v>0</v>
      </c>
      <c r="BI94" s="57">
        <v>0</v>
      </c>
      <c r="BJ94" s="58">
        <v>22197000</v>
      </c>
      <c r="BK94" s="58">
        <v>142295000</v>
      </c>
      <c r="BL94" s="58">
        <v>130566000</v>
      </c>
      <c r="BM94" s="58">
        <v>135522000</v>
      </c>
      <c r="BN94" s="58">
        <v>140797000</v>
      </c>
      <c r="BO94" s="58">
        <v>116709000</v>
      </c>
      <c r="BP94" s="58">
        <v>111569000</v>
      </c>
      <c r="BQ94" s="58">
        <v>111020000</v>
      </c>
      <c r="BR94" s="58">
        <v>101225000</v>
      </c>
      <c r="BS94" s="58">
        <v>101225000</v>
      </c>
      <c r="BT94" s="58">
        <v>122230000</v>
      </c>
      <c r="BU94" s="58">
        <v>114670000</v>
      </c>
      <c r="BV94" s="58">
        <v>108855000</v>
      </c>
      <c r="BW94" s="57">
        <f t="shared" ref="BW94:BZ95" si="25">AVERAGE($BR94:$BV94)</f>
        <v>109641000</v>
      </c>
      <c r="BX94" s="57">
        <f t="shared" si="25"/>
        <v>109641000</v>
      </c>
      <c r="BY94" s="57">
        <f t="shared" si="25"/>
        <v>109641000</v>
      </c>
      <c r="BZ94" s="57">
        <f t="shared" si="25"/>
        <v>109641000</v>
      </c>
      <c r="CA94" s="37"/>
      <c r="CB94"/>
      <c r="CC94"/>
      <c r="CD94"/>
      <c r="CE94"/>
      <c r="CF94"/>
      <c r="CG94"/>
      <c r="CH94"/>
      <c r="CI94"/>
      <c r="CJ94"/>
      <c r="CK94"/>
      <c r="CL94"/>
    </row>
    <row r="95" spans="1:90" x14ac:dyDescent="0.3">
      <c r="A95" s="27">
        <v>405028</v>
      </c>
      <c r="B95" s="28" t="s">
        <v>291</v>
      </c>
      <c r="C95" s="8" t="s">
        <v>292</v>
      </c>
      <c r="D95" s="8" t="s">
        <v>297</v>
      </c>
      <c r="E95" s="2" t="str">
        <f t="shared" si="23"/>
        <v>CREST HILL W9 pnum405028</v>
      </c>
      <c r="F95" s="7">
        <v>320</v>
      </c>
      <c r="G95" s="8" t="s">
        <v>298</v>
      </c>
      <c r="H95" s="8" t="s">
        <v>299</v>
      </c>
      <c r="I95" s="72">
        <v>0</v>
      </c>
      <c r="J95" s="64">
        <v>0</v>
      </c>
      <c r="K95" s="64">
        <v>0</v>
      </c>
      <c r="L95" s="64">
        <v>0</v>
      </c>
      <c r="M95" s="64">
        <v>0</v>
      </c>
      <c r="N95" s="64">
        <v>0</v>
      </c>
      <c r="O95" s="64">
        <v>0</v>
      </c>
      <c r="P95" s="64">
        <v>0</v>
      </c>
      <c r="Q95" s="64">
        <v>0</v>
      </c>
      <c r="R95" s="64">
        <v>0</v>
      </c>
      <c r="S95" s="64">
        <v>0</v>
      </c>
      <c r="T95" s="64">
        <v>0</v>
      </c>
      <c r="U95" s="64">
        <v>0</v>
      </c>
      <c r="V95" s="56">
        <v>0</v>
      </c>
      <c r="W95" s="65">
        <v>0</v>
      </c>
      <c r="X95" s="65">
        <v>0</v>
      </c>
      <c r="Y95" s="65">
        <v>0</v>
      </c>
      <c r="Z95" s="65">
        <v>0</v>
      </c>
      <c r="AA95" s="65">
        <v>0</v>
      </c>
      <c r="AB95" s="65">
        <v>0</v>
      </c>
      <c r="AC95" s="65">
        <v>0</v>
      </c>
      <c r="AD95" s="65">
        <v>0</v>
      </c>
      <c r="AE95" s="65">
        <v>0</v>
      </c>
      <c r="AF95" s="65">
        <v>0</v>
      </c>
      <c r="AG95" s="65">
        <v>0</v>
      </c>
      <c r="AH95" s="65">
        <v>0</v>
      </c>
      <c r="AI95" s="65">
        <v>0</v>
      </c>
      <c r="AJ95" s="65">
        <v>0</v>
      </c>
      <c r="AK95" s="65">
        <v>0</v>
      </c>
      <c r="AL95" s="65">
        <v>0</v>
      </c>
      <c r="AM95" s="65">
        <v>0</v>
      </c>
      <c r="AN95" s="65">
        <v>0</v>
      </c>
      <c r="AO95" s="65">
        <v>0</v>
      </c>
      <c r="AP95" s="65">
        <v>0</v>
      </c>
      <c r="AQ95" s="65">
        <v>0</v>
      </c>
      <c r="AR95" s="65">
        <v>0</v>
      </c>
      <c r="AS95" s="65">
        <v>0</v>
      </c>
      <c r="AT95" s="65">
        <v>0</v>
      </c>
      <c r="AU95" s="65">
        <v>0</v>
      </c>
      <c r="AV95" s="65">
        <v>0</v>
      </c>
      <c r="AW95" s="65">
        <v>0</v>
      </c>
      <c r="AX95" s="65">
        <v>0</v>
      </c>
      <c r="AY95" s="65">
        <v>0</v>
      </c>
      <c r="AZ95" s="65">
        <v>0</v>
      </c>
      <c r="BA95" s="58">
        <v>0</v>
      </c>
      <c r="BB95" s="58">
        <v>0</v>
      </c>
      <c r="BC95" s="58">
        <v>19685000</v>
      </c>
      <c r="BD95" s="58">
        <v>167807000</v>
      </c>
      <c r="BE95" s="58">
        <v>173462100</v>
      </c>
      <c r="BF95" s="58">
        <v>174085500</v>
      </c>
      <c r="BG95" s="58">
        <v>139242000</v>
      </c>
      <c r="BH95" s="58">
        <v>138879000</v>
      </c>
      <c r="BI95" s="58">
        <v>183780300</v>
      </c>
      <c r="BJ95" s="58">
        <v>141698200</v>
      </c>
      <c r="BK95" s="58">
        <v>138410000</v>
      </c>
      <c r="BL95" s="58">
        <v>106645000</v>
      </c>
      <c r="BM95" s="58">
        <v>122412358</v>
      </c>
      <c r="BN95" s="58">
        <v>119456000</v>
      </c>
      <c r="BO95" s="58">
        <v>108708000</v>
      </c>
      <c r="BP95" s="58">
        <v>123623000</v>
      </c>
      <c r="BQ95" s="58">
        <v>206869000</v>
      </c>
      <c r="BR95" s="58">
        <v>182327000</v>
      </c>
      <c r="BS95" s="58">
        <v>182327000</v>
      </c>
      <c r="BT95" s="58">
        <v>120687000</v>
      </c>
      <c r="BU95" s="58">
        <v>120328000</v>
      </c>
      <c r="BV95" s="58">
        <v>23792000</v>
      </c>
      <c r="BW95" s="57">
        <f t="shared" si="25"/>
        <v>125892200</v>
      </c>
      <c r="BX95" s="57">
        <f t="shared" si="25"/>
        <v>125892200</v>
      </c>
      <c r="BY95" s="57">
        <f t="shared" si="25"/>
        <v>125892200</v>
      </c>
      <c r="BZ95" s="57">
        <f t="shared" si="25"/>
        <v>125892200</v>
      </c>
      <c r="CA95" s="37"/>
    </row>
    <row r="96" spans="1:90" x14ac:dyDescent="0.3">
      <c r="A96" s="27">
        <v>409391</v>
      </c>
      <c r="B96" s="28" t="s">
        <v>291</v>
      </c>
      <c r="C96" s="8" t="s">
        <v>292</v>
      </c>
      <c r="D96" s="8" t="s">
        <v>93</v>
      </c>
      <c r="E96" s="2" t="str">
        <f t="shared" si="23"/>
        <v>CREST HILL W3 pnum409391</v>
      </c>
      <c r="F96" s="7">
        <v>310</v>
      </c>
      <c r="G96" s="8" t="s">
        <v>300</v>
      </c>
      <c r="H96" s="8" t="s">
        <v>301</v>
      </c>
      <c r="I96" s="72">
        <v>0</v>
      </c>
      <c r="J96" s="72">
        <v>0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  <c r="Q96" s="72">
        <v>0</v>
      </c>
      <c r="R96" s="72">
        <v>0</v>
      </c>
      <c r="S96" s="72">
        <v>0</v>
      </c>
      <c r="T96" s="72">
        <v>0</v>
      </c>
      <c r="U96" s="72">
        <v>0</v>
      </c>
      <c r="V96" s="74">
        <f t="shared" ref="V96:AM96" si="26">(($AN96-$U96)/($AN$2-$U$2))+U96</f>
        <v>6.5019814814814811</v>
      </c>
      <c r="W96" s="81">
        <f t="shared" si="26"/>
        <v>13.003962962962962</v>
      </c>
      <c r="X96" s="81">
        <f t="shared" si="26"/>
        <v>19.505944444444445</v>
      </c>
      <c r="Y96" s="81">
        <f t="shared" si="26"/>
        <v>26.007925925925925</v>
      </c>
      <c r="Z96" s="81">
        <f t="shared" si="26"/>
        <v>32.509907407407404</v>
      </c>
      <c r="AA96" s="81">
        <f t="shared" si="26"/>
        <v>39.011888888888883</v>
      </c>
      <c r="AB96" s="81">
        <f t="shared" si="26"/>
        <v>45.513870370370363</v>
      </c>
      <c r="AC96" s="81">
        <f t="shared" si="26"/>
        <v>52.015851851851842</v>
      </c>
      <c r="AD96" s="81">
        <f t="shared" si="26"/>
        <v>58.517833333333321</v>
      </c>
      <c r="AE96" s="81">
        <f t="shared" si="26"/>
        <v>65.019814814814808</v>
      </c>
      <c r="AF96" s="81">
        <f t="shared" si="26"/>
        <v>71.521796296296287</v>
      </c>
      <c r="AG96" s="81">
        <f t="shared" si="26"/>
        <v>78.023777777777767</v>
      </c>
      <c r="AH96" s="81">
        <f t="shared" si="26"/>
        <v>84.525759259259246</v>
      </c>
      <c r="AI96" s="81">
        <f t="shared" si="26"/>
        <v>91.027740740740725</v>
      </c>
      <c r="AJ96" s="81">
        <f t="shared" si="26"/>
        <v>97.529722222222205</v>
      </c>
      <c r="AK96" s="81">
        <f t="shared" si="26"/>
        <v>104.03170370370368</v>
      </c>
      <c r="AL96" s="81">
        <f t="shared" si="26"/>
        <v>110.53368518518516</v>
      </c>
      <c r="AM96" s="81">
        <f t="shared" si="26"/>
        <v>117.03566666666664</v>
      </c>
      <c r="AN96" s="60">
        <v>70221400</v>
      </c>
      <c r="AO96" s="60">
        <v>66219800</v>
      </c>
      <c r="AP96" s="60">
        <v>63851900</v>
      </c>
      <c r="AQ96" s="60">
        <v>61260800</v>
      </c>
      <c r="AR96" s="60">
        <v>80999500</v>
      </c>
      <c r="AS96" s="60">
        <v>53116200</v>
      </c>
      <c r="AT96" s="60">
        <v>41320200</v>
      </c>
      <c r="AU96" s="60">
        <v>40865500</v>
      </c>
      <c r="AV96" s="57">
        <f>((AW96-AU96)/(1990-1988))+AU96</f>
        <v>34758600</v>
      </c>
      <c r="AW96" s="60">
        <v>28651700</v>
      </c>
      <c r="AX96" s="60">
        <v>28651700</v>
      </c>
      <c r="AY96" s="60">
        <v>279000</v>
      </c>
      <c r="AZ96" s="60">
        <v>0</v>
      </c>
      <c r="BA96" s="60">
        <v>6059000</v>
      </c>
      <c r="BB96" s="58">
        <v>3476700</v>
      </c>
      <c r="BC96" s="57">
        <v>0</v>
      </c>
      <c r="BD96" s="61">
        <v>0</v>
      </c>
      <c r="BE96" s="57">
        <v>0</v>
      </c>
      <c r="BF96" s="57">
        <v>0</v>
      </c>
      <c r="BG96" s="61">
        <v>0</v>
      </c>
      <c r="BH96" s="61">
        <v>0</v>
      </c>
      <c r="BI96" s="61">
        <v>0</v>
      </c>
      <c r="BJ96" s="61">
        <v>0</v>
      </c>
      <c r="BK96" s="57">
        <v>0</v>
      </c>
      <c r="BL96" s="57">
        <v>0</v>
      </c>
      <c r="BM96" s="57">
        <v>0</v>
      </c>
      <c r="BN96" s="57">
        <v>0</v>
      </c>
      <c r="BO96" s="57">
        <v>0</v>
      </c>
      <c r="BP96" s="57">
        <v>0</v>
      </c>
      <c r="BQ96" s="57">
        <v>0</v>
      </c>
      <c r="BR96" s="57">
        <v>0</v>
      </c>
      <c r="BS96" s="57">
        <v>0</v>
      </c>
      <c r="BT96" s="57">
        <v>0</v>
      </c>
      <c r="BU96" s="57">
        <v>0</v>
      </c>
      <c r="BV96" s="57">
        <v>0</v>
      </c>
      <c r="BW96" s="57">
        <v>0</v>
      </c>
      <c r="BX96" s="57">
        <v>0</v>
      </c>
      <c r="BY96" s="57">
        <v>0</v>
      </c>
      <c r="BZ96" s="57">
        <v>0</v>
      </c>
      <c r="CA96" s="37"/>
    </row>
    <row r="97" spans="1:90" x14ac:dyDescent="0.3">
      <c r="A97" s="27">
        <v>409396</v>
      </c>
      <c r="B97" s="28" t="s">
        <v>291</v>
      </c>
      <c r="C97" s="8" t="s">
        <v>292</v>
      </c>
      <c r="D97" s="8" t="s">
        <v>54</v>
      </c>
      <c r="E97" s="2" t="str">
        <f t="shared" si="23"/>
        <v>CREST HILL W1 pnum409396</v>
      </c>
      <c r="F97" s="7">
        <v>303</v>
      </c>
      <c r="G97" s="8" t="s">
        <v>302</v>
      </c>
      <c r="H97" s="8" t="s">
        <v>303</v>
      </c>
      <c r="I97" s="72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0</v>
      </c>
      <c r="T97" s="64">
        <v>0</v>
      </c>
      <c r="U97" s="64">
        <v>0</v>
      </c>
      <c r="V97" s="56">
        <f t="shared" ref="V97:AM97" si="27">(($AN97-$U97)/($AN$2-$U$2))+U97</f>
        <v>10.846305555555556</v>
      </c>
      <c r="W97" s="62">
        <f t="shared" si="27"/>
        <v>21.692611111111113</v>
      </c>
      <c r="X97" s="62">
        <f t="shared" si="27"/>
        <v>32.538916666666665</v>
      </c>
      <c r="Y97" s="62">
        <f t="shared" si="27"/>
        <v>43.385222222222225</v>
      </c>
      <c r="Z97" s="62">
        <f t="shared" si="27"/>
        <v>54.231527777777785</v>
      </c>
      <c r="AA97" s="62">
        <f t="shared" si="27"/>
        <v>65.077833333333345</v>
      </c>
      <c r="AB97" s="62">
        <f t="shared" si="27"/>
        <v>75.924138888888905</v>
      </c>
      <c r="AC97" s="62">
        <f t="shared" si="27"/>
        <v>86.770444444444465</v>
      </c>
      <c r="AD97" s="62">
        <f t="shared" si="27"/>
        <v>97.616750000000025</v>
      </c>
      <c r="AE97" s="62">
        <f t="shared" si="27"/>
        <v>108.46305555555558</v>
      </c>
      <c r="AF97" s="62">
        <f t="shared" si="27"/>
        <v>119.30936111111114</v>
      </c>
      <c r="AG97" s="62">
        <f t="shared" si="27"/>
        <v>130.15566666666669</v>
      </c>
      <c r="AH97" s="62">
        <f t="shared" si="27"/>
        <v>141.00197222222224</v>
      </c>
      <c r="AI97" s="62">
        <f t="shared" si="27"/>
        <v>151.84827777777778</v>
      </c>
      <c r="AJ97" s="62">
        <f t="shared" si="27"/>
        <v>162.69458333333333</v>
      </c>
      <c r="AK97" s="62">
        <f t="shared" si="27"/>
        <v>173.54088888888887</v>
      </c>
      <c r="AL97" s="62">
        <f t="shared" si="27"/>
        <v>184.38719444444442</v>
      </c>
      <c r="AM97" s="62">
        <f t="shared" si="27"/>
        <v>195.23349999999996</v>
      </c>
      <c r="AN97" s="58">
        <v>117140100</v>
      </c>
      <c r="AO97" s="58">
        <v>53307200</v>
      </c>
      <c r="AP97" s="58">
        <v>66933600</v>
      </c>
      <c r="AQ97" s="58">
        <v>44822000</v>
      </c>
      <c r="AR97" s="58">
        <v>51585600</v>
      </c>
      <c r="AS97" s="58">
        <v>77141900</v>
      </c>
      <c r="AT97" s="58">
        <v>124495050</v>
      </c>
      <c r="AU97" s="58">
        <v>120278000</v>
      </c>
      <c r="AV97" s="57">
        <f>((AW97-AU97)/(1990-1988))+AU97</f>
        <v>107813850</v>
      </c>
      <c r="AW97" s="58">
        <v>95349700</v>
      </c>
      <c r="AX97" s="58">
        <v>95349700</v>
      </c>
      <c r="AY97" s="58">
        <v>57640000</v>
      </c>
      <c r="AZ97" s="58">
        <v>67780000</v>
      </c>
      <c r="BA97" s="58">
        <v>175094000</v>
      </c>
      <c r="BB97" s="58">
        <v>141236700</v>
      </c>
      <c r="BC97" s="58">
        <v>209726100</v>
      </c>
      <c r="BD97" s="58">
        <v>150928500</v>
      </c>
      <c r="BE97" s="58">
        <v>130760000</v>
      </c>
      <c r="BF97" s="58">
        <v>125707700</v>
      </c>
      <c r="BG97" s="58">
        <v>128930000</v>
      </c>
      <c r="BH97" s="58">
        <v>148081000</v>
      </c>
      <c r="BI97" s="58">
        <v>94091200</v>
      </c>
      <c r="BJ97" s="58">
        <v>196802700</v>
      </c>
      <c r="BK97" s="58">
        <v>105809000</v>
      </c>
      <c r="BL97" s="58">
        <v>88155000</v>
      </c>
      <c r="BM97" s="58">
        <v>55548000</v>
      </c>
      <c r="BN97" s="58">
        <v>68654000</v>
      </c>
      <c r="BO97" s="58">
        <v>61393000</v>
      </c>
      <c r="BP97" s="58">
        <v>79818000</v>
      </c>
      <c r="BQ97" s="58">
        <v>86129000</v>
      </c>
      <c r="BR97" s="58">
        <v>92028000</v>
      </c>
      <c r="BS97" s="58">
        <v>92028000</v>
      </c>
      <c r="BT97" s="58">
        <v>57614000</v>
      </c>
      <c r="BU97" s="58">
        <v>59918000</v>
      </c>
      <c r="BV97" s="58">
        <v>40073000</v>
      </c>
      <c r="BW97" s="57">
        <f t="shared" ref="BW97:BZ101" si="28">AVERAGE($BR97:$BV97)</f>
        <v>68332200</v>
      </c>
      <c r="BX97" s="57">
        <f t="shared" si="28"/>
        <v>68332200</v>
      </c>
      <c r="BY97" s="57">
        <f t="shared" si="28"/>
        <v>68332200</v>
      </c>
      <c r="BZ97" s="57">
        <f t="shared" si="28"/>
        <v>68332200</v>
      </c>
      <c r="CA97" s="37"/>
    </row>
    <row r="98" spans="1:90" x14ac:dyDescent="0.3">
      <c r="A98" s="27">
        <v>400183</v>
      </c>
      <c r="B98" s="28" t="s">
        <v>291</v>
      </c>
      <c r="C98" s="8" t="s">
        <v>292</v>
      </c>
      <c r="D98" s="8" t="s">
        <v>304</v>
      </c>
      <c r="E98" s="2" t="str">
        <f t="shared" si="23"/>
        <v>CREST HILL W12 pnum400183</v>
      </c>
      <c r="F98" s="7">
        <v>301</v>
      </c>
      <c r="G98" s="8" t="s">
        <v>295</v>
      </c>
      <c r="H98" s="8" t="s">
        <v>305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  <c r="Q98" s="72">
        <v>0</v>
      </c>
      <c r="R98" s="72">
        <v>0</v>
      </c>
      <c r="S98" s="72">
        <v>0</v>
      </c>
      <c r="T98" s="72">
        <v>0</v>
      </c>
      <c r="U98" s="72">
        <v>0</v>
      </c>
      <c r="V98" s="74">
        <v>0</v>
      </c>
      <c r="W98" s="61">
        <v>0</v>
      </c>
      <c r="X98" s="61">
        <v>0</v>
      </c>
      <c r="Y98" s="61">
        <v>0</v>
      </c>
      <c r="Z98" s="61">
        <v>0</v>
      </c>
      <c r="AA98" s="61">
        <v>0</v>
      </c>
      <c r="AB98" s="61">
        <v>0</v>
      </c>
      <c r="AC98" s="61">
        <v>0</v>
      </c>
      <c r="AD98" s="61">
        <v>0</v>
      </c>
      <c r="AE98" s="61">
        <v>0</v>
      </c>
      <c r="AF98" s="61">
        <v>0</v>
      </c>
      <c r="AG98" s="61">
        <v>0</v>
      </c>
      <c r="AH98" s="61">
        <v>0</v>
      </c>
      <c r="AI98" s="61">
        <v>0</v>
      </c>
      <c r="AJ98" s="61">
        <v>0</v>
      </c>
      <c r="AK98" s="61">
        <v>0</v>
      </c>
      <c r="AL98" s="61">
        <v>0</v>
      </c>
      <c r="AM98" s="61">
        <v>0</v>
      </c>
      <c r="AN98" s="61">
        <v>0</v>
      </c>
      <c r="AO98" s="61">
        <v>0</v>
      </c>
      <c r="AP98" s="61">
        <v>0</v>
      </c>
      <c r="AQ98" s="61">
        <v>0</v>
      </c>
      <c r="AR98" s="61">
        <v>0</v>
      </c>
      <c r="AS98" s="61">
        <v>0</v>
      </c>
      <c r="AT98" s="61">
        <v>0</v>
      </c>
      <c r="AU98" s="61">
        <v>0</v>
      </c>
      <c r="AV98" s="61">
        <v>0</v>
      </c>
      <c r="AW98" s="61">
        <v>0</v>
      </c>
      <c r="AX98" s="61">
        <v>0</v>
      </c>
      <c r="AY98" s="61">
        <v>0</v>
      </c>
      <c r="AZ98" s="61">
        <v>0</v>
      </c>
      <c r="BA98" s="61">
        <v>0</v>
      </c>
      <c r="BB98" s="61">
        <v>0</v>
      </c>
      <c r="BC98" s="61">
        <v>0</v>
      </c>
      <c r="BD98" s="61">
        <v>0</v>
      </c>
      <c r="BE98" s="57">
        <v>0</v>
      </c>
      <c r="BF98" s="61">
        <v>0</v>
      </c>
      <c r="BG98" s="57">
        <v>0</v>
      </c>
      <c r="BH98" s="57">
        <v>0</v>
      </c>
      <c r="BI98" s="61">
        <v>0</v>
      </c>
      <c r="BJ98" s="61">
        <v>0</v>
      </c>
      <c r="BK98" s="60">
        <v>74448000</v>
      </c>
      <c r="BL98" s="60">
        <v>102275000</v>
      </c>
      <c r="BM98" s="60">
        <v>92716000</v>
      </c>
      <c r="BN98" s="60">
        <v>79110000</v>
      </c>
      <c r="BO98" s="58">
        <v>79713000</v>
      </c>
      <c r="BP98" s="58">
        <v>76907000</v>
      </c>
      <c r="BQ98" s="58">
        <v>86522000</v>
      </c>
      <c r="BR98" s="58">
        <v>85035000</v>
      </c>
      <c r="BS98" s="58">
        <v>85035000</v>
      </c>
      <c r="BT98" s="58">
        <v>71801000</v>
      </c>
      <c r="BU98" s="57">
        <f>((BV98-BT98)/(2015-2013))+BT98</f>
        <v>90758500</v>
      </c>
      <c r="BV98" s="58">
        <v>109716000</v>
      </c>
      <c r="BW98" s="57">
        <f t="shared" si="28"/>
        <v>88469100</v>
      </c>
      <c r="BX98" s="57">
        <f t="shared" si="28"/>
        <v>88469100</v>
      </c>
      <c r="BY98" s="61">
        <f t="shared" si="28"/>
        <v>88469100</v>
      </c>
      <c r="BZ98" s="57">
        <f t="shared" si="28"/>
        <v>88469100</v>
      </c>
      <c r="CA98" s="37"/>
    </row>
    <row r="99" spans="1:90" x14ac:dyDescent="0.3">
      <c r="A99" s="27">
        <v>400184</v>
      </c>
      <c r="B99" s="28" t="s">
        <v>291</v>
      </c>
      <c r="C99" s="8" t="s">
        <v>292</v>
      </c>
      <c r="D99" s="8" t="s">
        <v>306</v>
      </c>
      <c r="E99" s="2" t="str">
        <f t="shared" si="23"/>
        <v>CREST HILL W10 pnum400184</v>
      </c>
      <c r="F99" s="7">
        <v>301</v>
      </c>
      <c r="G99" s="8" t="s">
        <v>307</v>
      </c>
      <c r="H99" s="8" t="s">
        <v>308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  <c r="Q99" s="72">
        <v>0</v>
      </c>
      <c r="R99" s="72">
        <v>0</v>
      </c>
      <c r="S99" s="72">
        <v>0</v>
      </c>
      <c r="T99" s="72">
        <v>0</v>
      </c>
      <c r="U99" s="72">
        <v>0</v>
      </c>
      <c r="V99" s="74">
        <v>0</v>
      </c>
      <c r="W99" s="81">
        <v>0</v>
      </c>
      <c r="X99" s="81">
        <v>0</v>
      </c>
      <c r="Y99" s="81">
        <v>0</v>
      </c>
      <c r="Z99" s="81">
        <v>0</v>
      </c>
      <c r="AA99" s="81">
        <v>0</v>
      </c>
      <c r="AB99" s="81">
        <v>0</v>
      </c>
      <c r="AC99" s="81">
        <v>0</v>
      </c>
      <c r="AD99" s="81">
        <v>0</v>
      </c>
      <c r="AE99" s="81">
        <v>0</v>
      </c>
      <c r="AF99" s="81">
        <v>0</v>
      </c>
      <c r="AG99" s="81">
        <v>0</v>
      </c>
      <c r="AH99" s="81">
        <v>0</v>
      </c>
      <c r="AI99" s="81">
        <v>0</v>
      </c>
      <c r="AJ99" s="81">
        <v>0</v>
      </c>
      <c r="AK99" s="81">
        <v>0</v>
      </c>
      <c r="AL99" s="81">
        <v>0</v>
      </c>
      <c r="AM99" s="81">
        <v>0</v>
      </c>
      <c r="AN99" s="81">
        <v>0</v>
      </c>
      <c r="AO99" s="81">
        <v>0</v>
      </c>
      <c r="AP99" s="81">
        <v>0</v>
      </c>
      <c r="AQ99" s="81">
        <v>0</v>
      </c>
      <c r="AR99" s="81">
        <v>0</v>
      </c>
      <c r="AS99" s="81">
        <v>0</v>
      </c>
      <c r="AT99" s="81">
        <v>0</v>
      </c>
      <c r="AU99" s="81">
        <v>0</v>
      </c>
      <c r="AV99" s="81">
        <v>0</v>
      </c>
      <c r="AW99" s="81">
        <v>0</v>
      </c>
      <c r="AX99" s="81">
        <v>0</v>
      </c>
      <c r="AY99" s="81">
        <v>0</v>
      </c>
      <c r="AZ99" s="81">
        <v>0</v>
      </c>
      <c r="BA99" s="81">
        <v>0</v>
      </c>
      <c r="BB99" s="81">
        <v>0</v>
      </c>
      <c r="BC99" s="81">
        <v>0</v>
      </c>
      <c r="BD99" s="81">
        <v>0</v>
      </c>
      <c r="BE99" s="81">
        <v>0</v>
      </c>
      <c r="BF99" s="81">
        <v>0</v>
      </c>
      <c r="BG99" s="81">
        <v>0</v>
      </c>
      <c r="BH99" s="81">
        <v>0</v>
      </c>
      <c r="BI99" s="60">
        <v>83202500</v>
      </c>
      <c r="BJ99" s="60">
        <v>121991200</v>
      </c>
      <c r="BK99" s="60">
        <v>116539000</v>
      </c>
      <c r="BL99" s="60">
        <v>109078000</v>
      </c>
      <c r="BM99" s="60">
        <v>108070000</v>
      </c>
      <c r="BN99" s="60">
        <v>144348000</v>
      </c>
      <c r="BO99" s="60">
        <v>169764000</v>
      </c>
      <c r="BP99" s="60">
        <v>154404000</v>
      </c>
      <c r="BQ99" s="60">
        <v>142742000</v>
      </c>
      <c r="BR99" s="60">
        <v>116553000</v>
      </c>
      <c r="BS99" s="60">
        <v>116553000</v>
      </c>
      <c r="BT99" s="60">
        <v>145119000</v>
      </c>
      <c r="BU99" s="60">
        <v>148196000</v>
      </c>
      <c r="BV99" s="60">
        <v>125217000</v>
      </c>
      <c r="BW99" s="61">
        <f t="shared" si="28"/>
        <v>130327600</v>
      </c>
      <c r="BX99" s="61">
        <f t="shared" si="28"/>
        <v>130327600</v>
      </c>
      <c r="BY99" s="61">
        <f t="shared" si="28"/>
        <v>130327600</v>
      </c>
      <c r="BZ99" s="61">
        <f t="shared" si="28"/>
        <v>130327600</v>
      </c>
      <c r="CA99" s="37"/>
    </row>
    <row r="100" spans="1:90" x14ac:dyDescent="0.3">
      <c r="A100" s="27">
        <v>409393</v>
      </c>
      <c r="B100" s="28" t="s">
        <v>291</v>
      </c>
      <c r="C100" s="8" t="s">
        <v>292</v>
      </c>
      <c r="D100" s="8" t="s">
        <v>70</v>
      </c>
      <c r="E100" s="2" t="str">
        <f t="shared" si="23"/>
        <v>CREST HILL W4 pnum409393</v>
      </c>
      <c r="F100" s="7">
        <v>300</v>
      </c>
      <c r="G100" s="8" t="s">
        <v>309</v>
      </c>
      <c r="H100" s="8" t="s">
        <v>310</v>
      </c>
      <c r="I100" s="72">
        <v>0</v>
      </c>
      <c r="J100" s="72">
        <v>0</v>
      </c>
      <c r="K100" s="72">
        <v>0</v>
      </c>
      <c r="L100" s="72">
        <v>0</v>
      </c>
      <c r="M100" s="72">
        <v>0</v>
      </c>
      <c r="N100" s="72">
        <v>0</v>
      </c>
      <c r="O100" s="72">
        <v>0</v>
      </c>
      <c r="P100" s="72">
        <v>0</v>
      </c>
      <c r="Q100" s="72">
        <v>0</v>
      </c>
      <c r="R100" s="72">
        <v>0</v>
      </c>
      <c r="S100" s="72">
        <v>0</v>
      </c>
      <c r="T100" s="72">
        <v>0</v>
      </c>
      <c r="U100" s="72">
        <v>0</v>
      </c>
      <c r="V100" s="74">
        <f t="shared" ref="V100:AM100" si="29">(($AN100-$U100)/($AN$2-$U$2))+U100</f>
        <v>10.838425925925925</v>
      </c>
      <c r="W100" s="81">
        <f t="shared" si="29"/>
        <v>21.67685185185185</v>
      </c>
      <c r="X100" s="81">
        <f t="shared" si="29"/>
        <v>32.515277777777776</v>
      </c>
      <c r="Y100" s="81">
        <f t="shared" si="29"/>
        <v>43.353703703703701</v>
      </c>
      <c r="Z100" s="81">
        <f t="shared" si="29"/>
        <v>54.192129629629626</v>
      </c>
      <c r="AA100" s="81">
        <f t="shared" si="29"/>
        <v>65.030555555555551</v>
      </c>
      <c r="AB100" s="81">
        <f t="shared" si="29"/>
        <v>75.868981481481484</v>
      </c>
      <c r="AC100" s="81">
        <f t="shared" si="29"/>
        <v>86.707407407407402</v>
      </c>
      <c r="AD100" s="81">
        <f t="shared" si="29"/>
        <v>97.54583333333332</v>
      </c>
      <c r="AE100" s="81">
        <f t="shared" si="29"/>
        <v>108.38425925925924</v>
      </c>
      <c r="AF100" s="81">
        <f t="shared" si="29"/>
        <v>119.22268518518516</v>
      </c>
      <c r="AG100" s="81">
        <f t="shared" si="29"/>
        <v>130.06111111111107</v>
      </c>
      <c r="AH100" s="81">
        <f t="shared" si="29"/>
        <v>140.89953703703699</v>
      </c>
      <c r="AI100" s="81">
        <f t="shared" si="29"/>
        <v>151.73796296296291</v>
      </c>
      <c r="AJ100" s="81">
        <f t="shared" si="29"/>
        <v>162.57638888888883</v>
      </c>
      <c r="AK100" s="81">
        <f t="shared" si="29"/>
        <v>173.41481481481475</v>
      </c>
      <c r="AL100" s="81">
        <f t="shared" si="29"/>
        <v>184.25324074074067</v>
      </c>
      <c r="AM100" s="81">
        <f t="shared" si="29"/>
        <v>195.09166666666658</v>
      </c>
      <c r="AN100" s="60">
        <v>117055000</v>
      </c>
      <c r="AO100" s="60">
        <v>76798900</v>
      </c>
      <c r="AP100" s="60">
        <v>42928800</v>
      </c>
      <c r="AQ100" s="60">
        <v>65374400</v>
      </c>
      <c r="AR100" s="60">
        <v>72894400</v>
      </c>
      <c r="AS100" s="60">
        <v>57357400</v>
      </c>
      <c r="AT100" s="60">
        <v>116405400</v>
      </c>
      <c r="AU100" s="60">
        <v>85854400</v>
      </c>
      <c r="AV100" s="61">
        <f>((AW100-AU100)/(1990-1988))+AU100</f>
        <v>77382450</v>
      </c>
      <c r="AW100" s="60">
        <v>68910500</v>
      </c>
      <c r="AX100" s="60">
        <v>68910500</v>
      </c>
      <c r="AY100" s="60">
        <v>62736000</v>
      </c>
      <c r="AZ100" s="60">
        <v>107060000</v>
      </c>
      <c r="BA100" s="60">
        <v>82330000</v>
      </c>
      <c r="BB100" s="60">
        <v>147818600</v>
      </c>
      <c r="BC100" s="60">
        <v>119446800</v>
      </c>
      <c r="BD100" s="60">
        <v>38393300</v>
      </c>
      <c r="BE100" s="58">
        <v>31530100</v>
      </c>
      <c r="BF100" s="60">
        <v>25139200</v>
      </c>
      <c r="BG100" s="58">
        <v>15863000</v>
      </c>
      <c r="BH100" s="58">
        <v>5942500</v>
      </c>
      <c r="BI100" s="60">
        <v>2101500</v>
      </c>
      <c r="BJ100" s="60">
        <v>14848300</v>
      </c>
      <c r="BK100" s="60">
        <v>101970000</v>
      </c>
      <c r="BL100" s="60">
        <v>108134000</v>
      </c>
      <c r="BM100" s="60">
        <v>132233000</v>
      </c>
      <c r="BN100" s="60">
        <v>149584000</v>
      </c>
      <c r="BO100" s="60">
        <v>108687000</v>
      </c>
      <c r="BP100" s="58">
        <v>113086000</v>
      </c>
      <c r="BQ100" s="58">
        <v>177757000</v>
      </c>
      <c r="BR100" s="58">
        <v>196005000</v>
      </c>
      <c r="BS100" s="58">
        <v>196005000</v>
      </c>
      <c r="BT100" s="58">
        <v>126024000</v>
      </c>
      <c r="BU100" s="58">
        <v>174376000</v>
      </c>
      <c r="BV100" s="58">
        <v>153798000</v>
      </c>
      <c r="BW100" s="57">
        <f t="shared" si="28"/>
        <v>169241600</v>
      </c>
      <c r="BX100" s="57">
        <f t="shared" si="28"/>
        <v>169241600</v>
      </c>
      <c r="BY100" s="61">
        <f t="shared" si="28"/>
        <v>169241600</v>
      </c>
      <c r="BZ100" s="57">
        <f t="shared" si="28"/>
        <v>169241600</v>
      </c>
      <c r="CA100" s="37"/>
    </row>
    <row r="101" spans="1:90" x14ac:dyDescent="0.3">
      <c r="A101" s="27">
        <v>409395</v>
      </c>
      <c r="B101" s="28" t="s">
        <v>291</v>
      </c>
      <c r="C101" s="8" t="s">
        <v>292</v>
      </c>
      <c r="D101" s="8" t="s">
        <v>85</v>
      </c>
      <c r="E101" s="2" t="str">
        <f t="shared" si="23"/>
        <v>CREST HILL W7 pnum409395</v>
      </c>
      <c r="F101" s="7">
        <v>296</v>
      </c>
      <c r="G101" s="8" t="s">
        <v>311</v>
      </c>
      <c r="H101" s="8" t="s">
        <v>312</v>
      </c>
      <c r="I101" s="72">
        <v>0</v>
      </c>
      <c r="J101" s="72">
        <v>0</v>
      </c>
      <c r="K101" s="72">
        <v>0</v>
      </c>
      <c r="L101" s="72">
        <v>0</v>
      </c>
      <c r="M101" s="72">
        <v>0</v>
      </c>
      <c r="N101" s="72">
        <v>0</v>
      </c>
      <c r="O101" s="72">
        <v>0</v>
      </c>
      <c r="P101" s="72">
        <v>0</v>
      </c>
      <c r="Q101" s="72">
        <v>0</v>
      </c>
      <c r="R101" s="72">
        <v>0</v>
      </c>
      <c r="S101" s="72">
        <v>0</v>
      </c>
      <c r="T101" s="72">
        <v>0</v>
      </c>
      <c r="U101" s="72">
        <v>0</v>
      </c>
      <c r="V101" s="74">
        <v>0</v>
      </c>
      <c r="W101" s="71">
        <v>0</v>
      </c>
      <c r="X101" s="71">
        <v>0</v>
      </c>
      <c r="Y101" s="71">
        <v>0</v>
      </c>
      <c r="Z101" s="71">
        <v>0</v>
      </c>
      <c r="AA101" s="71">
        <v>0</v>
      </c>
      <c r="AB101" s="71">
        <v>0</v>
      </c>
      <c r="AC101" s="71">
        <v>0</v>
      </c>
      <c r="AD101" s="71">
        <v>0</v>
      </c>
      <c r="AE101" s="71">
        <v>0</v>
      </c>
      <c r="AF101" s="71">
        <v>0</v>
      </c>
      <c r="AG101" s="71">
        <v>0</v>
      </c>
      <c r="AH101" s="71">
        <v>0</v>
      </c>
      <c r="AI101" s="71">
        <v>0</v>
      </c>
      <c r="AJ101" s="71">
        <v>0</v>
      </c>
      <c r="AK101" s="71">
        <v>0</v>
      </c>
      <c r="AL101" s="71">
        <v>0</v>
      </c>
      <c r="AM101" s="71">
        <v>0</v>
      </c>
      <c r="AN101" s="60">
        <v>0</v>
      </c>
      <c r="AO101" s="60">
        <v>74800600</v>
      </c>
      <c r="AP101" s="60">
        <v>28126600</v>
      </c>
      <c r="AQ101" s="60">
        <v>111007800</v>
      </c>
      <c r="AR101" s="60">
        <v>54991600</v>
      </c>
      <c r="AS101" s="60">
        <v>78979500</v>
      </c>
      <c r="AT101" s="60">
        <v>49050500</v>
      </c>
      <c r="AU101" s="60">
        <v>64493400</v>
      </c>
      <c r="AV101" s="57">
        <f>((AW101-AU101)/(1990-1988))+AU101</f>
        <v>53715700</v>
      </c>
      <c r="AW101" s="58">
        <v>42938000</v>
      </c>
      <c r="AX101" s="58">
        <v>42938000</v>
      </c>
      <c r="AY101" s="58">
        <v>111481000</v>
      </c>
      <c r="AZ101" s="58">
        <v>48480000</v>
      </c>
      <c r="BA101" s="58">
        <v>60438000</v>
      </c>
      <c r="BB101" s="58">
        <v>87208600</v>
      </c>
      <c r="BC101" s="58">
        <v>56602000</v>
      </c>
      <c r="BD101" s="58">
        <v>78660400</v>
      </c>
      <c r="BE101" s="58">
        <v>86011800</v>
      </c>
      <c r="BF101" s="58">
        <v>53367400</v>
      </c>
      <c r="BG101" s="60">
        <v>16889000</v>
      </c>
      <c r="BH101" s="58">
        <v>56344800</v>
      </c>
      <c r="BI101" s="58">
        <v>15663700</v>
      </c>
      <c r="BJ101" s="58">
        <v>88687500</v>
      </c>
      <c r="BK101" s="58">
        <v>94231000</v>
      </c>
      <c r="BL101" s="58">
        <v>90548000</v>
      </c>
      <c r="BM101" s="58">
        <v>60309000</v>
      </c>
      <c r="BN101" s="58">
        <v>84567000</v>
      </c>
      <c r="BO101" s="58">
        <v>94105000</v>
      </c>
      <c r="BP101" s="57">
        <f>((BQ101-BO101)/(2010-2008))+BO101</f>
        <v>72400000</v>
      </c>
      <c r="BQ101" s="58">
        <v>50695000</v>
      </c>
      <c r="BR101" s="58">
        <v>94844000</v>
      </c>
      <c r="BS101" s="58">
        <v>94844000</v>
      </c>
      <c r="BT101" s="58">
        <v>44656000</v>
      </c>
      <c r="BU101" s="58">
        <v>46088000</v>
      </c>
      <c r="BV101" s="58">
        <v>57296000</v>
      </c>
      <c r="BW101" s="57">
        <f t="shared" si="28"/>
        <v>67545600</v>
      </c>
      <c r="BX101" s="57">
        <f t="shared" si="28"/>
        <v>67545600</v>
      </c>
      <c r="BY101" s="61">
        <f t="shared" si="28"/>
        <v>67545600</v>
      </c>
      <c r="BZ101" s="57">
        <f t="shared" si="28"/>
        <v>67545600</v>
      </c>
      <c r="CA101" s="37"/>
    </row>
    <row r="102" spans="1:90" x14ac:dyDescent="0.3">
      <c r="A102" s="27">
        <v>409392</v>
      </c>
      <c r="B102" s="28" t="s">
        <v>291</v>
      </c>
      <c r="C102" s="8" t="s">
        <v>292</v>
      </c>
      <c r="D102" s="8" t="s">
        <v>82</v>
      </c>
      <c r="E102" s="2" t="str">
        <f t="shared" si="23"/>
        <v>CREST HILL W5 pnum409392</v>
      </c>
      <c r="F102" s="7">
        <v>282</v>
      </c>
      <c r="G102" s="8" t="s">
        <v>313</v>
      </c>
      <c r="H102" s="8" t="s">
        <v>314</v>
      </c>
      <c r="I102" s="72">
        <v>0</v>
      </c>
      <c r="J102" s="72">
        <v>0</v>
      </c>
      <c r="K102" s="72">
        <v>0</v>
      </c>
      <c r="L102" s="72">
        <v>0</v>
      </c>
      <c r="M102" s="72">
        <v>0</v>
      </c>
      <c r="N102" s="72">
        <v>0</v>
      </c>
      <c r="O102" s="72">
        <v>0</v>
      </c>
      <c r="P102" s="72">
        <v>0</v>
      </c>
      <c r="Q102" s="72">
        <v>0</v>
      </c>
      <c r="R102" s="72">
        <v>0</v>
      </c>
      <c r="S102" s="72">
        <v>0</v>
      </c>
      <c r="T102" s="72">
        <v>0</v>
      </c>
      <c r="U102" s="72">
        <v>0</v>
      </c>
      <c r="V102" s="74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60">
        <v>0</v>
      </c>
      <c r="AO102" s="60">
        <v>0</v>
      </c>
      <c r="AP102" s="60">
        <v>0</v>
      </c>
      <c r="AQ102" s="60">
        <v>0</v>
      </c>
      <c r="AR102" s="60">
        <v>0</v>
      </c>
      <c r="AS102" s="60">
        <v>0</v>
      </c>
      <c r="AT102" s="60">
        <v>0</v>
      </c>
      <c r="AU102" s="60">
        <v>0</v>
      </c>
      <c r="AV102" s="58">
        <v>0</v>
      </c>
      <c r="AW102" s="58">
        <v>0</v>
      </c>
      <c r="AX102" s="58">
        <v>0</v>
      </c>
      <c r="AY102" s="58">
        <v>0</v>
      </c>
      <c r="AZ102" s="58">
        <v>0</v>
      </c>
      <c r="BA102" s="58">
        <v>0</v>
      </c>
      <c r="BB102" s="58">
        <v>0</v>
      </c>
      <c r="BC102" s="58">
        <v>0</v>
      </c>
      <c r="BD102" s="58">
        <v>0</v>
      </c>
      <c r="BE102" s="58">
        <v>0</v>
      </c>
      <c r="BF102" s="58">
        <v>0</v>
      </c>
      <c r="BG102" s="58">
        <v>0</v>
      </c>
      <c r="BH102" s="58">
        <v>0</v>
      </c>
      <c r="BI102" s="58">
        <v>0</v>
      </c>
      <c r="BJ102" s="58">
        <v>0</v>
      </c>
      <c r="BK102" s="58">
        <v>0</v>
      </c>
      <c r="BL102" s="58">
        <v>0</v>
      </c>
      <c r="BM102" s="58">
        <v>0</v>
      </c>
      <c r="BN102" s="58">
        <v>0</v>
      </c>
      <c r="BO102" s="58">
        <v>0</v>
      </c>
      <c r="BP102" s="58">
        <v>0</v>
      </c>
      <c r="BQ102" s="58">
        <v>0</v>
      </c>
      <c r="BR102" s="58">
        <v>0</v>
      </c>
      <c r="BS102" s="58">
        <v>0</v>
      </c>
      <c r="BT102" s="58">
        <v>0</v>
      </c>
      <c r="BU102" s="58">
        <v>0</v>
      </c>
      <c r="BV102" s="58">
        <v>0</v>
      </c>
      <c r="BW102" s="58">
        <v>0</v>
      </c>
      <c r="BX102" s="58">
        <v>0</v>
      </c>
      <c r="BY102" s="58">
        <v>0</v>
      </c>
      <c r="BZ102" s="58">
        <v>0</v>
      </c>
      <c r="CA102" s="37"/>
    </row>
    <row r="103" spans="1:90" x14ac:dyDescent="0.3">
      <c r="A103" s="27">
        <v>409362</v>
      </c>
      <c r="B103" s="28" t="s">
        <v>291</v>
      </c>
      <c r="C103" s="8" t="s">
        <v>292</v>
      </c>
      <c r="D103" s="8" t="s">
        <v>225</v>
      </c>
      <c r="E103" s="2" t="str">
        <f t="shared" si="23"/>
        <v>CREST HILL W8 pnum409362</v>
      </c>
      <c r="F103" s="7">
        <v>180</v>
      </c>
      <c r="G103" s="8" t="s">
        <v>315</v>
      </c>
      <c r="H103" s="8" t="s">
        <v>316</v>
      </c>
      <c r="I103" s="72">
        <v>0</v>
      </c>
      <c r="J103" s="72">
        <v>0</v>
      </c>
      <c r="K103" s="72">
        <v>0</v>
      </c>
      <c r="L103" s="72">
        <v>0</v>
      </c>
      <c r="M103" s="72">
        <v>0</v>
      </c>
      <c r="N103" s="72">
        <v>0</v>
      </c>
      <c r="O103" s="72">
        <v>0</v>
      </c>
      <c r="P103" s="72">
        <v>0</v>
      </c>
      <c r="Q103" s="72">
        <v>0</v>
      </c>
      <c r="R103" s="72">
        <v>0</v>
      </c>
      <c r="S103" s="72">
        <v>0</v>
      </c>
      <c r="T103" s="72">
        <v>0</v>
      </c>
      <c r="U103" s="72">
        <v>0</v>
      </c>
      <c r="V103" s="74">
        <v>0</v>
      </c>
      <c r="W103" s="71">
        <v>0</v>
      </c>
      <c r="X103" s="71">
        <v>0</v>
      </c>
      <c r="Y103" s="71">
        <v>0</v>
      </c>
      <c r="Z103" s="71">
        <v>0</v>
      </c>
      <c r="AA103" s="71">
        <v>0</v>
      </c>
      <c r="AB103" s="71">
        <v>0</v>
      </c>
      <c r="AC103" s="71">
        <v>0</v>
      </c>
      <c r="AD103" s="71">
        <v>0</v>
      </c>
      <c r="AE103" s="71">
        <v>0</v>
      </c>
      <c r="AF103" s="71">
        <v>0</v>
      </c>
      <c r="AG103" s="71">
        <v>0</v>
      </c>
      <c r="AH103" s="71">
        <v>0</v>
      </c>
      <c r="AI103" s="71">
        <v>0</v>
      </c>
      <c r="AJ103" s="71">
        <v>0</v>
      </c>
      <c r="AK103" s="71">
        <v>0</v>
      </c>
      <c r="AL103" s="71">
        <v>0</v>
      </c>
      <c r="AM103" s="71">
        <v>0</v>
      </c>
      <c r="AN103" s="71">
        <v>0</v>
      </c>
      <c r="AO103" s="71">
        <v>0</v>
      </c>
      <c r="AP103" s="71">
        <v>0</v>
      </c>
      <c r="AQ103" s="71">
        <v>0</v>
      </c>
      <c r="AR103" s="71">
        <v>0</v>
      </c>
      <c r="AS103" s="71">
        <v>0</v>
      </c>
      <c r="AT103" s="71">
        <v>0</v>
      </c>
      <c r="AU103" s="71">
        <v>0</v>
      </c>
      <c r="AV103" s="71">
        <v>0</v>
      </c>
      <c r="AW103" s="71">
        <v>0</v>
      </c>
      <c r="AX103" s="71">
        <v>0</v>
      </c>
      <c r="AY103" s="60">
        <v>0</v>
      </c>
      <c r="AZ103" s="61">
        <v>0</v>
      </c>
      <c r="BA103" s="60">
        <v>0</v>
      </c>
      <c r="BB103" s="60">
        <v>0</v>
      </c>
      <c r="BC103" s="61">
        <f>BD103-(BE103-BD103)</f>
        <v>0</v>
      </c>
      <c r="BD103" s="57">
        <v>0</v>
      </c>
      <c r="BE103" s="57">
        <v>0</v>
      </c>
      <c r="BF103" s="61">
        <v>0</v>
      </c>
      <c r="BG103" s="61">
        <v>0</v>
      </c>
      <c r="BH103" s="61">
        <v>0</v>
      </c>
      <c r="BI103" s="61">
        <f t="shared" ref="BI103:BO103" si="30">BJ103-(BK103-BJ103)</f>
        <v>56002600</v>
      </c>
      <c r="BJ103" s="57">
        <f t="shared" si="30"/>
        <v>56622800</v>
      </c>
      <c r="BK103" s="57">
        <f t="shared" si="30"/>
        <v>57243000</v>
      </c>
      <c r="BL103" s="57">
        <f t="shared" si="30"/>
        <v>57863200</v>
      </c>
      <c r="BM103" s="57">
        <f t="shared" si="30"/>
        <v>58483400</v>
      </c>
      <c r="BN103" s="57">
        <f t="shared" si="30"/>
        <v>59103600</v>
      </c>
      <c r="BO103" s="57">
        <f t="shared" si="30"/>
        <v>59723800</v>
      </c>
      <c r="BP103" s="58">
        <v>60344000</v>
      </c>
      <c r="BQ103" s="75">
        <f>(($BU$94-$BP$94)/(2014-2009))+BP103</f>
        <v>60964200</v>
      </c>
      <c r="BR103" s="75">
        <f>(($BU$94-$BP$94)/(2014-2009))+BQ103</f>
        <v>61584400</v>
      </c>
      <c r="BS103" s="75">
        <f>(($BU$94-$BP$94)/(2014-2009))+BR103</f>
        <v>62204600</v>
      </c>
      <c r="BT103" s="75">
        <f>(($BU$94-$BP$94)/(2014-2009))+BS103</f>
        <v>62824800</v>
      </c>
      <c r="BU103" s="58">
        <v>102158000</v>
      </c>
      <c r="BV103" s="58">
        <v>87130000</v>
      </c>
      <c r="BW103" s="57">
        <f>AVERAGE($BR103:$BV103)</f>
        <v>75180360</v>
      </c>
      <c r="BX103" s="57">
        <f>AVERAGE($BR103:$BV103)</f>
        <v>75180360</v>
      </c>
      <c r="BY103" s="57">
        <f>AVERAGE($BR103:$BV103)</f>
        <v>75180360</v>
      </c>
      <c r="BZ103" s="57">
        <f>AVERAGE($BR103:$BV103)</f>
        <v>75180360</v>
      </c>
      <c r="CA103" s="37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</row>
    <row r="104" spans="1:90" x14ac:dyDescent="0.3">
      <c r="A104" s="27">
        <v>411707</v>
      </c>
      <c r="B104" s="28" t="s">
        <v>317</v>
      </c>
      <c r="C104" s="8" t="s">
        <v>318</v>
      </c>
      <c r="D104" s="8" t="s">
        <v>225</v>
      </c>
      <c r="E104" s="2" t="str">
        <f t="shared" si="23"/>
        <v>CRETE W8 pnum411707</v>
      </c>
      <c r="F104" s="7">
        <v>550</v>
      </c>
      <c r="G104" s="6" t="s">
        <v>319</v>
      </c>
      <c r="H104" s="6" t="s">
        <v>320</v>
      </c>
      <c r="I104" s="74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  <c r="Q104" s="61">
        <v>0</v>
      </c>
      <c r="R104" s="61">
        <v>0</v>
      </c>
      <c r="S104" s="61">
        <v>0</v>
      </c>
      <c r="T104" s="61">
        <v>0</v>
      </c>
      <c r="U104" s="61">
        <v>0</v>
      </c>
      <c r="V104" s="61">
        <v>0</v>
      </c>
      <c r="W104" s="61">
        <v>0</v>
      </c>
      <c r="X104" s="61">
        <v>0</v>
      </c>
      <c r="Y104" s="61">
        <v>0</v>
      </c>
      <c r="Z104" s="61">
        <v>0</v>
      </c>
      <c r="AA104" s="61">
        <v>0</v>
      </c>
      <c r="AB104" s="61">
        <v>0</v>
      </c>
      <c r="AC104" s="61">
        <v>0</v>
      </c>
      <c r="AD104" s="61">
        <v>0</v>
      </c>
      <c r="AE104" s="61">
        <v>0</v>
      </c>
      <c r="AF104" s="61">
        <v>0</v>
      </c>
      <c r="AG104" s="61">
        <v>0</v>
      </c>
      <c r="AH104" s="61">
        <v>0</v>
      </c>
      <c r="AI104" s="61">
        <v>0</v>
      </c>
      <c r="AJ104" s="61">
        <v>0</v>
      </c>
      <c r="AK104" s="61">
        <v>0</v>
      </c>
      <c r="AL104" s="61">
        <v>0</v>
      </c>
      <c r="AM104" s="61">
        <v>0</v>
      </c>
      <c r="AN104" s="61">
        <v>0</v>
      </c>
      <c r="AO104" s="61">
        <v>0</v>
      </c>
      <c r="AP104" s="61">
        <v>0</v>
      </c>
      <c r="AQ104" s="61">
        <v>0</v>
      </c>
      <c r="AR104" s="61">
        <v>0</v>
      </c>
      <c r="AS104" s="61">
        <v>0</v>
      </c>
      <c r="AT104" s="61">
        <v>0</v>
      </c>
      <c r="AU104" s="61">
        <v>0</v>
      </c>
      <c r="AV104" s="57">
        <v>0</v>
      </c>
      <c r="AW104" s="57">
        <v>0</v>
      </c>
      <c r="AX104" s="57">
        <v>0</v>
      </c>
      <c r="AY104" s="61">
        <v>0</v>
      </c>
      <c r="AZ104" s="61">
        <v>0</v>
      </c>
      <c r="BA104" s="57">
        <v>0</v>
      </c>
      <c r="BB104" s="57">
        <v>0</v>
      </c>
      <c r="BC104" s="57">
        <v>0</v>
      </c>
      <c r="BD104" s="75">
        <v>0</v>
      </c>
      <c r="BE104" s="75">
        <v>0</v>
      </c>
      <c r="BF104" s="57">
        <v>0</v>
      </c>
      <c r="BG104" s="61">
        <v>0</v>
      </c>
      <c r="BH104" s="57">
        <v>0</v>
      </c>
      <c r="BI104" s="57">
        <v>0</v>
      </c>
      <c r="BJ104" s="57">
        <v>0</v>
      </c>
      <c r="BK104" s="58">
        <v>60437300</v>
      </c>
      <c r="BL104" s="58">
        <v>102364600</v>
      </c>
      <c r="BM104" s="58">
        <v>101982300</v>
      </c>
      <c r="BN104" s="58">
        <v>123246200</v>
      </c>
      <c r="BO104" s="58">
        <v>108282100</v>
      </c>
      <c r="BP104" s="58">
        <v>112416500</v>
      </c>
      <c r="BQ104" s="58">
        <v>78703900</v>
      </c>
      <c r="BR104" s="60">
        <v>72128400</v>
      </c>
      <c r="BS104" s="60">
        <v>54030600</v>
      </c>
      <c r="BT104" s="60">
        <v>86214000</v>
      </c>
      <c r="BU104" s="60">
        <v>81746000</v>
      </c>
      <c r="BV104" s="60">
        <v>87034000</v>
      </c>
      <c r="BW104" s="60">
        <v>71640000</v>
      </c>
      <c r="BX104" s="60">
        <v>66226000</v>
      </c>
      <c r="BY104" s="58">
        <v>75421000</v>
      </c>
      <c r="BZ104" s="58">
        <v>75421000</v>
      </c>
      <c r="CA104" s="39"/>
    </row>
    <row r="105" spans="1:90" x14ac:dyDescent="0.3">
      <c r="A105" s="27">
        <v>409216</v>
      </c>
      <c r="B105" s="28" t="s">
        <v>317</v>
      </c>
      <c r="C105" s="8" t="s">
        <v>318</v>
      </c>
      <c r="D105" s="8" t="s">
        <v>90</v>
      </c>
      <c r="E105" s="2" t="str">
        <f t="shared" si="23"/>
        <v>CRETE W6 pnum409216</v>
      </c>
      <c r="F105" s="7">
        <v>520</v>
      </c>
      <c r="G105" s="8" t="s">
        <v>321</v>
      </c>
      <c r="H105" s="8" t="s">
        <v>322</v>
      </c>
      <c r="I105" s="74">
        <v>0</v>
      </c>
      <c r="J105" s="71">
        <v>0</v>
      </c>
      <c r="K105" s="71">
        <v>0</v>
      </c>
      <c r="L105" s="71">
        <v>0</v>
      </c>
      <c r="M105" s="71">
        <v>0</v>
      </c>
      <c r="N105" s="71">
        <v>0</v>
      </c>
      <c r="O105" s="71">
        <v>0</v>
      </c>
      <c r="P105" s="71">
        <v>0</v>
      </c>
      <c r="Q105" s="71">
        <v>0</v>
      </c>
      <c r="R105" s="71">
        <v>0</v>
      </c>
      <c r="S105" s="71">
        <v>0</v>
      </c>
      <c r="T105" s="71">
        <v>0</v>
      </c>
      <c r="U105" s="71">
        <v>0</v>
      </c>
      <c r="V105" s="71">
        <v>0</v>
      </c>
      <c r="W105" s="71">
        <v>0</v>
      </c>
      <c r="X105" s="71">
        <v>0</v>
      </c>
      <c r="Y105" s="71">
        <v>0</v>
      </c>
      <c r="Z105" s="71">
        <v>0</v>
      </c>
      <c r="AA105" s="71">
        <v>0</v>
      </c>
      <c r="AB105" s="71">
        <v>0</v>
      </c>
      <c r="AC105" s="71">
        <v>0</v>
      </c>
      <c r="AD105" s="71">
        <v>0</v>
      </c>
      <c r="AE105" s="71">
        <v>0</v>
      </c>
      <c r="AF105" s="71">
        <v>0</v>
      </c>
      <c r="AG105" s="71">
        <v>0</v>
      </c>
      <c r="AH105" s="71">
        <v>0</v>
      </c>
      <c r="AI105" s="71">
        <v>0</v>
      </c>
      <c r="AJ105" s="71">
        <v>0</v>
      </c>
      <c r="AK105" s="71">
        <v>0</v>
      </c>
      <c r="AL105" s="71">
        <v>0</v>
      </c>
      <c r="AM105" s="71">
        <v>0</v>
      </c>
      <c r="AN105" s="60">
        <v>0</v>
      </c>
      <c r="AO105" s="60">
        <v>13514800</v>
      </c>
      <c r="AP105" s="60">
        <v>9205500</v>
      </c>
      <c r="AQ105" s="60">
        <v>12541100</v>
      </c>
      <c r="AR105" s="60">
        <v>28715400</v>
      </c>
      <c r="AS105" s="60">
        <v>59259000</v>
      </c>
      <c r="AT105" s="60">
        <v>60571600</v>
      </c>
      <c r="AU105" s="60">
        <v>75957800</v>
      </c>
      <c r="AV105" s="60">
        <v>45000000</v>
      </c>
      <c r="AW105" s="60">
        <v>50292100</v>
      </c>
      <c r="AX105" s="60">
        <v>52947200</v>
      </c>
      <c r="AY105" s="60">
        <v>68447000</v>
      </c>
      <c r="AZ105" s="60">
        <v>35435200</v>
      </c>
      <c r="BA105" s="60">
        <v>35435200</v>
      </c>
      <c r="BB105" s="60">
        <v>35435200</v>
      </c>
      <c r="BC105" s="60">
        <v>34613240</v>
      </c>
      <c r="BD105" s="58">
        <v>51223200</v>
      </c>
      <c r="BE105" s="58">
        <v>51272000</v>
      </c>
      <c r="BF105" s="60">
        <v>52029600</v>
      </c>
      <c r="BG105" s="60">
        <v>44422200</v>
      </c>
      <c r="BH105" s="60">
        <v>63596600</v>
      </c>
      <c r="BI105" s="60">
        <v>52099700</v>
      </c>
      <c r="BJ105" s="60">
        <v>67806600</v>
      </c>
      <c r="BK105" s="60">
        <v>49454100</v>
      </c>
      <c r="BL105" s="60">
        <v>52003500</v>
      </c>
      <c r="BM105" s="60">
        <v>33528900</v>
      </c>
      <c r="BN105" s="60">
        <v>39160800</v>
      </c>
      <c r="BO105" s="60">
        <v>27936100</v>
      </c>
      <c r="BP105" s="60">
        <v>29638900</v>
      </c>
      <c r="BQ105" s="60">
        <v>26090800</v>
      </c>
      <c r="BR105" s="60">
        <v>26282000</v>
      </c>
      <c r="BS105" s="60">
        <v>31655700</v>
      </c>
      <c r="BT105" s="60">
        <v>28770100</v>
      </c>
      <c r="BU105" s="60">
        <v>32398900</v>
      </c>
      <c r="BV105" s="60">
        <v>40420500</v>
      </c>
      <c r="BW105" s="60">
        <v>33182000</v>
      </c>
      <c r="BX105" s="60">
        <v>33695800</v>
      </c>
      <c r="BY105" s="58">
        <v>27233000</v>
      </c>
      <c r="BZ105" s="58">
        <v>27233000</v>
      </c>
      <c r="CA105" s="39"/>
    </row>
    <row r="106" spans="1:90" x14ac:dyDescent="0.3">
      <c r="A106" s="27">
        <v>411709</v>
      </c>
      <c r="B106" s="28" t="s">
        <v>317</v>
      </c>
      <c r="C106" s="8" t="s">
        <v>318</v>
      </c>
      <c r="D106" s="8" t="s">
        <v>297</v>
      </c>
      <c r="E106" s="2" t="str">
        <f t="shared" si="23"/>
        <v>CRETE W9 pnum411709</v>
      </c>
      <c r="F106" s="7">
        <v>439</v>
      </c>
      <c r="G106" s="6" t="s">
        <v>319</v>
      </c>
      <c r="H106" s="6" t="s">
        <v>323</v>
      </c>
      <c r="I106" s="74">
        <v>0</v>
      </c>
      <c r="J106" s="61">
        <v>0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  <c r="Q106" s="61">
        <v>0</v>
      </c>
      <c r="R106" s="61">
        <v>0</v>
      </c>
      <c r="S106" s="61">
        <v>0</v>
      </c>
      <c r="T106" s="61">
        <v>0</v>
      </c>
      <c r="U106" s="61">
        <v>0</v>
      </c>
      <c r="V106" s="61">
        <v>0</v>
      </c>
      <c r="W106" s="61">
        <v>0</v>
      </c>
      <c r="X106" s="61">
        <v>0</v>
      </c>
      <c r="Y106" s="61">
        <v>0</v>
      </c>
      <c r="Z106" s="61">
        <v>0</v>
      </c>
      <c r="AA106" s="61">
        <v>0</v>
      </c>
      <c r="AB106" s="61">
        <v>0</v>
      </c>
      <c r="AC106" s="61">
        <v>0</v>
      </c>
      <c r="AD106" s="61">
        <v>0</v>
      </c>
      <c r="AE106" s="61">
        <v>0</v>
      </c>
      <c r="AF106" s="61">
        <v>0</v>
      </c>
      <c r="AG106" s="61">
        <v>0</v>
      </c>
      <c r="AH106" s="61">
        <v>0</v>
      </c>
      <c r="AI106" s="61">
        <v>0</v>
      </c>
      <c r="AJ106" s="61">
        <v>0</v>
      </c>
      <c r="AK106" s="61">
        <v>0</v>
      </c>
      <c r="AL106" s="61">
        <v>0</v>
      </c>
      <c r="AM106" s="61">
        <v>0</v>
      </c>
      <c r="AN106" s="61">
        <v>0</v>
      </c>
      <c r="AO106" s="61">
        <v>0</v>
      </c>
      <c r="AP106" s="61">
        <v>0</v>
      </c>
      <c r="AQ106" s="61">
        <v>0</v>
      </c>
      <c r="AR106" s="61">
        <v>0</v>
      </c>
      <c r="AS106" s="61">
        <v>0</v>
      </c>
      <c r="AT106" s="61">
        <v>0</v>
      </c>
      <c r="AU106" s="61">
        <v>0</v>
      </c>
      <c r="AV106" s="61">
        <v>0</v>
      </c>
      <c r="AW106" s="61">
        <v>0</v>
      </c>
      <c r="AX106" s="61">
        <v>0</v>
      </c>
      <c r="AY106" s="61">
        <v>0</v>
      </c>
      <c r="AZ106" s="61">
        <v>0</v>
      </c>
      <c r="BA106" s="61">
        <v>0</v>
      </c>
      <c r="BB106" s="61">
        <v>0</v>
      </c>
      <c r="BC106" s="61">
        <v>0</v>
      </c>
      <c r="BD106" s="57">
        <v>0</v>
      </c>
      <c r="BE106" s="57">
        <v>0</v>
      </c>
      <c r="BF106" s="61">
        <v>0</v>
      </c>
      <c r="BG106" s="61">
        <v>0</v>
      </c>
      <c r="BH106" s="61">
        <v>0</v>
      </c>
      <c r="BI106" s="61">
        <v>0</v>
      </c>
      <c r="BJ106" s="61">
        <v>0</v>
      </c>
      <c r="BK106" s="61">
        <v>0</v>
      </c>
      <c r="BL106" s="61">
        <v>0</v>
      </c>
      <c r="BM106" s="61">
        <v>0</v>
      </c>
      <c r="BN106" s="60">
        <v>2247700</v>
      </c>
      <c r="BO106" s="60">
        <v>27810000</v>
      </c>
      <c r="BP106" s="60">
        <v>43429800</v>
      </c>
      <c r="BQ106" s="60">
        <v>60373900</v>
      </c>
      <c r="BR106" s="60">
        <v>56391500</v>
      </c>
      <c r="BS106" s="60">
        <v>65125600</v>
      </c>
      <c r="BT106" s="60">
        <v>58853600</v>
      </c>
      <c r="BU106" s="60">
        <v>60067500</v>
      </c>
      <c r="BV106" s="60">
        <v>61574000</v>
      </c>
      <c r="BW106" s="60">
        <v>50998300</v>
      </c>
      <c r="BX106" s="60">
        <v>50154800</v>
      </c>
      <c r="BY106" s="58">
        <v>52267700</v>
      </c>
      <c r="BZ106" s="58">
        <v>52267700</v>
      </c>
      <c r="CA106" s="39"/>
    </row>
    <row r="107" spans="1:90" x14ac:dyDescent="0.3">
      <c r="A107" s="27">
        <v>409217</v>
      </c>
      <c r="B107" s="28" t="s">
        <v>317</v>
      </c>
      <c r="C107" s="8" t="s">
        <v>318</v>
      </c>
      <c r="D107" s="8" t="s">
        <v>70</v>
      </c>
      <c r="E107" s="2" t="str">
        <f t="shared" si="23"/>
        <v>CRETE W4 pnum409217</v>
      </c>
      <c r="F107" s="7">
        <v>350</v>
      </c>
      <c r="G107" s="8" t="s">
        <v>324</v>
      </c>
      <c r="H107" s="8" t="s">
        <v>325</v>
      </c>
      <c r="I107" s="74">
        <f>AN107/2</f>
        <v>44912500</v>
      </c>
      <c r="J107" s="81">
        <f t="shared" ref="J107:AM107" si="31">(($AN107-$I107)/($AN$2-$I$2))+I107</f>
        <v>44912504.158564813</v>
      </c>
      <c r="K107" s="81">
        <f t="shared" si="31"/>
        <v>44912508.317129627</v>
      </c>
      <c r="L107" s="81">
        <f t="shared" si="31"/>
        <v>44912512.47569444</v>
      </c>
      <c r="M107" s="81">
        <f t="shared" si="31"/>
        <v>44912516.634259254</v>
      </c>
      <c r="N107" s="81">
        <f t="shared" si="31"/>
        <v>44912520.792824067</v>
      </c>
      <c r="O107" s="81">
        <f t="shared" si="31"/>
        <v>44912524.951388881</v>
      </c>
      <c r="P107" s="81">
        <f t="shared" si="31"/>
        <v>44912529.109953694</v>
      </c>
      <c r="Q107" s="81">
        <f t="shared" si="31"/>
        <v>44912533.268518507</v>
      </c>
      <c r="R107" s="81">
        <f t="shared" si="31"/>
        <v>44912537.427083321</v>
      </c>
      <c r="S107" s="81">
        <f t="shared" si="31"/>
        <v>44912541.585648134</v>
      </c>
      <c r="T107" s="81">
        <f t="shared" si="31"/>
        <v>44912545.744212948</v>
      </c>
      <c r="U107" s="81">
        <f t="shared" si="31"/>
        <v>44912549.902777761</v>
      </c>
      <c r="V107" s="81">
        <f t="shared" si="31"/>
        <v>44912554.061342575</v>
      </c>
      <c r="W107" s="81">
        <f t="shared" si="31"/>
        <v>44912558.219907388</v>
      </c>
      <c r="X107" s="81">
        <f t="shared" si="31"/>
        <v>44912562.378472202</v>
      </c>
      <c r="Y107" s="81">
        <f t="shared" si="31"/>
        <v>44912566.537037015</v>
      </c>
      <c r="Z107" s="81">
        <f t="shared" si="31"/>
        <v>44912570.695601828</v>
      </c>
      <c r="AA107" s="81">
        <f t="shared" si="31"/>
        <v>44912574.854166642</v>
      </c>
      <c r="AB107" s="81">
        <f t="shared" si="31"/>
        <v>44912579.012731455</v>
      </c>
      <c r="AC107" s="81">
        <f t="shared" si="31"/>
        <v>44912583.171296269</v>
      </c>
      <c r="AD107" s="81">
        <f t="shared" si="31"/>
        <v>44912587.329861082</v>
      </c>
      <c r="AE107" s="81">
        <f t="shared" si="31"/>
        <v>44912591.488425896</v>
      </c>
      <c r="AF107" s="81">
        <f t="shared" si="31"/>
        <v>44912595.646990709</v>
      </c>
      <c r="AG107" s="81">
        <f t="shared" si="31"/>
        <v>44912599.805555522</v>
      </c>
      <c r="AH107" s="81">
        <f t="shared" si="31"/>
        <v>44912603.964120336</v>
      </c>
      <c r="AI107" s="81">
        <f t="shared" si="31"/>
        <v>44912608.122685149</v>
      </c>
      <c r="AJ107" s="81">
        <f t="shared" si="31"/>
        <v>44912612.281249963</v>
      </c>
      <c r="AK107" s="81">
        <f t="shared" si="31"/>
        <v>44912616.439814776</v>
      </c>
      <c r="AL107" s="81">
        <f t="shared" si="31"/>
        <v>44912620.59837959</v>
      </c>
      <c r="AM107" s="81">
        <f t="shared" si="31"/>
        <v>44912624.756944403</v>
      </c>
      <c r="AN107" s="60">
        <v>89825000</v>
      </c>
      <c r="AO107" s="60">
        <v>50639000</v>
      </c>
      <c r="AP107" s="60">
        <v>35623000</v>
      </c>
      <c r="AQ107" s="60">
        <v>75489000</v>
      </c>
      <c r="AR107" s="60">
        <v>97538300</v>
      </c>
      <c r="AS107" s="60">
        <v>73039200</v>
      </c>
      <c r="AT107" s="60">
        <v>79207000</v>
      </c>
      <c r="AU107" s="60">
        <v>54367000</v>
      </c>
      <c r="AV107" s="58">
        <v>60000000</v>
      </c>
      <c r="AW107" s="58">
        <v>65382000</v>
      </c>
      <c r="AX107" s="58">
        <v>67466000</v>
      </c>
      <c r="AY107" s="58">
        <v>61466000</v>
      </c>
      <c r="AZ107" s="58">
        <v>71714400</v>
      </c>
      <c r="BA107" s="58">
        <v>71714400</v>
      </c>
      <c r="BB107" s="58">
        <v>71714400</v>
      </c>
      <c r="BC107" s="58">
        <v>71531440</v>
      </c>
      <c r="BD107" s="58">
        <v>68043700</v>
      </c>
      <c r="BE107" s="58">
        <v>70409500</v>
      </c>
      <c r="BF107" s="58">
        <v>65436200</v>
      </c>
      <c r="BG107" s="58">
        <v>74627100</v>
      </c>
      <c r="BH107" s="58">
        <v>68019000</v>
      </c>
      <c r="BI107" s="58">
        <v>82863800</v>
      </c>
      <c r="BJ107" s="58">
        <v>64348200</v>
      </c>
      <c r="BK107" s="58">
        <v>60961800</v>
      </c>
      <c r="BL107" s="58">
        <v>33075500</v>
      </c>
      <c r="BM107" s="58">
        <v>45853300</v>
      </c>
      <c r="BN107" s="58">
        <v>29374500</v>
      </c>
      <c r="BO107" s="58">
        <v>42193000</v>
      </c>
      <c r="BP107" s="58">
        <v>56363000</v>
      </c>
      <c r="BQ107" s="58">
        <v>65790000</v>
      </c>
      <c r="BR107" s="58">
        <v>50697000</v>
      </c>
      <c r="BS107" s="58">
        <v>66310000</v>
      </c>
      <c r="BT107" s="58">
        <v>49839000</v>
      </c>
      <c r="BU107" s="58">
        <v>52449000</v>
      </c>
      <c r="BV107" s="58">
        <v>53857000</v>
      </c>
      <c r="BW107" s="58">
        <v>47603000</v>
      </c>
      <c r="BX107" s="58">
        <v>46322000</v>
      </c>
      <c r="BY107" s="58">
        <v>51385000</v>
      </c>
      <c r="BZ107" s="58">
        <v>51385000</v>
      </c>
      <c r="CA107" s="39"/>
    </row>
    <row r="108" spans="1:90" x14ac:dyDescent="0.3">
      <c r="A108" s="27">
        <v>409228</v>
      </c>
      <c r="B108" s="28" t="s">
        <v>317</v>
      </c>
      <c r="C108" s="8" t="s">
        <v>318</v>
      </c>
      <c r="D108" s="8" t="s">
        <v>82</v>
      </c>
      <c r="E108" s="2" t="str">
        <f t="shared" si="23"/>
        <v>CRETE W5 pnum409228</v>
      </c>
      <c r="F108" s="7">
        <v>265</v>
      </c>
      <c r="G108" s="8" t="s">
        <v>326</v>
      </c>
      <c r="H108" s="8" t="s">
        <v>327</v>
      </c>
      <c r="I108" s="74">
        <f>AN108/2</f>
        <v>28134500</v>
      </c>
      <c r="J108" s="81">
        <f t="shared" ref="J108:AM108" si="32">(($AN108-$I108)/($AN$2-$I$2))+I108</f>
        <v>28134502.605046295</v>
      </c>
      <c r="K108" s="81">
        <f t="shared" si="32"/>
        <v>28134505.210092589</v>
      </c>
      <c r="L108" s="81">
        <f t="shared" si="32"/>
        <v>28134507.815138884</v>
      </c>
      <c r="M108" s="81">
        <f t="shared" si="32"/>
        <v>28134510.420185179</v>
      </c>
      <c r="N108" s="81">
        <f t="shared" si="32"/>
        <v>28134513.025231473</v>
      </c>
      <c r="O108" s="81">
        <f t="shared" si="32"/>
        <v>28134515.630277768</v>
      </c>
      <c r="P108" s="81">
        <f t="shared" si="32"/>
        <v>28134518.235324062</v>
      </c>
      <c r="Q108" s="81">
        <f t="shared" si="32"/>
        <v>28134520.840370357</v>
      </c>
      <c r="R108" s="81">
        <f t="shared" si="32"/>
        <v>28134523.445416652</v>
      </c>
      <c r="S108" s="81">
        <f t="shared" si="32"/>
        <v>28134526.050462946</v>
      </c>
      <c r="T108" s="81">
        <f t="shared" si="32"/>
        <v>28134528.655509241</v>
      </c>
      <c r="U108" s="81">
        <f t="shared" si="32"/>
        <v>28134531.260555536</v>
      </c>
      <c r="V108" s="81">
        <f t="shared" si="32"/>
        <v>28134533.86560183</v>
      </c>
      <c r="W108" s="81">
        <f t="shared" si="32"/>
        <v>28134536.470648125</v>
      </c>
      <c r="X108" s="81">
        <f t="shared" si="32"/>
        <v>28134539.075694419</v>
      </c>
      <c r="Y108" s="81">
        <f t="shared" si="32"/>
        <v>28134541.680740714</v>
      </c>
      <c r="Z108" s="81">
        <f t="shared" si="32"/>
        <v>28134544.285787009</v>
      </c>
      <c r="AA108" s="81">
        <f t="shared" si="32"/>
        <v>28134546.890833303</v>
      </c>
      <c r="AB108" s="81">
        <f t="shared" si="32"/>
        <v>28134549.495879598</v>
      </c>
      <c r="AC108" s="81">
        <f t="shared" si="32"/>
        <v>28134552.100925893</v>
      </c>
      <c r="AD108" s="81">
        <f t="shared" si="32"/>
        <v>28134554.705972187</v>
      </c>
      <c r="AE108" s="81">
        <f t="shared" si="32"/>
        <v>28134557.311018482</v>
      </c>
      <c r="AF108" s="81">
        <f t="shared" si="32"/>
        <v>28134559.916064776</v>
      </c>
      <c r="AG108" s="81">
        <f t="shared" si="32"/>
        <v>28134562.521111071</v>
      </c>
      <c r="AH108" s="81">
        <f t="shared" si="32"/>
        <v>28134565.126157366</v>
      </c>
      <c r="AI108" s="81">
        <f t="shared" si="32"/>
        <v>28134567.73120366</v>
      </c>
      <c r="AJ108" s="81">
        <f t="shared" si="32"/>
        <v>28134570.336249955</v>
      </c>
      <c r="AK108" s="81">
        <f t="shared" si="32"/>
        <v>28134572.94129625</v>
      </c>
      <c r="AL108" s="81">
        <f t="shared" si="32"/>
        <v>28134575.546342544</v>
      </c>
      <c r="AM108" s="81">
        <f t="shared" si="32"/>
        <v>28134578.151388839</v>
      </c>
      <c r="AN108" s="60">
        <v>56269000</v>
      </c>
      <c r="AO108" s="60">
        <v>59538000</v>
      </c>
      <c r="AP108" s="60">
        <v>44394000</v>
      </c>
      <c r="AQ108" s="60">
        <v>61812000</v>
      </c>
      <c r="AR108" s="60">
        <v>68284000</v>
      </c>
      <c r="AS108" s="60">
        <v>49359000</v>
      </c>
      <c r="AT108" s="60">
        <v>62176000</v>
      </c>
      <c r="AU108" s="60">
        <v>46413000</v>
      </c>
      <c r="AV108" s="60">
        <v>35000000</v>
      </c>
      <c r="AW108" s="60">
        <v>23573000</v>
      </c>
      <c r="AX108" s="60">
        <v>32814000</v>
      </c>
      <c r="AY108" s="60">
        <v>32814000</v>
      </c>
      <c r="AZ108" s="60">
        <v>12363000</v>
      </c>
      <c r="BA108" s="60">
        <v>12363000</v>
      </c>
      <c r="BB108" s="60">
        <v>12363000</v>
      </c>
      <c r="BC108" s="60">
        <v>12180040</v>
      </c>
      <c r="BD108" s="60">
        <v>20840200</v>
      </c>
      <c r="BE108" s="60">
        <v>27343300</v>
      </c>
      <c r="BF108" s="60">
        <v>27308100</v>
      </c>
      <c r="BG108" s="60">
        <v>25633200</v>
      </c>
      <c r="BH108" s="60">
        <v>29226500</v>
      </c>
      <c r="BI108" s="60">
        <v>29038200</v>
      </c>
      <c r="BJ108" s="60">
        <v>23225800</v>
      </c>
      <c r="BK108" s="60">
        <v>0</v>
      </c>
      <c r="BL108" s="60">
        <v>0</v>
      </c>
      <c r="BM108" s="60">
        <v>0</v>
      </c>
      <c r="BN108" s="60">
        <v>0</v>
      </c>
      <c r="BO108" s="60">
        <v>0</v>
      </c>
      <c r="BP108" s="60">
        <v>0</v>
      </c>
      <c r="BQ108" s="60">
        <v>0</v>
      </c>
      <c r="BR108" s="60">
        <v>0</v>
      </c>
      <c r="BS108" s="60">
        <v>0</v>
      </c>
      <c r="BT108" s="60">
        <v>0</v>
      </c>
      <c r="BU108" s="60">
        <v>0</v>
      </c>
      <c r="BV108" s="60">
        <v>0</v>
      </c>
      <c r="BW108" s="60">
        <v>0</v>
      </c>
      <c r="BX108" s="60">
        <v>0</v>
      </c>
      <c r="BY108" s="60">
        <v>0</v>
      </c>
      <c r="BZ108" s="60">
        <v>0</v>
      </c>
      <c r="CA108" s="39"/>
    </row>
    <row r="109" spans="1:90" x14ac:dyDescent="0.3">
      <c r="A109" s="27">
        <v>409225</v>
      </c>
      <c r="B109" s="28" t="s">
        <v>317</v>
      </c>
      <c r="C109" s="8" t="s">
        <v>318</v>
      </c>
      <c r="D109" s="8" t="s">
        <v>49</v>
      </c>
      <c r="E109" s="2" t="str">
        <f t="shared" si="23"/>
        <v>CRETE W2 pnum409225</v>
      </c>
      <c r="F109" s="7">
        <v>264</v>
      </c>
      <c r="G109" s="8" t="s">
        <v>319</v>
      </c>
      <c r="H109" s="8" t="s">
        <v>320</v>
      </c>
      <c r="I109" s="73">
        <v>0</v>
      </c>
      <c r="J109" s="72">
        <v>0</v>
      </c>
      <c r="K109" s="72">
        <v>0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  <c r="Q109" s="72">
        <v>0</v>
      </c>
      <c r="R109" s="72">
        <v>0</v>
      </c>
      <c r="S109" s="72">
        <v>0</v>
      </c>
      <c r="T109" s="72">
        <v>0</v>
      </c>
      <c r="U109" s="72">
        <v>0</v>
      </c>
      <c r="V109" s="72">
        <v>0</v>
      </c>
      <c r="W109" s="72">
        <v>0</v>
      </c>
      <c r="X109" s="72">
        <v>0</v>
      </c>
      <c r="Y109" s="72">
        <v>0</v>
      </c>
      <c r="Z109" s="72">
        <v>0</v>
      </c>
      <c r="AA109" s="72">
        <v>0</v>
      </c>
      <c r="AB109" s="72">
        <v>0</v>
      </c>
      <c r="AC109" s="72">
        <v>0</v>
      </c>
      <c r="AD109" s="72">
        <v>0</v>
      </c>
      <c r="AE109" s="72">
        <v>0</v>
      </c>
      <c r="AF109" s="72">
        <v>0</v>
      </c>
      <c r="AG109" s="72">
        <v>0</v>
      </c>
      <c r="AH109" s="72">
        <v>0</v>
      </c>
      <c r="AI109" s="72">
        <v>0</v>
      </c>
      <c r="AJ109" s="72">
        <v>0</v>
      </c>
      <c r="AK109" s="72">
        <v>0</v>
      </c>
      <c r="AL109" s="72">
        <v>0</v>
      </c>
      <c r="AM109" s="72">
        <v>0</v>
      </c>
      <c r="AN109" s="72">
        <v>0</v>
      </c>
      <c r="AO109" s="60">
        <v>0</v>
      </c>
      <c r="AP109" s="60">
        <v>0</v>
      </c>
      <c r="AQ109" s="60">
        <v>0</v>
      </c>
      <c r="AR109" s="60">
        <v>0</v>
      </c>
      <c r="AS109" s="60">
        <v>0</v>
      </c>
      <c r="AT109" s="60">
        <v>0</v>
      </c>
      <c r="AU109" s="60">
        <v>0</v>
      </c>
      <c r="AV109" s="60">
        <v>0</v>
      </c>
      <c r="AW109" s="60">
        <v>0</v>
      </c>
      <c r="AX109" s="60">
        <v>0</v>
      </c>
      <c r="AY109" s="60">
        <v>0</v>
      </c>
      <c r="AZ109" s="60">
        <v>0</v>
      </c>
      <c r="BA109" s="60">
        <v>0</v>
      </c>
      <c r="BB109" s="60">
        <v>0</v>
      </c>
      <c r="BC109" s="60">
        <v>0</v>
      </c>
      <c r="BD109" s="60">
        <v>0</v>
      </c>
      <c r="BE109" s="60">
        <v>0</v>
      </c>
      <c r="BF109" s="60">
        <v>0</v>
      </c>
      <c r="BG109" s="60">
        <v>0</v>
      </c>
      <c r="BH109" s="60">
        <v>0</v>
      </c>
      <c r="BI109" s="60">
        <v>0</v>
      </c>
      <c r="BJ109" s="60">
        <v>0</v>
      </c>
      <c r="BK109" s="60">
        <v>0</v>
      </c>
      <c r="BL109" s="60">
        <v>0</v>
      </c>
      <c r="BM109" s="60">
        <v>0</v>
      </c>
      <c r="BN109" s="60">
        <v>0</v>
      </c>
      <c r="BO109" s="60">
        <v>0</v>
      </c>
      <c r="BP109" s="60">
        <v>0</v>
      </c>
      <c r="BQ109" s="60">
        <v>0</v>
      </c>
      <c r="BR109" s="60">
        <v>0</v>
      </c>
      <c r="BS109" s="60">
        <v>0</v>
      </c>
      <c r="BT109" s="60">
        <v>0</v>
      </c>
      <c r="BU109" s="60">
        <v>0</v>
      </c>
      <c r="BV109" s="60">
        <v>0</v>
      </c>
      <c r="BW109" s="60">
        <v>0</v>
      </c>
      <c r="BX109" s="60">
        <v>0</v>
      </c>
      <c r="BY109" s="60">
        <v>0</v>
      </c>
      <c r="BZ109" s="60">
        <v>0</v>
      </c>
      <c r="CA109" s="39"/>
    </row>
    <row r="110" spans="1:90" x14ac:dyDescent="0.3">
      <c r="A110" s="27">
        <v>409227</v>
      </c>
      <c r="B110" s="28" t="s">
        <v>317</v>
      </c>
      <c r="C110" s="8" t="s">
        <v>318</v>
      </c>
      <c r="D110" s="8" t="s">
        <v>93</v>
      </c>
      <c r="E110" s="2" t="str">
        <f t="shared" si="23"/>
        <v>CRETE W3 pnum409227</v>
      </c>
      <c r="F110" s="7">
        <v>263</v>
      </c>
      <c r="G110" s="8" t="s">
        <v>328</v>
      </c>
      <c r="H110" s="8" t="s">
        <v>329</v>
      </c>
      <c r="I110" s="74">
        <f>AN110/2</f>
        <v>11785100</v>
      </c>
      <c r="J110" s="81">
        <f t="shared" ref="J110:AM110" si="33">(($AN110-$I110)/($AN$2-$I$2))+I110</f>
        <v>11785101.091212964</v>
      </c>
      <c r="K110" s="81">
        <f t="shared" si="33"/>
        <v>11785102.182425927</v>
      </c>
      <c r="L110" s="81">
        <f t="shared" si="33"/>
        <v>11785103.273638891</v>
      </c>
      <c r="M110" s="81">
        <f t="shared" si="33"/>
        <v>11785104.364851855</v>
      </c>
      <c r="N110" s="81">
        <f t="shared" si="33"/>
        <v>11785105.456064818</v>
      </c>
      <c r="O110" s="81">
        <f t="shared" si="33"/>
        <v>11785106.547277782</v>
      </c>
      <c r="P110" s="81">
        <f t="shared" si="33"/>
        <v>11785107.638490746</v>
      </c>
      <c r="Q110" s="81">
        <f t="shared" si="33"/>
        <v>11785108.729703709</v>
      </c>
      <c r="R110" s="81">
        <f t="shared" si="33"/>
        <v>11785109.820916673</v>
      </c>
      <c r="S110" s="81">
        <f t="shared" si="33"/>
        <v>11785110.912129637</v>
      </c>
      <c r="T110" s="81">
        <f t="shared" si="33"/>
        <v>11785112.003342601</v>
      </c>
      <c r="U110" s="81">
        <f t="shared" si="33"/>
        <v>11785113.094555564</v>
      </c>
      <c r="V110" s="81">
        <f t="shared" si="33"/>
        <v>11785114.185768528</v>
      </c>
      <c r="W110" s="81">
        <f t="shared" si="33"/>
        <v>11785115.276981492</v>
      </c>
      <c r="X110" s="81">
        <f t="shared" si="33"/>
        <v>11785116.368194455</v>
      </c>
      <c r="Y110" s="81">
        <f t="shared" si="33"/>
        <v>11785117.459407419</v>
      </c>
      <c r="Z110" s="81">
        <f t="shared" si="33"/>
        <v>11785118.550620383</v>
      </c>
      <c r="AA110" s="81">
        <f t="shared" si="33"/>
        <v>11785119.641833346</v>
      </c>
      <c r="AB110" s="81">
        <f t="shared" si="33"/>
        <v>11785120.73304631</v>
      </c>
      <c r="AC110" s="81">
        <f t="shared" si="33"/>
        <v>11785121.824259274</v>
      </c>
      <c r="AD110" s="81">
        <f t="shared" si="33"/>
        <v>11785122.915472237</v>
      </c>
      <c r="AE110" s="81">
        <f t="shared" si="33"/>
        <v>11785124.006685201</v>
      </c>
      <c r="AF110" s="81">
        <f t="shared" si="33"/>
        <v>11785125.097898165</v>
      </c>
      <c r="AG110" s="81">
        <f t="shared" si="33"/>
        <v>11785126.189111128</v>
      </c>
      <c r="AH110" s="81">
        <f t="shared" si="33"/>
        <v>11785127.280324092</v>
      </c>
      <c r="AI110" s="81">
        <f t="shared" si="33"/>
        <v>11785128.371537056</v>
      </c>
      <c r="AJ110" s="81">
        <f t="shared" si="33"/>
        <v>11785129.46275002</v>
      </c>
      <c r="AK110" s="81">
        <f t="shared" si="33"/>
        <v>11785130.553962983</v>
      </c>
      <c r="AL110" s="81">
        <f t="shared" si="33"/>
        <v>11785131.645175947</v>
      </c>
      <c r="AM110" s="81">
        <f t="shared" si="33"/>
        <v>11785132.736388911</v>
      </c>
      <c r="AN110" s="60">
        <v>23570200</v>
      </c>
      <c r="AO110" s="60">
        <v>10059500</v>
      </c>
      <c r="AP110" s="60">
        <v>7986500</v>
      </c>
      <c r="AQ110" s="60">
        <v>19390000</v>
      </c>
      <c r="AR110" s="60">
        <v>14523300</v>
      </c>
      <c r="AS110" s="60">
        <v>0</v>
      </c>
      <c r="AT110" s="60">
        <v>0</v>
      </c>
      <c r="AU110" s="60">
        <v>0</v>
      </c>
      <c r="AV110" s="57">
        <v>0</v>
      </c>
      <c r="AW110" s="57">
        <v>0</v>
      </c>
      <c r="AX110" s="58">
        <v>26571100</v>
      </c>
      <c r="AY110" s="58">
        <v>26571100</v>
      </c>
      <c r="AZ110" s="58">
        <v>61063700</v>
      </c>
      <c r="BA110" s="58">
        <v>61063700</v>
      </c>
      <c r="BB110" s="58">
        <v>61063700</v>
      </c>
      <c r="BC110" s="58">
        <v>59880740</v>
      </c>
      <c r="BD110" s="58">
        <v>35740600</v>
      </c>
      <c r="BE110" s="58">
        <v>40759600</v>
      </c>
      <c r="BF110" s="58">
        <v>44746100</v>
      </c>
      <c r="BG110" s="65">
        <v>37293000</v>
      </c>
      <c r="BH110" s="58">
        <v>42663800</v>
      </c>
      <c r="BI110" s="58">
        <v>39952000</v>
      </c>
      <c r="BJ110" s="58">
        <v>41587200</v>
      </c>
      <c r="BK110" s="58">
        <v>29967700</v>
      </c>
      <c r="BL110" s="58">
        <v>26229700</v>
      </c>
      <c r="BM110" s="58">
        <v>18777600</v>
      </c>
      <c r="BN110" s="58">
        <v>21361900</v>
      </c>
      <c r="BO110" s="58">
        <v>15030800</v>
      </c>
      <c r="BP110" s="58">
        <v>30361100</v>
      </c>
      <c r="BQ110" s="58">
        <v>30735500</v>
      </c>
      <c r="BR110" s="58">
        <v>26720000</v>
      </c>
      <c r="BS110" s="58">
        <v>29869000</v>
      </c>
      <c r="BT110" s="58">
        <v>19536000</v>
      </c>
      <c r="BU110" s="58">
        <v>20969000</v>
      </c>
      <c r="BV110" s="58">
        <v>29899000</v>
      </c>
      <c r="BW110" s="58">
        <v>27347000</v>
      </c>
      <c r="BX110" s="58">
        <v>30127000</v>
      </c>
      <c r="BY110" s="58">
        <v>27261000</v>
      </c>
      <c r="BZ110" s="58">
        <v>27261000</v>
      </c>
      <c r="CA110" s="39"/>
    </row>
    <row r="111" spans="1:90" x14ac:dyDescent="0.3">
      <c r="A111" s="27">
        <v>409226</v>
      </c>
      <c r="B111" s="28" t="s">
        <v>317</v>
      </c>
      <c r="C111" s="8" t="s">
        <v>318</v>
      </c>
      <c r="D111" s="8" t="s">
        <v>54</v>
      </c>
      <c r="E111" s="2" t="str">
        <f t="shared" si="23"/>
        <v>CRETE W1 pnum409226</v>
      </c>
      <c r="F111" s="7">
        <v>192</v>
      </c>
      <c r="G111" s="8" t="s">
        <v>319</v>
      </c>
      <c r="H111" s="8" t="s">
        <v>323</v>
      </c>
      <c r="I111" s="73">
        <v>0</v>
      </c>
      <c r="J111" s="72">
        <v>0</v>
      </c>
      <c r="K111" s="72">
        <v>0</v>
      </c>
      <c r="L111" s="72">
        <v>0</v>
      </c>
      <c r="M111" s="72">
        <v>0</v>
      </c>
      <c r="N111" s="72">
        <v>0</v>
      </c>
      <c r="O111" s="72">
        <v>0</v>
      </c>
      <c r="P111" s="72">
        <v>0</v>
      </c>
      <c r="Q111" s="72">
        <v>0</v>
      </c>
      <c r="R111" s="72">
        <v>0</v>
      </c>
      <c r="S111" s="72">
        <v>0</v>
      </c>
      <c r="T111" s="72">
        <v>0</v>
      </c>
      <c r="U111" s="72">
        <v>0</v>
      </c>
      <c r="V111" s="72">
        <v>0</v>
      </c>
      <c r="W111" s="72">
        <v>0</v>
      </c>
      <c r="X111" s="72">
        <v>0</v>
      </c>
      <c r="Y111" s="72">
        <v>0</v>
      </c>
      <c r="Z111" s="72">
        <v>0</v>
      </c>
      <c r="AA111" s="72">
        <v>0</v>
      </c>
      <c r="AB111" s="72">
        <v>0</v>
      </c>
      <c r="AC111" s="72">
        <v>0</v>
      </c>
      <c r="AD111" s="72">
        <v>0</v>
      </c>
      <c r="AE111" s="72">
        <v>0</v>
      </c>
      <c r="AF111" s="72">
        <v>0</v>
      </c>
      <c r="AG111" s="72">
        <v>0</v>
      </c>
      <c r="AH111" s="72">
        <v>0</v>
      </c>
      <c r="AI111" s="72">
        <v>0</v>
      </c>
      <c r="AJ111" s="72">
        <v>0</v>
      </c>
      <c r="AK111" s="72">
        <v>0</v>
      </c>
      <c r="AL111" s="72">
        <v>0</v>
      </c>
      <c r="AM111" s="72">
        <v>0</v>
      </c>
      <c r="AN111" s="72">
        <v>0</v>
      </c>
      <c r="AO111" s="60">
        <v>0</v>
      </c>
      <c r="AP111" s="60">
        <v>0</v>
      </c>
      <c r="AQ111" s="60">
        <v>0</v>
      </c>
      <c r="AR111" s="60">
        <v>0</v>
      </c>
      <c r="AS111" s="60">
        <v>0</v>
      </c>
      <c r="AT111" s="60">
        <v>0</v>
      </c>
      <c r="AU111" s="60">
        <v>0</v>
      </c>
      <c r="AV111" s="58">
        <v>0</v>
      </c>
      <c r="AW111" s="60">
        <v>0</v>
      </c>
      <c r="AX111" s="58">
        <v>0</v>
      </c>
      <c r="AY111" s="58">
        <v>0</v>
      </c>
      <c r="AZ111" s="58">
        <v>0</v>
      </c>
      <c r="BA111" s="58">
        <v>0</v>
      </c>
      <c r="BB111" s="58">
        <v>0</v>
      </c>
      <c r="BC111" s="58">
        <v>0</v>
      </c>
      <c r="BD111" s="58">
        <v>0</v>
      </c>
      <c r="BE111" s="58">
        <v>0</v>
      </c>
      <c r="BF111" s="58">
        <v>0</v>
      </c>
      <c r="BG111" s="60">
        <v>0</v>
      </c>
      <c r="BH111" s="58">
        <v>0</v>
      </c>
      <c r="BI111" s="58">
        <v>0</v>
      </c>
      <c r="BJ111" s="58">
        <v>0</v>
      </c>
      <c r="BK111" s="58">
        <v>0</v>
      </c>
      <c r="BL111" s="58">
        <v>0</v>
      </c>
      <c r="BM111" s="58">
        <v>0</v>
      </c>
      <c r="BN111" s="58">
        <v>0</v>
      </c>
      <c r="BO111" s="58">
        <v>0</v>
      </c>
      <c r="BP111" s="58">
        <v>0</v>
      </c>
      <c r="BQ111" s="58">
        <v>0</v>
      </c>
      <c r="BR111" s="58">
        <v>0</v>
      </c>
      <c r="BS111" s="58">
        <v>0</v>
      </c>
      <c r="BT111" s="58">
        <v>0</v>
      </c>
      <c r="BU111" s="58">
        <v>0</v>
      </c>
      <c r="BV111" s="58">
        <v>0</v>
      </c>
      <c r="BW111" s="60">
        <v>0</v>
      </c>
      <c r="BX111" s="60">
        <v>0</v>
      </c>
      <c r="BY111" s="60">
        <v>0</v>
      </c>
      <c r="BZ111" s="60">
        <v>0</v>
      </c>
      <c r="CA111" s="39"/>
    </row>
    <row r="112" spans="1:90" ht="28.8" x14ac:dyDescent="0.3">
      <c r="A112" s="1">
        <v>409942</v>
      </c>
      <c r="B112" s="2" t="s">
        <v>330</v>
      </c>
      <c r="C112" s="2" t="s">
        <v>331</v>
      </c>
      <c r="D112" s="2" t="s">
        <v>332</v>
      </c>
      <c r="E112" s="2" t="str">
        <f t="shared" si="23"/>
        <v>CRETE MONEE HIGH SCHOOL W0 pnum409942</v>
      </c>
      <c r="F112" s="1">
        <v>283</v>
      </c>
      <c r="G112" s="2" t="s">
        <v>333</v>
      </c>
      <c r="H112" s="2" t="s">
        <v>334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  <c r="AK112" s="38">
        <v>0</v>
      </c>
      <c r="AL112" s="38">
        <v>0</v>
      </c>
      <c r="AM112" s="38">
        <v>0</v>
      </c>
      <c r="AN112" s="33">
        <v>1095000</v>
      </c>
      <c r="AO112" s="33">
        <v>0</v>
      </c>
      <c r="AP112" s="33">
        <v>0</v>
      </c>
      <c r="AQ112" s="33">
        <v>0</v>
      </c>
      <c r="AR112" s="33">
        <v>0</v>
      </c>
      <c r="AS112" s="33">
        <v>0</v>
      </c>
      <c r="AT112" s="34">
        <v>0</v>
      </c>
      <c r="AU112" s="33">
        <v>54349300</v>
      </c>
      <c r="AV112" s="33">
        <v>50000000</v>
      </c>
      <c r="AW112" s="33">
        <v>62543900</v>
      </c>
      <c r="AX112" s="33">
        <v>68447400</v>
      </c>
      <c r="AY112" s="33">
        <v>68447400</v>
      </c>
      <c r="AZ112" s="33">
        <v>38215600</v>
      </c>
      <c r="BA112" s="33">
        <v>38215600</v>
      </c>
      <c r="BB112" s="33">
        <v>58215600</v>
      </c>
      <c r="BC112" s="32">
        <v>38032640</v>
      </c>
      <c r="BD112" s="32">
        <v>56780500</v>
      </c>
      <c r="BE112" s="32">
        <v>58580000</v>
      </c>
      <c r="BF112" s="33">
        <v>58598300</v>
      </c>
      <c r="BG112" s="33">
        <v>53666700</v>
      </c>
      <c r="BH112" s="32">
        <v>57929200</v>
      </c>
      <c r="BI112" s="33">
        <v>56701900</v>
      </c>
      <c r="BJ112" s="33">
        <v>65148600</v>
      </c>
      <c r="BK112" s="33">
        <v>57221400</v>
      </c>
      <c r="BL112" s="33">
        <v>52916800</v>
      </c>
      <c r="BM112" s="33">
        <v>39182000</v>
      </c>
      <c r="BN112" s="33">
        <v>27333000</v>
      </c>
      <c r="BO112" s="33">
        <v>20231000</v>
      </c>
      <c r="BP112" s="33">
        <v>29137000</v>
      </c>
      <c r="BQ112" s="33">
        <v>0</v>
      </c>
      <c r="BR112" s="33">
        <v>0</v>
      </c>
      <c r="BS112" s="33">
        <v>1127310</v>
      </c>
      <c r="BT112" s="33">
        <v>0</v>
      </c>
      <c r="BU112" s="33">
        <v>0</v>
      </c>
      <c r="BV112" s="33">
        <v>0</v>
      </c>
      <c r="BW112" s="33">
        <v>0</v>
      </c>
      <c r="BX112" s="33">
        <v>0</v>
      </c>
      <c r="BY112" s="33">
        <v>0</v>
      </c>
      <c r="BZ112" s="33">
        <v>0</v>
      </c>
      <c r="CA112" s="39"/>
    </row>
    <row r="113" spans="1:79" ht="28.8" x14ac:dyDescent="0.3">
      <c r="A113" s="1">
        <v>224255</v>
      </c>
      <c r="B113" s="2" t="s">
        <v>330</v>
      </c>
      <c r="C113" s="2" t="s">
        <v>335</v>
      </c>
      <c r="D113" s="2" t="s">
        <v>49</v>
      </c>
      <c r="E113" s="2" t="str">
        <f t="shared" si="23"/>
        <v>CRETE-MONEE HIGH SCHOOL W2 pnum224255</v>
      </c>
      <c r="F113" s="1">
        <v>360</v>
      </c>
      <c r="G113" s="2" t="s">
        <v>336</v>
      </c>
      <c r="H113" s="2" t="s">
        <v>337</v>
      </c>
      <c r="I113" s="34">
        <v>10000000</v>
      </c>
      <c r="J113" s="34">
        <v>10000000</v>
      </c>
      <c r="K113" s="34">
        <v>10000000</v>
      </c>
      <c r="L113" s="34">
        <v>10000000</v>
      </c>
      <c r="M113" s="34">
        <v>12000000</v>
      </c>
      <c r="N113" s="34">
        <v>12000000</v>
      </c>
      <c r="O113" s="34">
        <v>12000000</v>
      </c>
      <c r="P113" s="34">
        <v>12000000</v>
      </c>
      <c r="Q113" s="34">
        <v>12000000</v>
      </c>
      <c r="R113" s="34">
        <v>12000000</v>
      </c>
      <c r="S113" s="34">
        <v>12000000</v>
      </c>
      <c r="T113" s="34">
        <v>12000000</v>
      </c>
      <c r="U113" s="34">
        <v>12000000</v>
      </c>
      <c r="V113" s="34">
        <v>12000000</v>
      </c>
      <c r="W113" s="34">
        <v>12000000</v>
      </c>
      <c r="X113" s="34">
        <v>12000000</v>
      </c>
      <c r="Y113" s="34">
        <v>12000000</v>
      </c>
      <c r="Z113" s="34">
        <v>12000000</v>
      </c>
      <c r="AA113" s="34">
        <v>12000000</v>
      </c>
      <c r="AB113" s="34">
        <v>12000000</v>
      </c>
      <c r="AC113" s="34">
        <v>15000000</v>
      </c>
      <c r="AD113" s="34">
        <v>15000000</v>
      </c>
      <c r="AE113" s="34">
        <v>15000000</v>
      </c>
      <c r="AF113" s="34">
        <v>15000000</v>
      </c>
      <c r="AG113" s="34">
        <v>15000000</v>
      </c>
      <c r="AH113" s="34">
        <v>20000000</v>
      </c>
      <c r="AI113" s="34">
        <v>20000000</v>
      </c>
      <c r="AJ113" s="34">
        <v>20000000</v>
      </c>
      <c r="AK113" s="34">
        <v>20000000</v>
      </c>
      <c r="AL113" s="34">
        <v>20000000</v>
      </c>
      <c r="AM113" s="34">
        <v>20000000</v>
      </c>
      <c r="AN113" s="34">
        <v>20000000</v>
      </c>
      <c r="AO113" s="34">
        <v>25000000</v>
      </c>
      <c r="AP113" s="34">
        <v>25000000</v>
      </c>
      <c r="AQ113" s="34">
        <v>25000000</v>
      </c>
      <c r="AR113" s="34">
        <v>25000000</v>
      </c>
      <c r="AS113" s="34">
        <v>25000000</v>
      </c>
      <c r="AT113" s="34">
        <v>25000000</v>
      </c>
      <c r="AU113" s="34">
        <v>0</v>
      </c>
      <c r="AV113" s="34">
        <v>0</v>
      </c>
      <c r="AW113" s="34">
        <v>0</v>
      </c>
      <c r="AX113" s="34">
        <v>0</v>
      </c>
      <c r="AY113" s="34">
        <v>0</v>
      </c>
      <c r="AZ113" s="34">
        <v>0</v>
      </c>
      <c r="BA113" s="34">
        <v>0</v>
      </c>
      <c r="BB113" s="34">
        <v>0</v>
      </c>
      <c r="BC113" s="34">
        <v>0</v>
      </c>
      <c r="BD113" s="34">
        <v>0</v>
      </c>
      <c r="BE113" s="34">
        <v>0</v>
      </c>
      <c r="BF113" s="34">
        <v>0</v>
      </c>
      <c r="BG113" s="34">
        <v>0</v>
      </c>
      <c r="BH113" s="34">
        <v>0</v>
      </c>
      <c r="BI113" s="34">
        <v>0</v>
      </c>
      <c r="BJ113" s="34">
        <v>0</v>
      </c>
      <c r="BK113" s="34">
        <v>0</v>
      </c>
      <c r="BL113" s="34">
        <v>0</v>
      </c>
      <c r="BM113" s="34">
        <v>0</v>
      </c>
      <c r="BN113" s="34">
        <v>0</v>
      </c>
      <c r="BO113" s="34">
        <v>0</v>
      </c>
      <c r="BP113" s="34">
        <v>0</v>
      </c>
      <c r="BQ113" s="34">
        <v>0</v>
      </c>
      <c r="BR113" s="34">
        <v>0</v>
      </c>
      <c r="BS113" s="34">
        <v>0</v>
      </c>
      <c r="BT113" s="33">
        <v>0</v>
      </c>
      <c r="BU113" s="33">
        <v>0</v>
      </c>
      <c r="BV113" s="33">
        <v>0</v>
      </c>
      <c r="BW113" s="33">
        <v>0</v>
      </c>
      <c r="BX113" s="33">
        <v>0</v>
      </c>
      <c r="BY113" s="33">
        <v>0</v>
      </c>
      <c r="BZ113" s="33">
        <v>0</v>
      </c>
      <c r="CA113" s="39"/>
    </row>
    <row r="114" spans="1:79" ht="28.8" x14ac:dyDescent="0.3">
      <c r="A114" s="1">
        <v>224256</v>
      </c>
      <c r="B114" s="2" t="s">
        <v>330</v>
      </c>
      <c r="C114" s="2" t="s">
        <v>335</v>
      </c>
      <c r="D114" s="2" t="s">
        <v>54</v>
      </c>
      <c r="E114" s="2" t="str">
        <f t="shared" si="23"/>
        <v>CRETE-MONEE HIGH SCHOOL W1 pnum224256</v>
      </c>
      <c r="F114" s="1">
        <v>250</v>
      </c>
      <c r="G114" s="2" t="s">
        <v>336</v>
      </c>
      <c r="H114" s="2" t="s">
        <v>320</v>
      </c>
      <c r="I114" s="34">
        <v>10000000</v>
      </c>
      <c r="J114" s="34">
        <v>10000000</v>
      </c>
      <c r="K114" s="34">
        <v>10000000</v>
      </c>
      <c r="L114" s="34">
        <v>10000000</v>
      </c>
      <c r="M114" s="34">
        <v>10000000</v>
      </c>
      <c r="N114" s="34">
        <v>10000000</v>
      </c>
      <c r="O114" s="34">
        <v>10000000</v>
      </c>
      <c r="P114" s="34">
        <v>10000000</v>
      </c>
      <c r="Q114" s="34">
        <v>10000000</v>
      </c>
      <c r="R114" s="34">
        <v>10000000</v>
      </c>
      <c r="S114" s="34">
        <v>10000000</v>
      </c>
      <c r="T114" s="34">
        <v>10000000</v>
      </c>
      <c r="U114" s="34">
        <v>10000000</v>
      </c>
      <c r="V114" s="34">
        <v>10000000</v>
      </c>
      <c r="W114" s="34">
        <v>10000000</v>
      </c>
      <c r="X114" s="34">
        <v>15000000</v>
      </c>
      <c r="Y114" s="34">
        <v>15000000</v>
      </c>
      <c r="Z114" s="34">
        <v>15000000</v>
      </c>
      <c r="AA114" s="34">
        <v>15000000</v>
      </c>
      <c r="AB114" s="34">
        <v>15000000</v>
      </c>
      <c r="AC114" s="34">
        <v>15000000</v>
      </c>
      <c r="AD114" s="34">
        <v>15000000</v>
      </c>
      <c r="AE114" s="34">
        <v>15000000</v>
      </c>
      <c r="AF114" s="34">
        <v>15000000</v>
      </c>
      <c r="AG114" s="34">
        <v>15000000</v>
      </c>
      <c r="AH114" s="34">
        <v>15000000</v>
      </c>
      <c r="AI114" s="34">
        <v>15000000</v>
      </c>
      <c r="AJ114" s="34">
        <v>15000000</v>
      </c>
      <c r="AK114" s="34">
        <v>20000000</v>
      </c>
      <c r="AL114" s="34">
        <v>20000000</v>
      </c>
      <c r="AM114" s="34">
        <v>20000000</v>
      </c>
      <c r="AN114" s="34">
        <v>20000000</v>
      </c>
      <c r="AO114" s="34">
        <v>20000000</v>
      </c>
      <c r="AP114" s="34">
        <v>20000000</v>
      </c>
      <c r="AQ114" s="34">
        <v>20000000</v>
      </c>
      <c r="AR114" s="34">
        <v>25000000</v>
      </c>
      <c r="AS114" s="34">
        <v>25000000</v>
      </c>
      <c r="AT114" s="34">
        <v>25000000</v>
      </c>
      <c r="AU114" s="34">
        <v>0</v>
      </c>
      <c r="AV114" s="34">
        <v>0</v>
      </c>
      <c r="AW114" s="34">
        <v>0</v>
      </c>
      <c r="AX114" s="34">
        <v>0</v>
      </c>
      <c r="AY114" s="34">
        <v>0</v>
      </c>
      <c r="AZ114" s="34">
        <v>0</v>
      </c>
      <c r="BA114" s="34">
        <v>0</v>
      </c>
      <c r="BB114" s="34">
        <v>0</v>
      </c>
      <c r="BC114" s="34">
        <v>0</v>
      </c>
      <c r="BD114" s="34">
        <v>0</v>
      </c>
      <c r="BE114" s="34">
        <v>0</v>
      </c>
      <c r="BF114" s="34">
        <v>0</v>
      </c>
      <c r="BG114" s="34">
        <v>0</v>
      </c>
      <c r="BH114" s="34">
        <v>0</v>
      </c>
      <c r="BI114" s="34">
        <v>0</v>
      </c>
      <c r="BJ114" s="34">
        <v>0</v>
      </c>
      <c r="BK114" s="34">
        <v>0</v>
      </c>
      <c r="BL114" s="34">
        <v>0</v>
      </c>
      <c r="BM114" s="34">
        <v>0</v>
      </c>
      <c r="BN114" s="34">
        <v>0</v>
      </c>
      <c r="BO114" s="34">
        <v>0</v>
      </c>
      <c r="BP114" s="34">
        <v>0</v>
      </c>
      <c r="BQ114" s="34">
        <v>0</v>
      </c>
      <c r="BR114" s="34">
        <v>0</v>
      </c>
      <c r="BS114" s="34">
        <v>0</v>
      </c>
      <c r="BT114" s="33">
        <v>0</v>
      </c>
      <c r="BU114" s="33">
        <v>0</v>
      </c>
      <c r="BV114" s="33">
        <v>0</v>
      </c>
      <c r="BW114" s="33">
        <v>0</v>
      </c>
      <c r="BX114" s="33">
        <v>0</v>
      </c>
      <c r="BY114" s="33">
        <v>0</v>
      </c>
      <c r="BZ114" s="33">
        <v>0</v>
      </c>
      <c r="CA114" s="39"/>
    </row>
    <row r="115" spans="1:79" ht="28.8" x14ac:dyDescent="0.3">
      <c r="A115" s="1">
        <v>404012</v>
      </c>
      <c r="B115" s="2" t="s">
        <v>338</v>
      </c>
      <c r="C115" s="2" t="s">
        <v>339</v>
      </c>
      <c r="D115" s="2" t="s">
        <v>54</v>
      </c>
      <c r="E115" s="2" t="str">
        <f t="shared" si="23"/>
        <v>CRETE-MONEE SCHOOL DIST 201U W1 pnum404012</v>
      </c>
      <c r="F115" s="4">
        <v>202</v>
      </c>
      <c r="G115" s="2" t="s">
        <v>340</v>
      </c>
      <c r="H115" s="2" t="s">
        <v>341</v>
      </c>
      <c r="I115" s="38">
        <v>1500000</v>
      </c>
      <c r="J115" s="38">
        <v>1500000</v>
      </c>
      <c r="K115" s="38">
        <v>1500000</v>
      </c>
      <c r="L115" s="38">
        <v>1500000</v>
      </c>
      <c r="M115" s="38">
        <v>1500000</v>
      </c>
      <c r="N115" s="38">
        <v>1500000</v>
      </c>
      <c r="O115" s="38">
        <v>1500000</v>
      </c>
      <c r="P115" s="38">
        <v>1500000</v>
      </c>
      <c r="Q115" s="38">
        <v>2000000</v>
      </c>
      <c r="R115" s="38">
        <v>2000000</v>
      </c>
      <c r="S115" s="38">
        <v>2000000</v>
      </c>
      <c r="T115" s="38">
        <v>2000000</v>
      </c>
      <c r="U115" s="38">
        <v>2000000</v>
      </c>
      <c r="V115" s="38">
        <v>2000000</v>
      </c>
      <c r="W115" s="38">
        <v>2000000</v>
      </c>
      <c r="X115" s="38">
        <v>2000000</v>
      </c>
      <c r="Y115" s="38">
        <v>2000000</v>
      </c>
      <c r="Z115" s="38">
        <v>2000000</v>
      </c>
      <c r="AA115" s="38">
        <v>2000000</v>
      </c>
      <c r="AB115" s="38">
        <v>2000000</v>
      </c>
      <c r="AC115" s="38">
        <v>2000000</v>
      </c>
      <c r="AD115" s="38">
        <v>2500000</v>
      </c>
      <c r="AE115" s="38">
        <v>2500000</v>
      </c>
      <c r="AF115" s="38">
        <v>2500000</v>
      </c>
      <c r="AG115" s="38">
        <v>2500000</v>
      </c>
      <c r="AH115" s="38">
        <v>2500000</v>
      </c>
      <c r="AI115" s="38">
        <v>2500000</v>
      </c>
      <c r="AJ115" s="38">
        <v>2500000</v>
      </c>
      <c r="AK115" s="38">
        <v>2803500</v>
      </c>
      <c r="AL115" s="38">
        <v>2745000</v>
      </c>
      <c r="AM115" s="38">
        <v>2550000</v>
      </c>
      <c r="AN115" s="33">
        <v>5584500</v>
      </c>
      <c r="AO115" s="33">
        <v>2803500</v>
      </c>
      <c r="AP115" s="33">
        <v>2745000</v>
      </c>
      <c r="AQ115" s="33">
        <v>2550000</v>
      </c>
      <c r="AR115" s="33">
        <v>2475000</v>
      </c>
      <c r="AS115" s="33">
        <v>2475000</v>
      </c>
      <c r="AT115" s="33">
        <v>2475000</v>
      </c>
      <c r="AU115" s="33">
        <v>2225000</v>
      </c>
      <c r="AV115" s="33">
        <v>2790000</v>
      </c>
      <c r="AW115" s="33">
        <v>2785500</v>
      </c>
      <c r="AX115" s="33">
        <v>8048160</v>
      </c>
      <c r="AY115" s="33">
        <v>8048160</v>
      </c>
      <c r="AZ115" s="33">
        <v>8100000</v>
      </c>
      <c r="BA115" s="32">
        <v>8100000</v>
      </c>
      <c r="BB115" s="32">
        <v>5400000</v>
      </c>
      <c r="BC115" s="32">
        <v>7344000</v>
      </c>
      <c r="BD115" s="33">
        <v>9382500</v>
      </c>
      <c r="BE115" s="32">
        <v>968213</v>
      </c>
      <c r="BF115" s="32">
        <v>968213</v>
      </c>
      <c r="BG115" s="33">
        <v>968213</v>
      </c>
      <c r="BH115" s="33">
        <v>968213</v>
      </c>
      <c r="BI115" s="32">
        <v>1401200</v>
      </c>
      <c r="BJ115" s="32">
        <v>1408300</v>
      </c>
      <c r="BK115" s="33">
        <v>1365490</v>
      </c>
      <c r="BL115" s="33">
        <v>1318340</v>
      </c>
      <c r="BM115" s="33">
        <v>967240</v>
      </c>
      <c r="BN115" s="33">
        <v>1007000</v>
      </c>
      <c r="BO115" s="33">
        <v>991150</v>
      </c>
      <c r="BP115" s="33">
        <v>1059540</v>
      </c>
      <c r="BQ115" s="33">
        <v>1126306</v>
      </c>
      <c r="BR115" s="33">
        <v>1241550</v>
      </c>
      <c r="BS115" s="33">
        <v>1292784</v>
      </c>
      <c r="BT115" s="33">
        <v>1237326</v>
      </c>
      <c r="BU115" s="33">
        <v>1237326</v>
      </c>
      <c r="BV115" s="33">
        <v>1237326</v>
      </c>
      <c r="BW115" s="33">
        <v>1237326</v>
      </c>
      <c r="BX115" s="33">
        <v>1197795</v>
      </c>
      <c r="BY115" s="33">
        <v>1223700</v>
      </c>
      <c r="BZ115" s="33">
        <v>1223700</v>
      </c>
      <c r="CA115" s="39"/>
    </row>
    <row r="116" spans="1:79" ht="28.8" x14ac:dyDescent="0.3">
      <c r="A116" s="1">
        <v>409269</v>
      </c>
      <c r="B116" s="2" t="s">
        <v>342</v>
      </c>
      <c r="C116" s="2" t="s">
        <v>343</v>
      </c>
      <c r="D116" s="2" t="s">
        <v>49</v>
      </c>
      <c r="E116" s="2" t="str">
        <f t="shared" si="23"/>
        <v>CRISWELL COURT MHP W2 pnum409269</v>
      </c>
      <c r="F116" s="4">
        <v>360</v>
      </c>
      <c r="G116" s="2" t="s">
        <v>344</v>
      </c>
      <c r="H116" s="2" t="s">
        <v>345</v>
      </c>
      <c r="I116" s="38">
        <v>900000</v>
      </c>
      <c r="J116" s="38">
        <v>900000</v>
      </c>
      <c r="K116" s="38">
        <v>900000</v>
      </c>
      <c r="L116" s="38">
        <v>900000</v>
      </c>
      <c r="M116" s="38">
        <v>1000000</v>
      </c>
      <c r="N116" s="38">
        <v>1000000</v>
      </c>
      <c r="O116" s="38">
        <v>1000000</v>
      </c>
      <c r="P116" s="38">
        <v>1000000</v>
      </c>
      <c r="Q116" s="38">
        <v>1100000</v>
      </c>
      <c r="R116" s="38">
        <v>1100000</v>
      </c>
      <c r="S116" s="38">
        <v>1300000</v>
      </c>
      <c r="T116" s="38">
        <v>1300000</v>
      </c>
      <c r="U116" s="38">
        <v>1300000</v>
      </c>
      <c r="V116" s="38">
        <v>1500000</v>
      </c>
      <c r="W116" s="38">
        <v>1500000</v>
      </c>
      <c r="X116" s="38">
        <v>1500000</v>
      </c>
      <c r="Y116" s="38">
        <v>1500000</v>
      </c>
      <c r="Z116" s="38">
        <v>1700000</v>
      </c>
      <c r="AA116" s="38">
        <v>1700000</v>
      </c>
      <c r="AB116" s="38">
        <v>1700000</v>
      </c>
      <c r="AC116" s="38">
        <v>1700000</v>
      </c>
      <c r="AD116" s="38">
        <v>1700000</v>
      </c>
      <c r="AE116" s="38">
        <v>1700000</v>
      </c>
      <c r="AF116" s="38">
        <v>1800000</v>
      </c>
      <c r="AG116" s="38">
        <v>1800000</v>
      </c>
      <c r="AH116" s="38">
        <v>1800000</v>
      </c>
      <c r="AI116" s="38">
        <v>1800000</v>
      </c>
      <c r="AJ116" s="38">
        <v>1800000</v>
      </c>
      <c r="AK116" s="38">
        <v>1800000</v>
      </c>
      <c r="AL116" s="38">
        <v>1800000</v>
      </c>
      <c r="AM116" s="38">
        <v>1800000</v>
      </c>
      <c r="AN116" s="33">
        <v>1980000</v>
      </c>
      <c r="AO116" s="33">
        <v>1980000</v>
      </c>
      <c r="AP116" s="33">
        <v>1980000</v>
      </c>
      <c r="AQ116" s="33">
        <v>1980000</v>
      </c>
      <c r="AR116" s="33">
        <v>1980000</v>
      </c>
      <c r="AS116" s="33">
        <v>3500000</v>
      </c>
      <c r="AT116" s="33">
        <v>2800000</v>
      </c>
      <c r="AU116" s="33">
        <v>3000000</v>
      </c>
      <c r="AV116" s="33">
        <v>3000000</v>
      </c>
      <c r="AW116" s="34"/>
      <c r="AX116" s="34"/>
      <c r="AY116" s="34"/>
      <c r="AZ116" s="34"/>
      <c r="BA116" s="32">
        <v>2470320</v>
      </c>
      <c r="BB116" s="32">
        <v>2470320</v>
      </c>
      <c r="BC116" s="36"/>
      <c r="BD116" s="34"/>
      <c r="BE116" s="36"/>
      <c r="BF116" s="32">
        <v>13934</v>
      </c>
      <c r="BG116" s="33">
        <v>719300</v>
      </c>
      <c r="BH116" s="33">
        <v>718750</v>
      </c>
      <c r="BI116" s="33">
        <v>723100</v>
      </c>
      <c r="BJ116" s="33">
        <v>719798</v>
      </c>
      <c r="BK116" s="32">
        <v>719119</v>
      </c>
      <c r="BL116" s="33">
        <v>721217</v>
      </c>
      <c r="BM116" s="33">
        <v>726176</v>
      </c>
      <c r="BN116" s="33">
        <v>729971</v>
      </c>
      <c r="BO116" s="33">
        <v>1108472</v>
      </c>
      <c r="BP116" s="33">
        <v>1106957</v>
      </c>
      <c r="BQ116" s="33">
        <v>1097728</v>
      </c>
      <c r="BR116" s="33">
        <v>1225000</v>
      </c>
      <c r="BS116" s="34"/>
      <c r="BT116" s="34"/>
      <c r="BU116" s="34"/>
      <c r="BV116" s="34"/>
      <c r="BW116" s="33">
        <v>3020400</v>
      </c>
      <c r="BX116" s="33">
        <v>4897470</v>
      </c>
      <c r="BY116" s="34"/>
      <c r="BZ116" s="34"/>
      <c r="CA116" s="39"/>
    </row>
    <row r="117" spans="1:79" s="21" customFormat="1" ht="28.8" x14ac:dyDescent="0.3">
      <c r="A117" s="1">
        <v>409268</v>
      </c>
      <c r="B117" s="2" t="s">
        <v>342</v>
      </c>
      <c r="C117" s="2" t="s">
        <v>343</v>
      </c>
      <c r="D117" s="2" t="s">
        <v>54</v>
      </c>
      <c r="E117" s="2" t="str">
        <f t="shared" si="23"/>
        <v>CRISWELL COURT MHP W1 pnum409268</v>
      </c>
      <c r="F117" s="1">
        <v>280</v>
      </c>
      <c r="G117" s="2" t="s">
        <v>346</v>
      </c>
      <c r="H117" s="2" t="s">
        <v>347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A117" s="34">
        <v>0</v>
      </c>
      <c r="AB117" s="34">
        <v>0</v>
      </c>
      <c r="AC117" s="34">
        <v>0</v>
      </c>
      <c r="AD117" s="34">
        <v>0</v>
      </c>
      <c r="AE117" s="34">
        <v>0</v>
      </c>
      <c r="AF117" s="34">
        <v>0</v>
      </c>
      <c r="AG117" s="34">
        <v>0</v>
      </c>
      <c r="AH117" s="34">
        <v>0</v>
      </c>
      <c r="AI117" s="34">
        <v>0</v>
      </c>
      <c r="AJ117" s="34">
        <v>0</v>
      </c>
      <c r="AK117" s="34">
        <v>0</v>
      </c>
      <c r="AL117" s="34">
        <v>0</v>
      </c>
      <c r="AM117" s="34">
        <v>0</v>
      </c>
      <c r="AN117" s="34">
        <v>0</v>
      </c>
      <c r="AO117" s="34">
        <v>0</v>
      </c>
      <c r="AP117" s="34">
        <v>0</v>
      </c>
      <c r="AQ117" s="34">
        <v>0</v>
      </c>
      <c r="AR117" s="34">
        <v>0</v>
      </c>
      <c r="AS117" s="34">
        <v>0</v>
      </c>
      <c r="AT117" s="34">
        <v>0</v>
      </c>
      <c r="AU117" s="34">
        <v>0</v>
      </c>
      <c r="AV117" s="34">
        <v>0</v>
      </c>
      <c r="AW117" s="33">
        <v>3602659</v>
      </c>
      <c r="AX117" s="34"/>
      <c r="AY117" s="34"/>
      <c r="AZ117" s="34"/>
      <c r="BA117" s="34"/>
      <c r="BB117" s="34"/>
      <c r="BC117" s="34"/>
      <c r="BD117" s="34"/>
      <c r="BE117" s="36"/>
      <c r="BF117" s="36"/>
      <c r="BG117" s="32">
        <v>509600</v>
      </c>
      <c r="BH117" s="32">
        <v>513125</v>
      </c>
      <c r="BI117" s="32">
        <v>511692</v>
      </c>
      <c r="BJ117" s="32">
        <v>507279</v>
      </c>
      <c r="BK117" s="32">
        <v>506972</v>
      </c>
      <c r="BL117" s="32">
        <v>502119</v>
      </c>
      <c r="BM117" s="32">
        <v>509728</v>
      </c>
      <c r="BN117" s="32">
        <v>512269</v>
      </c>
      <c r="BO117" s="32">
        <v>131527</v>
      </c>
      <c r="BP117" s="32">
        <v>129713</v>
      </c>
      <c r="BQ117" s="32">
        <v>127129</v>
      </c>
      <c r="BR117" s="36"/>
      <c r="BS117" s="36"/>
      <c r="BT117" s="36"/>
      <c r="BU117" s="36"/>
      <c r="BV117" s="36"/>
      <c r="BW117" s="36"/>
      <c r="BX117" s="36"/>
      <c r="BY117" s="36"/>
      <c r="BZ117" s="35"/>
      <c r="CA117" s="39"/>
    </row>
    <row r="118" spans="1:79" ht="43.2" x14ac:dyDescent="0.3">
      <c r="A118" s="1">
        <v>411053</v>
      </c>
      <c r="B118" s="2" t="s">
        <v>348</v>
      </c>
      <c r="C118" s="2" t="s">
        <v>349</v>
      </c>
      <c r="D118" s="2" t="s">
        <v>90</v>
      </c>
      <c r="E118" s="2" t="str">
        <f t="shared" si="23"/>
        <v>CRYSTAL LAWNS ADDITION IMPROVEMENT ASSOC W6 pnum411053</v>
      </c>
      <c r="F118" s="1">
        <v>260</v>
      </c>
      <c r="G118" s="2" t="s">
        <v>350</v>
      </c>
      <c r="H118" s="2" t="s">
        <v>351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0</v>
      </c>
      <c r="AE118" s="34">
        <v>0</v>
      </c>
      <c r="AF118" s="34">
        <v>0</v>
      </c>
      <c r="AG118" s="34">
        <v>0</v>
      </c>
      <c r="AH118" s="34">
        <v>0</v>
      </c>
      <c r="AI118" s="34">
        <v>0</v>
      </c>
      <c r="AJ118" s="34">
        <v>0</v>
      </c>
      <c r="AK118" s="34">
        <v>0</v>
      </c>
      <c r="AL118" s="34">
        <v>0</v>
      </c>
      <c r="AM118" s="34">
        <v>0</v>
      </c>
      <c r="AN118" s="34">
        <v>0</v>
      </c>
      <c r="AO118" s="34">
        <v>0</v>
      </c>
      <c r="AP118" s="34">
        <v>0</v>
      </c>
      <c r="AQ118" s="34">
        <v>0</v>
      </c>
      <c r="AR118" s="34">
        <v>0</v>
      </c>
      <c r="AS118" s="34">
        <v>0</v>
      </c>
      <c r="AT118" s="34">
        <v>0</v>
      </c>
      <c r="AU118" s="34">
        <v>0</v>
      </c>
      <c r="AV118" s="34">
        <v>0</v>
      </c>
      <c r="AW118" s="36">
        <v>0</v>
      </c>
      <c r="AX118" s="34">
        <v>0</v>
      </c>
      <c r="AY118" s="36">
        <v>0</v>
      </c>
      <c r="AZ118" s="36">
        <v>0</v>
      </c>
      <c r="BA118" s="36">
        <v>0</v>
      </c>
      <c r="BB118" s="36">
        <v>0</v>
      </c>
      <c r="BC118" s="32">
        <v>0</v>
      </c>
      <c r="BD118" s="33">
        <v>0</v>
      </c>
      <c r="BE118" s="32">
        <v>0</v>
      </c>
      <c r="BF118" s="32">
        <v>0</v>
      </c>
      <c r="BG118" s="32">
        <v>0</v>
      </c>
      <c r="BH118" s="32">
        <v>0</v>
      </c>
      <c r="BI118" s="33">
        <v>725500</v>
      </c>
      <c r="BJ118" s="33">
        <v>5046300</v>
      </c>
      <c r="BK118" s="32">
        <v>4296300</v>
      </c>
      <c r="BL118" s="32">
        <v>4716600</v>
      </c>
      <c r="BM118" s="33">
        <v>4622100</v>
      </c>
      <c r="BN118" s="32">
        <v>4079400</v>
      </c>
      <c r="BO118" s="32">
        <v>4061500</v>
      </c>
      <c r="BP118" s="32">
        <v>3896300</v>
      </c>
      <c r="BQ118" s="32">
        <v>4588400</v>
      </c>
      <c r="BR118" s="32">
        <v>4371800</v>
      </c>
      <c r="BS118" s="32">
        <v>4517300</v>
      </c>
      <c r="BT118" s="32">
        <v>4418500</v>
      </c>
      <c r="BU118" s="32">
        <v>8107600</v>
      </c>
      <c r="BV118" s="32">
        <v>3453200</v>
      </c>
      <c r="BW118" s="32">
        <v>3622100</v>
      </c>
      <c r="BX118" s="32">
        <v>7892600</v>
      </c>
      <c r="BY118" s="32">
        <v>5492400</v>
      </c>
      <c r="BZ118" s="32">
        <v>4467400</v>
      </c>
      <c r="CA118" s="39"/>
    </row>
    <row r="119" spans="1:79" ht="43.2" x14ac:dyDescent="0.3">
      <c r="A119" s="1">
        <v>409358</v>
      </c>
      <c r="B119" s="2" t="s">
        <v>348</v>
      </c>
      <c r="C119" s="2" t="s">
        <v>349</v>
      </c>
      <c r="D119" s="2" t="s">
        <v>49</v>
      </c>
      <c r="E119" s="2" t="str">
        <f t="shared" si="23"/>
        <v>CRYSTAL LAWNS ADDITION IMPROVEMENT ASSOC W2 pnum409358</v>
      </c>
      <c r="F119" s="1">
        <v>250</v>
      </c>
      <c r="G119" s="2" t="s">
        <v>352</v>
      </c>
      <c r="H119" s="2" t="s">
        <v>353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4000000</v>
      </c>
      <c r="S119" s="38">
        <v>4000000</v>
      </c>
      <c r="T119" s="38">
        <v>4500000</v>
      </c>
      <c r="U119" s="38">
        <v>4500000</v>
      </c>
      <c r="V119" s="38">
        <v>5000000</v>
      </c>
      <c r="W119" s="38">
        <v>4500000</v>
      </c>
      <c r="X119" s="38">
        <v>6000000</v>
      </c>
      <c r="Y119" s="38">
        <v>6500000</v>
      </c>
      <c r="Z119" s="38">
        <v>7000000</v>
      </c>
      <c r="AA119" s="38">
        <v>7000000</v>
      </c>
      <c r="AB119" s="38">
        <v>7000000</v>
      </c>
      <c r="AC119" s="38">
        <v>7000000</v>
      </c>
      <c r="AD119" s="38">
        <v>7500000</v>
      </c>
      <c r="AE119" s="38">
        <v>8500000</v>
      </c>
      <c r="AF119" s="38">
        <v>9000000</v>
      </c>
      <c r="AG119" s="38">
        <v>9000000</v>
      </c>
      <c r="AH119" s="38">
        <v>9000000</v>
      </c>
      <c r="AI119" s="38">
        <v>9000000</v>
      </c>
      <c r="AJ119" s="38">
        <v>9000000</v>
      </c>
      <c r="AK119" s="38">
        <v>9000000</v>
      </c>
      <c r="AL119" s="38">
        <v>9000000</v>
      </c>
      <c r="AM119" s="38">
        <v>9000000</v>
      </c>
      <c r="AN119" s="33">
        <v>9272000</v>
      </c>
      <c r="AO119" s="33">
        <v>6609400</v>
      </c>
      <c r="AP119" s="33">
        <v>5904500</v>
      </c>
      <c r="AQ119" s="33">
        <v>7381900</v>
      </c>
      <c r="AR119" s="33">
        <v>6185100</v>
      </c>
      <c r="AS119" s="33">
        <v>6401980</v>
      </c>
      <c r="AT119" s="33">
        <v>7116400</v>
      </c>
      <c r="AU119" s="33">
        <v>7669800</v>
      </c>
      <c r="AV119" s="33">
        <v>5423700</v>
      </c>
      <c r="AW119" s="33">
        <v>4568000</v>
      </c>
      <c r="AX119" s="33">
        <v>6798700</v>
      </c>
      <c r="AY119" s="33">
        <v>7175500</v>
      </c>
      <c r="AZ119" s="33">
        <v>5606100</v>
      </c>
      <c r="BA119" s="33">
        <v>5806300</v>
      </c>
      <c r="BB119" s="33">
        <v>5685100</v>
      </c>
      <c r="BC119" s="33">
        <v>6604200</v>
      </c>
      <c r="BD119" s="33">
        <v>4487300</v>
      </c>
      <c r="BE119" s="33">
        <v>5287100</v>
      </c>
      <c r="BF119" s="33">
        <v>6310200</v>
      </c>
      <c r="BG119" s="33">
        <v>6121300</v>
      </c>
      <c r="BH119" s="33">
        <v>6039900</v>
      </c>
      <c r="BI119" s="33">
        <v>6145500</v>
      </c>
      <c r="BJ119" s="33">
        <v>15683300</v>
      </c>
      <c r="BK119" s="33">
        <v>832400</v>
      </c>
      <c r="BL119" s="33">
        <v>5770200</v>
      </c>
      <c r="BM119" s="33">
        <v>5801000</v>
      </c>
      <c r="BN119" s="33">
        <v>5526400</v>
      </c>
      <c r="BO119" s="33">
        <v>5371700</v>
      </c>
      <c r="BP119" s="33">
        <v>5771900</v>
      </c>
      <c r="BQ119" s="33">
        <v>7067100</v>
      </c>
      <c r="BR119" s="33">
        <v>5976000</v>
      </c>
      <c r="BS119" s="33">
        <v>5304300</v>
      </c>
      <c r="BT119" s="32">
        <v>4774800</v>
      </c>
      <c r="BU119" s="32">
        <v>9956400</v>
      </c>
      <c r="BV119" s="32">
        <v>4998900</v>
      </c>
      <c r="BW119" s="32">
        <v>4786000</v>
      </c>
      <c r="BX119" s="32">
        <v>9113000</v>
      </c>
      <c r="BY119" s="32">
        <v>4362700</v>
      </c>
      <c r="BZ119" s="32">
        <v>4150200</v>
      </c>
      <c r="CA119" s="39"/>
    </row>
    <row r="120" spans="1:79" ht="43.2" x14ac:dyDescent="0.3">
      <c r="A120" s="1">
        <v>409357</v>
      </c>
      <c r="B120" s="2" t="s">
        <v>348</v>
      </c>
      <c r="C120" s="2" t="s">
        <v>349</v>
      </c>
      <c r="D120" s="2" t="s">
        <v>54</v>
      </c>
      <c r="E120" s="2" t="str">
        <f t="shared" si="23"/>
        <v>CRYSTAL LAWNS ADDITION IMPROVEMENT ASSOC W1 pnum409357</v>
      </c>
      <c r="F120" s="4">
        <v>250</v>
      </c>
      <c r="G120" s="2" t="s">
        <v>354</v>
      </c>
      <c r="H120" s="2" t="s">
        <v>355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38">
        <v>0</v>
      </c>
      <c r="R120" s="38">
        <v>4000000</v>
      </c>
      <c r="S120" s="38">
        <v>4000000</v>
      </c>
      <c r="T120" s="38">
        <v>4500000</v>
      </c>
      <c r="U120" s="38">
        <v>4500000</v>
      </c>
      <c r="V120" s="38">
        <v>5500000</v>
      </c>
      <c r="W120" s="38">
        <v>5500000</v>
      </c>
      <c r="X120" s="38">
        <v>6000000</v>
      </c>
      <c r="Y120" s="38">
        <v>6000000</v>
      </c>
      <c r="Z120" s="38">
        <v>6500000</v>
      </c>
      <c r="AA120" s="38">
        <v>6500000</v>
      </c>
      <c r="AB120" s="38">
        <v>7000000</v>
      </c>
      <c r="AC120" s="38">
        <v>6500000</v>
      </c>
      <c r="AD120" s="38">
        <v>7500000</v>
      </c>
      <c r="AE120" s="38">
        <v>8500000</v>
      </c>
      <c r="AF120" s="38">
        <v>9000000</v>
      </c>
      <c r="AG120" s="38">
        <v>9000000</v>
      </c>
      <c r="AH120" s="38">
        <v>9000000</v>
      </c>
      <c r="AI120" s="38">
        <v>9000000</v>
      </c>
      <c r="AJ120" s="38">
        <v>9000000</v>
      </c>
      <c r="AK120" s="38">
        <v>9000000</v>
      </c>
      <c r="AL120" s="38">
        <v>9000000</v>
      </c>
      <c r="AM120" s="38">
        <v>9000000</v>
      </c>
      <c r="AN120" s="33">
        <v>9272000</v>
      </c>
      <c r="AO120" s="33">
        <v>11077200</v>
      </c>
      <c r="AP120" s="33">
        <v>12738500</v>
      </c>
      <c r="AQ120" s="33">
        <v>12626590</v>
      </c>
      <c r="AR120" s="33">
        <v>13162100</v>
      </c>
      <c r="AS120" s="33">
        <v>11245400</v>
      </c>
      <c r="AT120" s="33">
        <v>10576000</v>
      </c>
      <c r="AU120" s="33">
        <v>13512800</v>
      </c>
      <c r="AV120" s="33">
        <v>31650700</v>
      </c>
      <c r="AW120" s="33">
        <v>13627700</v>
      </c>
      <c r="AX120" s="33">
        <v>11614000</v>
      </c>
      <c r="AY120" s="33">
        <v>10158600</v>
      </c>
      <c r="AZ120" s="32">
        <v>10324100</v>
      </c>
      <c r="BA120" s="32">
        <v>12168500</v>
      </c>
      <c r="BB120" s="32">
        <v>12112300</v>
      </c>
      <c r="BC120" s="32">
        <v>9924200</v>
      </c>
      <c r="BD120" s="32">
        <v>12655600</v>
      </c>
      <c r="BE120" s="32">
        <v>12286900</v>
      </c>
      <c r="BF120" s="32">
        <v>8970100</v>
      </c>
      <c r="BG120" s="32">
        <v>9346100</v>
      </c>
      <c r="BH120" s="32">
        <v>9578700</v>
      </c>
      <c r="BI120" s="32">
        <v>8958900</v>
      </c>
      <c r="BJ120" s="32">
        <v>8367500</v>
      </c>
      <c r="BK120" s="32">
        <v>7614400</v>
      </c>
      <c r="BL120" s="32">
        <v>9544200</v>
      </c>
      <c r="BM120" s="32">
        <v>7196700</v>
      </c>
      <c r="BN120" s="32">
        <v>7884300</v>
      </c>
      <c r="BO120" s="32">
        <v>6965100</v>
      </c>
      <c r="BP120" s="32">
        <v>6016400</v>
      </c>
      <c r="BQ120" s="32">
        <v>5350800</v>
      </c>
      <c r="BR120" s="32">
        <v>5884400</v>
      </c>
      <c r="BS120" s="32">
        <v>7135200</v>
      </c>
      <c r="BT120" s="32">
        <v>7174000</v>
      </c>
      <c r="BU120" s="32">
        <v>12840600</v>
      </c>
      <c r="BV120" s="32">
        <v>7146000</v>
      </c>
      <c r="BW120" s="32">
        <v>6350500</v>
      </c>
      <c r="BX120" s="32">
        <v>12582000</v>
      </c>
      <c r="BY120" s="32">
        <v>6347200</v>
      </c>
      <c r="BZ120" s="32">
        <v>6884600</v>
      </c>
      <c r="CA120" s="39"/>
    </row>
    <row r="121" spans="1:79" ht="43.2" x14ac:dyDescent="0.3">
      <c r="A121" s="1">
        <v>409359</v>
      </c>
      <c r="B121" s="2" t="s">
        <v>348</v>
      </c>
      <c r="C121" s="2" t="s">
        <v>349</v>
      </c>
      <c r="D121" s="2" t="s">
        <v>93</v>
      </c>
      <c r="E121" s="2" t="str">
        <f t="shared" si="23"/>
        <v>CRYSTAL LAWNS ADDITION IMPROVEMENT ASSOC W3 pnum409359</v>
      </c>
      <c r="F121" s="1">
        <v>250</v>
      </c>
      <c r="G121" s="2" t="s">
        <v>356</v>
      </c>
      <c r="H121" s="2" t="s">
        <v>357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4000000</v>
      </c>
      <c r="S121" s="38">
        <v>4000000</v>
      </c>
      <c r="T121" s="38">
        <v>4000000</v>
      </c>
      <c r="U121" s="38">
        <v>4000000</v>
      </c>
      <c r="V121" s="38">
        <v>4500000</v>
      </c>
      <c r="W121" s="38">
        <v>4500000</v>
      </c>
      <c r="X121" s="38">
        <v>4500000</v>
      </c>
      <c r="Y121" s="38">
        <v>5000000</v>
      </c>
      <c r="Z121" s="38">
        <v>5000000</v>
      </c>
      <c r="AA121" s="38">
        <v>5000000</v>
      </c>
      <c r="AB121" s="38">
        <v>6500000</v>
      </c>
      <c r="AC121" s="38">
        <v>7500000</v>
      </c>
      <c r="AD121" s="38">
        <v>7500000</v>
      </c>
      <c r="AE121" s="38">
        <v>7500000</v>
      </c>
      <c r="AF121" s="38">
        <v>8500000</v>
      </c>
      <c r="AG121" s="38">
        <v>8500000</v>
      </c>
      <c r="AH121" s="38">
        <v>8500000</v>
      </c>
      <c r="AI121" s="38">
        <v>8500000</v>
      </c>
      <c r="AJ121" s="38">
        <v>9000000</v>
      </c>
      <c r="AK121" s="38">
        <v>9000000</v>
      </c>
      <c r="AL121" s="38">
        <v>9000000</v>
      </c>
      <c r="AM121" s="38">
        <v>9000000</v>
      </c>
      <c r="AN121" s="33">
        <v>9272000</v>
      </c>
      <c r="AO121" s="33">
        <v>7282700</v>
      </c>
      <c r="AP121" s="33">
        <v>6352400</v>
      </c>
      <c r="AQ121" s="33">
        <v>7470000</v>
      </c>
      <c r="AR121" s="33">
        <v>5674600</v>
      </c>
      <c r="AS121" s="33">
        <v>4267700</v>
      </c>
      <c r="AT121" s="33">
        <v>3262300</v>
      </c>
      <c r="AU121" s="33">
        <v>5709300</v>
      </c>
      <c r="AV121" s="32">
        <v>5519000</v>
      </c>
      <c r="AW121" s="32">
        <v>4529200</v>
      </c>
      <c r="AX121" s="32">
        <v>1273500</v>
      </c>
      <c r="AY121" s="32">
        <v>5043400</v>
      </c>
      <c r="AZ121" s="32">
        <v>2762800</v>
      </c>
      <c r="BA121" s="32">
        <v>4018800</v>
      </c>
      <c r="BB121" s="32">
        <v>4889000</v>
      </c>
      <c r="BC121" s="32">
        <v>5997800</v>
      </c>
      <c r="BD121" s="32">
        <v>6226300</v>
      </c>
      <c r="BE121" s="32">
        <v>1459600</v>
      </c>
      <c r="BF121" s="32">
        <v>4771400</v>
      </c>
      <c r="BG121" s="32">
        <v>5705800</v>
      </c>
      <c r="BH121" s="32">
        <v>5290300</v>
      </c>
      <c r="BI121" s="32">
        <v>354900</v>
      </c>
      <c r="BJ121" s="36">
        <v>0</v>
      </c>
      <c r="BK121" s="36">
        <v>0</v>
      </c>
      <c r="BL121" s="36">
        <v>0</v>
      </c>
      <c r="BM121" s="36">
        <v>0</v>
      </c>
      <c r="BN121" s="36">
        <v>0</v>
      </c>
      <c r="BO121" s="36">
        <v>0</v>
      </c>
      <c r="BP121" s="36">
        <v>0</v>
      </c>
      <c r="BQ121" s="36">
        <v>0</v>
      </c>
      <c r="BR121" s="36">
        <v>0</v>
      </c>
      <c r="BS121" s="36">
        <v>0</v>
      </c>
      <c r="BT121" s="36">
        <v>0</v>
      </c>
      <c r="BU121" s="36">
        <v>0</v>
      </c>
      <c r="BV121" s="36">
        <v>0</v>
      </c>
      <c r="BW121" s="36">
        <v>0</v>
      </c>
      <c r="BX121" s="36">
        <v>0</v>
      </c>
      <c r="BY121" s="32">
        <v>0</v>
      </c>
      <c r="BZ121" s="32">
        <v>0</v>
      </c>
      <c r="CA121" s="39"/>
    </row>
    <row r="122" spans="1:79" ht="43.2" x14ac:dyDescent="0.3">
      <c r="A122" s="1">
        <v>409361</v>
      </c>
      <c r="B122" s="2" t="s">
        <v>348</v>
      </c>
      <c r="C122" s="2" t="s">
        <v>349</v>
      </c>
      <c r="D122" s="2" t="s">
        <v>82</v>
      </c>
      <c r="E122" s="2" t="str">
        <f t="shared" si="23"/>
        <v>CRYSTAL LAWNS ADDITION IMPROVEMENT ASSOC W5 pnum409361</v>
      </c>
      <c r="F122" s="1">
        <v>250</v>
      </c>
      <c r="G122" s="2" t="s">
        <v>358</v>
      </c>
      <c r="H122" s="2" t="s">
        <v>359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  <c r="V122" s="38">
        <v>0</v>
      </c>
      <c r="W122" s="38">
        <v>0</v>
      </c>
      <c r="X122" s="38">
        <v>0</v>
      </c>
      <c r="Y122" s="38">
        <v>0</v>
      </c>
      <c r="Z122" s="38">
        <v>0</v>
      </c>
      <c r="AA122" s="38">
        <v>0</v>
      </c>
      <c r="AB122" s="38">
        <v>0</v>
      </c>
      <c r="AC122" s="38">
        <v>2000000</v>
      </c>
      <c r="AD122" s="38">
        <v>4000000</v>
      </c>
      <c r="AE122" s="38">
        <v>6000000</v>
      </c>
      <c r="AF122" s="38">
        <v>6000000</v>
      </c>
      <c r="AG122" s="38">
        <v>9000000</v>
      </c>
      <c r="AH122" s="38">
        <v>9000000</v>
      </c>
      <c r="AI122" s="38">
        <v>9000000</v>
      </c>
      <c r="AJ122" s="38">
        <v>8500000</v>
      </c>
      <c r="AK122" s="38">
        <v>9000000</v>
      </c>
      <c r="AL122" s="38">
        <v>9000000</v>
      </c>
      <c r="AM122" s="38">
        <v>9000000</v>
      </c>
      <c r="AN122" s="33">
        <v>9272000</v>
      </c>
      <c r="AO122" s="33">
        <v>5917800</v>
      </c>
      <c r="AP122" s="33">
        <v>5079400</v>
      </c>
      <c r="AQ122" s="33">
        <v>5241300</v>
      </c>
      <c r="AR122" s="33">
        <v>8681100</v>
      </c>
      <c r="AS122" s="33">
        <v>10601600</v>
      </c>
      <c r="AT122" s="33">
        <v>9367300</v>
      </c>
      <c r="AU122" s="33">
        <v>7494000</v>
      </c>
      <c r="AV122" s="33">
        <v>6564500</v>
      </c>
      <c r="AW122" s="33">
        <v>6648000</v>
      </c>
      <c r="AX122" s="33">
        <v>12219500</v>
      </c>
      <c r="AY122" s="33">
        <v>5340900</v>
      </c>
      <c r="AZ122" s="33">
        <v>10481300</v>
      </c>
      <c r="BA122" s="33">
        <v>8197300</v>
      </c>
      <c r="BB122" s="33">
        <v>6526700</v>
      </c>
      <c r="BC122" s="32">
        <v>38011800</v>
      </c>
      <c r="BD122" s="32">
        <v>6457900</v>
      </c>
      <c r="BE122" s="32">
        <v>6974400</v>
      </c>
      <c r="BF122" s="32">
        <v>5576100</v>
      </c>
      <c r="BG122" s="32">
        <v>6292700</v>
      </c>
      <c r="BH122" s="32">
        <v>5654100</v>
      </c>
      <c r="BI122" s="32">
        <v>3935700</v>
      </c>
      <c r="BJ122" s="32">
        <v>8365900</v>
      </c>
      <c r="BK122" s="32">
        <v>4675100</v>
      </c>
      <c r="BL122" s="32">
        <v>4976600</v>
      </c>
      <c r="BM122" s="32">
        <v>4016200</v>
      </c>
      <c r="BN122" s="32">
        <v>4559700</v>
      </c>
      <c r="BO122" s="32">
        <v>4708200</v>
      </c>
      <c r="BP122" s="32">
        <v>4432000</v>
      </c>
      <c r="BQ122" s="32">
        <v>4869200</v>
      </c>
      <c r="BR122" s="32">
        <v>3937800</v>
      </c>
      <c r="BS122" s="32">
        <v>3959400</v>
      </c>
      <c r="BT122" s="32">
        <v>3419900</v>
      </c>
      <c r="BU122" s="32">
        <v>5965000</v>
      </c>
      <c r="BV122" s="32">
        <v>3435000</v>
      </c>
      <c r="BW122" s="32">
        <v>2806200</v>
      </c>
      <c r="BX122" s="32">
        <v>5950600</v>
      </c>
      <c r="BY122" s="32">
        <v>4036900</v>
      </c>
      <c r="BZ122" s="32">
        <v>3523800</v>
      </c>
      <c r="CA122" s="39"/>
    </row>
    <row r="123" spans="1:79" ht="43.2" x14ac:dyDescent="0.3">
      <c r="A123" s="1">
        <v>409360</v>
      </c>
      <c r="B123" s="2" t="s">
        <v>348</v>
      </c>
      <c r="C123" s="2" t="s">
        <v>349</v>
      </c>
      <c r="D123" s="2" t="s">
        <v>70</v>
      </c>
      <c r="E123" s="2" t="str">
        <f t="shared" si="23"/>
        <v>CRYSTAL LAWNS ADDITION IMPROVEMENT ASSOC W4 pnum409360</v>
      </c>
      <c r="F123" s="1">
        <v>250</v>
      </c>
      <c r="G123" s="2" t="s">
        <v>360</v>
      </c>
      <c r="H123" s="2" t="s">
        <v>361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4000000</v>
      </c>
      <c r="S123" s="38">
        <v>4500000</v>
      </c>
      <c r="T123" s="38">
        <v>5000000</v>
      </c>
      <c r="U123" s="38">
        <v>4500000</v>
      </c>
      <c r="V123" s="38">
        <v>5500000</v>
      </c>
      <c r="W123" s="38">
        <v>6000000</v>
      </c>
      <c r="X123" s="38">
        <v>6500000</v>
      </c>
      <c r="Y123" s="38">
        <v>7000000</v>
      </c>
      <c r="Z123" s="38">
        <v>7000000</v>
      </c>
      <c r="AA123" s="38">
        <v>8000000</v>
      </c>
      <c r="AB123" s="38">
        <v>7500000</v>
      </c>
      <c r="AC123" s="38">
        <v>8500000</v>
      </c>
      <c r="AD123" s="38">
        <v>8500000</v>
      </c>
      <c r="AE123" s="38">
        <v>8500000</v>
      </c>
      <c r="AF123" s="38">
        <v>8500000</v>
      </c>
      <c r="AG123" s="38">
        <v>9000000</v>
      </c>
      <c r="AH123" s="38">
        <v>9000000</v>
      </c>
      <c r="AI123" s="38">
        <v>9000000</v>
      </c>
      <c r="AJ123" s="38">
        <v>9000000</v>
      </c>
      <c r="AK123" s="38">
        <v>9000000</v>
      </c>
      <c r="AL123" s="38">
        <v>9000000</v>
      </c>
      <c r="AM123" s="38">
        <v>9000000</v>
      </c>
      <c r="AN123" s="33">
        <v>9272000</v>
      </c>
      <c r="AO123" s="33">
        <v>3940740</v>
      </c>
      <c r="AP123" s="33">
        <v>7563600</v>
      </c>
      <c r="AQ123" s="33">
        <v>8406000</v>
      </c>
      <c r="AR123" s="33">
        <v>5371200</v>
      </c>
      <c r="AS123" s="33">
        <v>4420100</v>
      </c>
      <c r="AT123" s="33">
        <v>7773300</v>
      </c>
      <c r="AU123" s="33">
        <v>8902400</v>
      </c>
      <c r="AV123" s="32">
        <v>6213500</v>
      </c>
      <c r="AW123" s="32">
        <v>5239200</v>
      </c>
      <c r="AX123" s="33">
        <v>4095000</v>
      </c>
      <c r="AY123" s="33">
        <v>5488300</v>
      </c>
      <c r="AZ123" s="33">
        <v>7054800</v>
      </c>
      <c r="BA123" s="33">
        <v>4213200</v>
      </c>
      <c r="BB123" s="33">
        <v>7359900</v>
      </c>
      <c r="BC123" s="33">
        <v>6491500</v>
      </c>
      <c r="BD123" s="33">
        <v>5670900</v>
      </c>
      <c r="BE123" s="33">
        <v>4861500</v>
      </c>
      <c r="BF123" s="33">
        <v>4899800</v>
      </c>
      <c r="BG123" s="33">
        <v>6012800</v>
      </c>
      <c r="BH123" s="33">
        <v>5814500</v>
      </c>
      <c r="BI123" s="33">
        <v>7576700</v>
      </c>
      <c r="BJ123" s="33">
        <v>5339000</v>
      </c>
      <c r="BK123" s="33">
        <v>4824100</v>
      </c>
      <c r="BL123" s="33">
        <v>5070900</v>
      </c>
      <c r="BM123" s="33">
        <v>4638600</v>
      </c>
      <c r="BN123" s="33">
        <v>7299800</v>
      </c>
      <c r="BO123" s="33">
        <v>3946800</v>
      </c>
      <c r="BP123" s="33">
        <v>4340800</v>
      </c>
      <c r="BQ123" s="33">
        <v>5348100</v>
      </c>
      <c r="BR123" s="33">
        <v>3709100</v>
      </c>
      <c r="BS123" s="33">
        <v>4906100</v>
      </c>
      <c r="BT123" s="33">
        <v>4791400</v>
      </c>
      <c r="BU123" s="33">
        <v>8551600</v>
      </c>
      <c r="BV123" s="33">
        <v>3726400</v>
      </c>
      <c r="BW123" s="33">
        <v>4140000</v>
      </c>
      <c r="BX123" s="33">
        <v>8626600</v>
      </c>
      <c r="BY123" s="33">
        <v>6196100</v>
      </c>
      <c r="BZ123" s="32">
        <v>5343500</v>
      </c>
      <c r="CA123" s="39"/>
    </row>
    <row r="124" spans="1:79" ht="28.8" x14ac:dyDescent="0.3">
      <c r="A124" s="1">
        <v>404172</v>
      </c>
      <c r="B124" s="2" t="s">
        <v>362</v>
      </c>
      <c r="C124" s="2" t="s">
        <v>363</v>
      </c>
      <c r="D124" s="2" t="s">
        <v>54</v>
      </c>
      <c r="E124" s="2" t="str">
        <f t="shared" si="23"/>
        <v>CRYSTAL LAWNS SCH CO DIST 202 W1 pnum404172</v>
      </c>
      <c r="F124" s="1">
        <v>180</v>
      </c>
      <c r="G124" s="2" t="s">
        <v>364</v>
      </c>
      <c r="H124" s="2" t="s">
        <v>365</v>
      </c>
      <c r="I124" s="38">
        <v>100000</v>
      </c>
      <c r="J124" s="38">
        <v>100000</v>
      </c>
      <c r="K124" s="38">
        <v>100000</v>
      </c>
      <c r="L124" s="38">
        <v>100000</v>
      </c>
      <c r="M124" s="38">
        <v>100000</v>
      </c>
      <c r="N124" s="38">
        <v>100000</v>
      </c>
      <c r="O124" s="38">
        <v>100000</v>
      </c>
      <c r="P124" s="38">
        <v>100000</v>
      </c>
      <c r="Q124" s="38">
        <v>100000</v>
      </c>
      <c r="R124" s="38">
        <v>150000</v>
      </c>
      <c r="S124" s="38">
        <v>150000</v>
      </c>
      <c r="T124" s="38">
        <v>150000</v>
      </c>
      <c r="U124" s="38">
        <v>150000</v>
      </c>
      <c r="V124" s="38">
        <v>150000</v>
      </c>
      <c r="W124" s="38">
        <v>150000</v>
      </c>
      <c r="X124" s="38">
        <v>150000</v>
      </c>
      <c r="Y124" s="38">
        <v>200000</v>
      </c>
      <c r="Z124" s="38">
        <v>200000</v>
      </c>
      <c r="AA124" s="38">
        <v>200000</v>
      </c>
      <c r="AB124" s="38">
        <v>200000</v>
      </c>
      <c r="AC124" s="38">
        <v>200000</v>
      </c>
      <c r="AD124" s="38">
        <v>200000</v>
      </c>
      <c r="AE124" s="38">
        <v>200000</v>
      </c>
      <c r="AF124" s="38">
        <v>200000</v>
      </c>
      <c r="AG124" s="38">
        <v>900000</v>
      </c>
      <c r="AH124" s="38">
        <v>213155</v>
      </c>
      <c r="AI124" s="38">
        <v>168165</v>
      </c>
      <c r="AJ124" s="38">
        <v>173830</v>
      </c>
      <c r="AK124" s="38">
        <v>205215</v>
      </c>
      <c r="AL124" s="38">
        <v>202306</v>
      </c>
      <c r="AM124" s="38">
        <v>216890</v>
      </c>
      <c r="AN124" s="33">
        <v>900000</v>
      </c>
      <c r="AO124" s="33">
        <v>213155</v>
      </c>
      <c r="AP124" s="33">
        <v>168165</v>
      </c>
      <c r="AQ124" s="33">
        <v>173830</v>
      </c>
      <c r="AR124" s="33">
        <v>205215</v>
      </c>
      <c r="AS124" s="33">
        <v>202306</v>
      </c>
      <c r="AT124" s="33">
        <v>216890</v>
      </c>
      <c r="AU124" s="33">
        <v>217580</v>
      </c>
      <c r="AV124" s="33">
        <v>257500</v>
      </c>
      <c r="AW124" s="33">
        <v>232674</v>
      </c>
      <c r="AX124" s="33">
        <v>232674</v>
      </c>
      <c r="AY124" s="33">
        <v>254100</v>
      </c>
      <c r="AZ124" s="33">
        <v>235456</v>
      </c>
      <c r="BA124" s="33">
        <v>240000</v>
      </c>
      <c r="BB124" s="33">
        <v>240500</v>
      </c>
      <c r="BC124" s="34">
        <v>0</v>
      </c>
      <c r="BD124" s="34">
        <v>0</v>
      </c>
      <c r="BE124" s="34">
        <v>0</v>
      </c>
      <c r="BF124" s="34">
        <v>0</v>
      </c>
      <c r="BG124" s="34">
        <v>0</v>
      </c>
      <c r="BH124" s="34">
        <v>0</v>
      </c>
      <c r="BI124" s="34">
        <v>0</v>
      </c>
      <c r="BJ124" s="34">
        <v>0</v>
      </c>
      <c r="BK124" s="36">
        <v>0</v>
      </c>
      <c r="BL124" s="36">
        <v>0</v>
      </c>
      <c r="BM124" s="36">
        <v>0</v>
      </c>
      <c r="BN124" s="36">
        <v>0</v>
      </c>
      <c r="BO124" s="36">
        <v>0</v>
      </c>
      <c r="BP124" s="36">
        <v>0</v>
      </c>
      <c r="BQ124" s="36">
        <v>0</v>
      </c>
      <c r="BR124" s="36">
        <v>0</v>
      </c>
      <c r="BS124" s="36">
        <v>0</v>
      </c>
      <c r="BT124" s="36">
        <v>0</v>
      </c>
      <c r="BU124" s="34">
        <v>0</v>
      </c>
      <c r="BV124" s="36">
        <v>0</v>
      </c>
      <c r="BW124" s="36">
        <v>0</v>
      </c>
      <c r="BX124" s="36">
        <v>0</v>
      </c>
      <c r="BY124" s="34">
        <v>0</v>
      </c>
      <c r="BZ124" s="36">
        <v>0</v>
      </c>
      <c r="CA124" s="39"/>
    </row>
    <row r="125" spans="1:79" ht="28.8" x14ac:dyDescent="0.3">
      <c r="A125" s="1">
        <v>404025</v>
      </c>
      <c r="B125" s="2" t="s">
        <v>366</v>
      </c>
      <c r="C125" s="2" t="s">
        <v>367</v>
      </c>
      <c r="D125" s="2" t="s">
        <v>54</v>
      </c>
      <c r="E125" s="2" t="str">
        <f t="shared" si="23"/>
        <v>CUSTER PARK SCHOOL W1 pnum404025</v>
      </c>
      <c r="F125" s="3"/>
      <c r="G125" s="2" t="s">
        <v>368</v>
      </c>
      <c r="H125" s="2" t="s">
        <v>369</v>
      </c>
      <c r="I125" s="38">
        <v>1500000</v>
      </c>
      <c r="J125" s="38">
        <v>1500000</v>
      </c>
      <c r="K125" s="38">
        <v>1500000</v>
      </c>
      <c r="L125" s="38">
        <v>1500000</v>
      </c>
      <c r="M125" s="38">
        <v>1500000</v>
      </c>
      <c r="N125" s="38">
        <v>1500000</v>
      </c>
      <c r="O125" s="38">
        <v>1500000</v>
      </c>
      <c r="P125" s="38">
        <v>1500000</v>
      </c>
      <c r="Q125" s="38">
        <v>1600000</v>
      </c>
      <c r="R125" s="38">
        <v>1600000</v>
      </c>
      <c r="S125" s="38">
        <v>1600000</v>
      </c>
      <c r="T125" s="38">
        <v>1600000</v>
      </c>
      <c r="U125" s="38">
        <v>1600000</v>
      </c>
      <c r="V125" s="38">
        <v>1600000</v>
      </c>
      <c r="W125" s="38">
        <v>1600000</v>
      </c>
      <c r="X125" s="38">
        <v>1600000</v>
      </c>
      <c r="Y125" s="38">
        <v>1700000</v>
      </c>
      <c r="Z125" s="38">
        <v>1700000</v>
      </c>
      <c r="AA125" s="38">
        <v>1700000</v>
      </c>
      <c r="AB125" s="38">
        <v>1700000</v>
      </c>
      <c r="AC125" s="38">
        <v>1700000</v>
      </c>
      <c r="AD125" s="38">
        <v>1700000</v>
      </c>
      <c r="AE125" s="38">
        <v>1700000</v>
      </c>
      <c r="AF125" s="38">
        <v>1700000</v>
      </c>
      <c r="AG125" s="38">
        <v>1800000</v>
      </c>
      <c r="AH125" s="38">
        <v>1800000</v>
      </c>
      <c r="AI125" s="38">
        <v>1800000</v>
      </c>
      <c r="AJ125" s="38">
        <v>1800000</v>
      </c>
      <c r="AK125" s="38">
        <v>1800000</v>
      </c>
      <c r="AL125" s="38">
        <v>1800000</v>
      </c>
      <c r="AM125" s="38">
        <v>1800000</v>
      </c>
      <c r="AN125" s="33">
        <v>1825000</v>
      </c>
      <c r="AO125" s="33">
        <v>1800000</v>
      </c>
      <c r="AP125" s="33">
        <v>1638000</v>
      </c>
      <c r="AQ125" s="33">
        <v>800000</v>
      </c>
      <c r="AR125" s="33">
        <v>1445000</v>
      </c>
      <c r="AS125" s="33">
        <v>765000</v>
      </c>
      <c r="AT125" s="33">
        <v>1845000</v>
      </c>
      <c r="AU125" s="33">
        <v>2350000</v>
      </c>
      <c r="AV125" s="33">
        <v>2133000</v>
      </c>
      <c r="AW125" s="33">
        <v>1989000</v>
      </c>
      <c r="AX125" s="33">
        <v>1345890</v>
      </c>
      <c r="AY125" s="33">
        <v>1620000</v>
      </c>
      <c r="AZ125" s="33">
        <v>1440000</v>
      </c>
      <c r="BA125" s="33">
        <v>2462400</v>
      </c>
      <c r="BB125" s="33">
        <v>1200000</v>
      </c>
      <c r="BC125" s="33">
        <v>2000000</v>
      </c>
      <c r="BD125" s="33">
        <v>2000000</v>
      </c>
      <c r="BE125" s="33">
        <v>2200000</v>
      </c>
      <c r="BF125" s="33">
        <v>2200000</v>
      </c>
      <c r="BG125" s="33">
        <v>2200000</v>
      </c>
      <c r="BH125" s="33">
        <v>2060000</v>
      </c>
      <c r="BI125" s="33">
        <v>2000000</v>
      </c>
      <c r="BJ125" s="33">
        <v>3436500</v>
      </c>
      <c r="BK125" s="33">
        <v>7984500</v>
      </c>
      <c r="BL125" s="33">
        <v>8170000</v>
      </c>
      <c r="BM125" s="33">
        <v>8170000</v>
      </c>
      <c r="BN125" s="33">
        <v>6663500</v>
      </c>
      <c r="BO125" s="33">
        <v>6216000</v>
      </c>
      <c r="BP125" s="33">
        <v>6216000</v>
      </c>
      <c r="BQ125" s="33">
        <v>5948800</v>
      </c>
      <c r="BR125" s="33">
        <v>5948800</v>
      </c>
      <c r="BS125" s="33">
        <v>5984800</v>
      </c>
      <c r="BT125" s="34">
        <v>0</v>
      </c>
      <c r="BU125" s="34">
        <v>0</v>
      </c>
      <c r="BV125" s="34">
        <v>0</v>
      </c>
      <c r="BW125" s="34">
        <v>0</v>
      </c>
      <c r="BX125" s="34">
        <v>0</v>
      </c>
      <c r="BY125" s="34">
        <v>0</v>
      </c>
      <c r="BZ125" s="34">
        <v>0</v>
      </c>
      <c r="CA125" s="39"/>
    </row>
    <row r="126" spans="1:79" ht="28.8" x14ac:dyDescent="0.3">
      <c r="A126" s="17">
        <v>404144</v>
      </c>
      <c r="B126" s="18" t="s">
        <v>370</v>
      </c>
      <c r="C126" s="18" t="s">
        <v>371</v>
      </c>
      <c r="D126" s="18" t="s">
        <v>54</v>
      </c>
      <c r="E126" s="2" t="str">
        <f t="shared" si="23"/>
        <v>DEER CREEK GOLF COURSE W1 pnum404144</v>
      </c>
      <c r="F126" s="17">
        <v>400</v>
      </c>
      <c r="G126" s="18" t="s">
        <v>372</v>
      </c>
      <c r="H126" s="18" t="s">
        <v>373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</v>
      </c>
      <c r="W126" s="49">
        <v>0</v>
      </c>
      <c r="X126" s="49">
        <v>0</v>
      </c>
      <c r="Y126" s="49">
        <v>0</v>
      </c>
      <c r="Z126" s="49">
        <v>0</v>
      </c>
      <c r="AA126" s="49">
        <v>0</v>
      </c>
      <c r="AB126" s="49">
        <v>0</v>
      </c>
      <c r="AC126" s="49">
        <v>0</v>
      </c>
      <c r="AD126" s="49">
        <v>0</v>
      </c>
      <c r="AE126" s="49">
        <v>0</v>
      </c>
      <c r="AF126" s="49">
        <v>0</v>
      </c>
      <c r="AG126" s="49">
        <v>0</v>
      </c>
      <c r="AH126" s="49">
        <v>0</v>
      </c>
      <c r="AI126" s="49">
        <v>0</v>
      </c>
      <c r="AJ126" s="49">
        <v>0</v>
      </c>
      <c r="AK126" s="49">
        <v>0</v>
      </c>
      <c r="AL126" s="49">
        <v>0</v>
      </c>
      <c r="AM126" s="49">
        <v>0</v>
      </c>
      <c r="AN126" s="49">
        <v>0</v>
      </c>
      <c r="AO126" s="49">
        <v>0</v>
      </c>
      <c r="AP126" s="49">
        <v>0</v>
      </c>
      <c r="AQ126" s="49">
        <v>0</v>
      </c>
      <c r="AR126" s="49">
        <v>0</v>
      </c>
      <c r="AS126" s="51">
        <v>0</v>
      </c>
      <c r="AT126" s="55">
        <v>15000000</v>
      </c>
      <c r="AU126" s="55">
        <v>18500000</v>
      </c>
      <c r="AV126" s="55">
        <v>18500000</v>
      </c>
      <c r="AW126" s="55">
        <v>19000000</v>
      </c>
      <c r="AX126" s="55">
        <v>19000000</v>
      </c>
      <c r="AY126" s="55">
        <v>19000000</v>
      </c>
      <c r="AZ126" s="55">
        <v>18000000</v>
      </c>
      <c r="BA126" s="55">
        <v>18000000</v>
      </c>
      <c r="BB126" s="55">
        <v>15000000</v>
      </c>
      <c r="BC126" s="55">
        <v>15000000</v>
      </c>
      <c r="BD126" s="52">
        <v>8000000</v>
      </c>
      <c r="BE126" s="51">
        <v>18000000</v>
      </c>
      <c r="BF126" s="51">
        <v>15000000</v>
      </c>
      <c r="BG126" s="51">
        <v>15000000</v>
      </c>
      <c r="BH126" s="51">
        <v>18000000</v>
      </c>
      <c r="BI126" s="51">
        <v>18000000</v>
      </c>
      <c r="BJ126" s="55">
        <v>20000000</v>
      </c>
      <c r="BK126" s="55">
        <v>10000000</v>
      </c>
      <c r="BL126" s="55">
        <v>10000000</v>
      </c>
      <c r="BM126" s="55">
        <v>10000000</v>
      </c>
      <c r="BN126" s="55">
        <v>10000000</v>
      </c>
      <c r="BO126" s="55">
        <v>7000000</v>
      </c>
      <c r="BP126" s="55">
        <v>7000000</v>
      </c>
      <c r="BQ126" s="55">
        <v>7000000</v>
      </c>
      <c r="BR126" s="55">
        <v>7000000</v>
      </c>
      <c r="BS126" s="55">
        <v>11000000</v>
      </c>
      <c r="BT126" s="55">
        <v>11000000</v>
      </c>
      <c r="BU126" s="55">
        <v>13000000</v>
      </c>
      <c r="BV126" s="55">
        <v>13000000</v>
      </c>
      <c r="BW126" s="55">
        <v>13000000</v>
      </c>
      <c r="BX126" s="55">
        <v>15000000</v>
      </c>
      <c r="BY126" s="55">
        <v>15000000</v>
      </c>
      <c r="BZ126" s="55">
        <v>15000000</v>
      </c>
      <c r="CA126" s="53"/>
    </row>
    <row r="127" spans="1:79" ht="28.8" x14ac:dyDescent="0.3">
      <c r="A127" s="1">
        <v>404204</v>
      </c>
      <c r="B127" s="2" t="s">
        <v>374</v>
      </c>
      <c r="C127" s="2" t="s">
        <v>375</v>
      </c>
      <c r="D127" s="2" t="s">
        <v>70</v>
      </c>
      <c r="E127" s="2" t="str">
        <f t="shared" si="23"/>
        <v>DES PLAINES CONS AREA W4 pnum404204</v>
      </c>
      <c r="F127" s="4">
        <v>140</v>
      </c>
      <c r="G127" s="2" t="s">
        <v>376</v>
      </c>
      <c r="H127" s="2" t="s">
        <v>377</v>
      </c>
      <c r="I127" s="33">
        <v>18000</v>
      </c>
      <c r="J127" s="33">
        <v>18000</v>
      </c>
      <c r="K127" s="33">
        <v>18000</v>
      </c>
      <c r="L127" s="33">
        <v>18000</v>
      </c>
      <c r="M127" s="33">
        <v>18000</v>
      </c>
      <c r="N127" s="33">
        <v>18000</v>
      </c>
      <c r="O127" s="33">
        <v>18000</v>
      </c>
      <c r="P127" s="33">
        <v>18000</v>
      </c>
      <c r="Q127" s="33">
        <v>18000</v>
      </c>
      <c r="R127" s="33">
        <v>18000</v>
      </c>
      <c r="S127" s="33">
        <v>18000</v>
      </c>
      <c r="T127" s="33">
        <v>18000</v>
      </c>
      <c r="U127" s="33">
        <v>18000</v>
      </c>
      <c r="V127" s="33">
        <v>18000</v>
      </c>
      <c r="W127" s="33">
        <v>18000</v>
      </c>
      <c r="X127" s="33">
        <v>18000</v>
      </c>
      <c r="Y127" s="33">
        <v>18000</v>
      </c>
      <c r="Z127" s="33">
        <v>18000</v>
      </c>
      <c r="AA127" s="33">
        <v>18000</v>
      </c>
      <c r="AB127" s="33">
        <v>18000</v>
      </c>
      <c r="AC127" s="33">
        <v>18000</v>
      </c>
      <c r="AD127" s="33">
        <v>18000</v>
      </c>
      <c r="AE127" s="33">
        <v>18000</v>
      </c>
      <c r="AF127" s="33">
        <v>18000</v>
      </c>
      <c r="AG127" s="33">
        <v>18000</v>
      </c>
      <c r="AH127" s="33">
        <v>18000</v>
      </c>
      <c r="AI127" s="33">
        <v>18000</v>
      </c>
      <c r="AJ127" s="33">
        <v>18000</v>
      </c>
      <c r="AK127" s="33">
        <v>18000</v>
      </c>
      <c r="AL127" s="33">
        <v>18000</v>
      </c>
      <c r="AM127" s="33">
        <v>18000</v>
      </c>
      <c r="AN127" s="33">
        <v>36500</v>
      </c>
      <c r="AO127" s="33">
        <v>18000</v>
      </c>
      <c r="AP127" s="33">
        <v>18000</v>
      </c>
      <c r="AQ127" s="33">
        <v>185000</v>
      </c>
      <c r="AR127" s="33">
        <v>185000</v>
      </c>
      <c r="AS127" s="33">
        <v>30000</v>
      </c>
      <c r="AT127" s="33">
        <v>30000</v>
      </c>
      <c r="AU127" s="33">
        <v>30000</v>
      </c>
      <c r="AV127" s="33">
        <v>30000</v>
      </c>
      <c r="AW127" s="32">
        <v>30000</v>
      </c>
      <c r="AX127" s="32">
        <v>30000</v>
      </c>
      <c r="AY127" s="32">
        <v>30000</v>
      </c>
      <c r="AZ127" s="32">
        <v>30000</v>
      </c>
      <c r="BA127" s="32">
        <v>30000</v>
      </c>
      <c r="BB127" s="32">
        <v>30000</v>
      </c>
      <c r="BC127" s="32">
        <v>30000</v>
      </c>
      <c r="BD127" s="32">
        <v>30000</v>
      </c>
      <c r="BE127" s="33">
        <v>30000</v>
      </c>
      <c r="BF127" s="32">
        <v>30000</v>
      </c>
      <c r="BG127" s="32">
        <v>30000</v>
      </c>
      <c r="BH127" s="32">
        <v>30000</v>
      </c>
      <c r="BI127" s="32">
        <v>30000</v>
      </c>
      <c r="BJ127" s="32">
        <v>30000</v>
      </c>
      <c r="BK127" s="32">
        <v>73000</v>
      </c>
      <c r="BL127" s="32">
        <v>54750</v>
      </c>
      <c r="BM127" s="32">
        <v>56392</v>
      </c>
      <c r="BN127" s="32">
        <v>29200</v>
      </c>
      <c r="BO127" s="32">
        <v>70000</v>
      </c>
      <c r="BP127" s="32">
        <v>54400</v>
      </c>
      <c r="BQ127" s="32">
        <v>54600</v>
      </c>
      <c r="BR127" s="32">
        <v>54825</v>
      </c>
      <c r="BS127" s="32">
        <v>55208</v>
      </c>
      <c r="BT127" s="32">
        <v>48456</v>
      </c>
      <c r="BU127" s="32">
        <v>47915</v>
      </c>
      <c r="BV127" s="32">
        <v>48238</v>
      </c>
      <c r="BW127" s="32">
        <v>48161</v>
      </c>
      <c r="BX127" s="32">
        <v>48212</v>
      </c>
      <c r="BY127" s="32">
        <v>48291</v>
      </c>
      <c r="BZ127" s="32">
        <v>48291</v>
      </c>
      <c r="CA127" s="39"/>
    </row>
    <row r="128" spans="1:79" ht="28.8" x14ac:dyDescent="0.3">
      <c r="A128" s="1">
        <v>404202</v>
      </c>
      <c r="B128" s="2" t="s">
        <v>374</v>
      </c>
      <c r="C128" s="2" t="s">
        <v>375</v>
      </c>
      <c r="D128" s="2" t="s">
        <v>49</v>
      </c>
      <c r="E128" s="2" t="str">
        <f t="shared" si="23"/>
        <v>DES PLAINES CONS AREA W2 pnum404202</v>
      </c>
      <c r="F128" s="3">
        <v>130</v>
      </c>
      <c r="G128" s="2" t="s">
        <v>378</v>
      </c>
      <c r="H128" s="2" t="s">
        <v>379</v>
      </c>
      <c r="I128" s="38">
        <v>2000</v>
      </c>
      <c r="J128" s="38">
        <v>2000</v>
      </c>
      <c r="K128" s="38">
        <v>2000</v>
      </c>
      <c r="L128" s="38">
        <v>2000</v>
      </c>
      <c r="M128" s="38">
        <v>2000</v>
      </c>
      <c r="N128" s="38">
        <v>2000</v>
      </c>
      <c r="O128" s="38">
        <v>2000</v>
      </c>
      <c r="P128" s="38">
        <v>2000</v>
      </c>
      <c r="Q128" s="38">
        <v>2000</v>
      </c>
      <c r="R128" s="38">
        <v>2000</v>
      </c>
      <c r="S128" s="38">
        <v>2000</v>
      </c>
      <c r="T128" s="38">
        <v>2000</v>
      </c>
      <c r="U128" s="38">
        <v>2000</v>
      </c>
      <c r="V128" s="38">
        <v>2000</v>
      </c>
      <c r="W128" s="38">
        <v>2000</v>
      </c>
      <c r="X128" s="38">
        <v>2000</v>
      </c>
      <c r="Y128" s="38">
        <v>2000</v>
      </c>
      <c r="Z128" s="38">
        <v>2000</v>
      </c>
      <c r="AA128" s="38">
        <v>2000</v>
      </c>
      <c r="AB128" s="38">
        <v>2000</v>
      </c>
      <c r="AC128" s="38">
        <v>2000</v>
      </c>
      <c r="AD128" s="38">
        <v>2000</v>
      </c>
      <c r="AE128" s="38">
        <v>2000</v>
      </c>
      <c r="AF128" s="38">
        <v>2000</v>
      </c>
      <c r="AG128" s="38">
        <v>2000</v>
      </c>
      <c r="AH128" s="38">
        <v>2000</v>
      </c>
      <c r="AI128" s="38">
        <v>2000</v>
      </c>
      <c r="AJ128" s="38">
        <v>2000</v>
      </c>
      <c r="AK128" s="38">
        <v>2000</v>
      </c>
      <c r="AL128" s="38">
        <v>2000</v>
      </c>
      <c r="AM128" s="38">
        <v>2000</v>
      </c>
      <c r="AN128" s="33">
        <v>3600</v>
      </c>
      <c r="AO128" s="33">
        <v>12500</v>
      </c>
      <c r="AP128" s="33">
        <v>0</v>
      </c>
      <c r="AQ128" s="33">
        <v>200000</v>
      </c>
      <c r="AR128" s="33">
        <v>0</v>
      </c>
      <c r="AS128" s="33">
        <v>0</v>
      </c>
      <c r="AT128" s="33">
        <v>0</v>
      </c>
      <c r="AU128" s="33">
        <v>0</v>
      </c>
      <c r="AV128" s="33">
        <v>10000</v>
      </c>
      <c r="AW128" s="33">
        <v>10000</v>
      </c>
      <c r="AX128" s="33">
        <v>10000</v>
      </c>
      <c r="AY128" s="33">
        <v>10000</v>
      </c>
      <c r="AZ128" s="33">
        <v>10000</v>
      </c>
      <c r="BA128" s="33">
        <v>10000</v>
      </c>
      <c r="BB128" s="33">
        <v>10000</v>
      </c>
      <c r="BC128" s="33">
        <v>10000</v>
      </c>
      <c r="BD128" s="32">
        <v>10000</v>
      </c>
      <c r="BE128" s="32">
        <v>10000</v>
      </c>
      <c r="BF128" s="32">
        <v>10000</v>
      </c>
      <c r="BG128" s="32">
        <v>10000</v>
      </c>
      <c r="BH128" s="32">
        <v>10000</v>
      </c>
      <c r="BI128" s="32">
        <v>10000</v>
      </c>
      <c r="BJ128" s="32">
        <v>10000</v>
      </c>
      <c r="BK128" s="32">
        <v>10000</v>
      </c>
      <c r="BL128" s="32">
        <v>10000</v>
      </c>
      <c r="BM128" s="32">
        <v>10000</v>
      </c>
      <c r="BN128" s="32">
        <v>10000</v>
      </c>
      <c r="BO128" s="32">
        <v>10000</v>
      </c>
      <c r="BP128" s="32">
        <v>10000</v>
      </c>
      <c r="BQ128" s="32">
        <v>10000</v>
      </c>
      <c r="BR128" s="32">
        <v>10000</v>
      </c>
      <c r="BS128" s="32">
        <v>10000</v>
      </c>
      <c r="BT128" s="32">
        <v>10000</v>
      </c>
      <c r="BU128" s="32">
        <v>10000</v>
      </c>
      <c r="BV128" s="32">
        <v>10000</v>
      </c>
      <c r="BW128" s="32">
        <v>10000</v>
      </c>
      <c r="BX128" s="32">
        <v>10000</v>
      </c>
      <c r="BY128" s="32">
        <v>10000</v>
      </c>
      <c r="BZ128" s="32">
        <v>10000</v>
      </c>
      <c r="CA128" s="39"/>
    </row>
    <row r="129" spans="1:90" ht="28.8" x14ac:dyDescent="0.3">
      <c r="A129" s="1">
        <v>404205</v>
      </c>
      <c r="B129" s="2" t="s">
        <v>374</v>
      </c>
      <c r="C129" s="2" t="s">
        <v>375</v>
      </c>
      <c r="D129" s="2" t="s">
        <v>380</v>
      </c>
      <c r="E129" s="2" t="str">
        <f t="shared" si="23"/>
        <v>DES PLAINES CONS AREA W101 pnum404205</v>
      </c>
      <c r="F129" s="3">
        <v>130</v>
      </c>
      <c r="G129" s="2" t="s">
        <v>376</v>
      </c>
      <c r="H129" s="2" t="s">
        <v>381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4">
        <v>0</v>
      </c>
      <c r="Y129" s="34">
        <v>0</v>
      </c>
      <c r="Z129" s="34">
        <v>0</v>
      </c>
      <c r="AA129" s="34">
        <v>0</v>
      </c>
      <c r="AB129" s="34">
        <v>0</v>
      </c>
      <c r="AC129" s="34">
        <v>0</v>
      </c>
      <c r="AD129" s="34">
        <v>0</v>
      </c>
      <c r="AE129" s="34">
        <v>0</v>
      </c>
      <c r="AF129" s="34">
        <v>0</v>
      </c>
      <c r="AG129" s="34">
        <v>0</v>
      </c>
      <c r="AH129" s="34">
        <v>0</v>
      </c>
      <c r="AI129" s="34">
        <v>0</v>
      </c>
      <c r="AJ129" s="34">
        <v>0</v>
      </c>
      <c r="AK129" s="34">
        <v>0</v>
      </c>
      <c r="AL129" s="34">
        <v>0</v>
      </c>
      <c r="AM129" s="34">
        <v>0</v>
      </c>
      <c r="AN129" s="34">
        <v>0</v>
      </c>
      <c r="AO129" s="34">
        <v>0</v>
      </c>
      <c r="AP129" s="34">
        <v>0</v>
      </c>
      <c r="AQ129" s="34">
        <v>0</v>
      </c>
      <c r="AR129" s="34">
        <v>0</v>
      </c>
      <c r="AS129" s="33">
        <v>70000</v>
      </c>
      <c r="AT129" s="33">
        <v>70000</v>
      </c>
      <c r="AU129" s="33">
        <v>70000</v>
      </c>
      <c r="AV129" s="33">
        <v>70000</v>
      </c>
      <c r="AW129" s="33">
        <v>70000</v>
      </c>
      <c r="AX129" s="33">
        <v>70000</v>
      </c>
      <c r="AY129" s="33">
        <v>70000</v>
      </c>
      <c r="AZ129" s="33">
        <v>70000</v>
      </c>
      <c r="BA129" s="33">
        <v>70000</v>
      </c>
      <c r="BB129" s="33">
        <v>70000</v>
      </c>
      <c r="BC129" s="33">
        <v>70000</v>
      </c>
      <c r="BD129" s="33">
        <v>70000</v>
      </c>
      <c r="BE129" s="33">
        <v>70000</v>
      </c>
      <c r="BF129" s="33">
        <v>70000</v>
      </c>
      <c r="BG129" s="33">
        <v>70000</v>
      </c>
      <c r="BH129" s="33">
        <v>70000</v>
      </c>
      <c r="BI129" s="33">
        <v>70000</v>
      </c>
      <c r="BJ129" s="33">
        <v>70000</v>
      </c>
      <c r="BK129" s="33">
        <v>146000</v>
      </c>
      <c r="BL129" s="33">
        <v>73000</v>
      </c>
      <c r="BM129" s="33">
        <v>150380</v>
      </c>
      <c r="BN129" s="33">
        <v>73000</v>
      </c>
      <c r="BO129" s="34">
        <v>0</v>
      </c>
      <c r="BP129" s="33">
        <v>73450</v>
      </c>
      <c r="BQ129" s="33">
        <v>82500</v>
      </c>
      <c r="BR129" s="33">
        <v>70400</v>
      </c>
      <c r="BS129" s="33">
        <v>66720</v>
      </c>
      <c r="BT129" s="33">
        <v>63118</v>
      </c>
      <c r="BU129" s="33">
        <v>51641</v>
      </c>
      <c r="BV129" s="34">
        <v>0</v>
      </c>
      <c r="BW129" s="33">
        <v>51538</v>
      </c>
      <c r="BX129" s="33">
        <v>51581</v>
      </c>
      <c r="BY129" s="33">
        <v>51443</v>
      </c>
      <c r="BZ129" s="34">
        <v>0</v>
      </c>
      <c r="CA129" s="39"/>
    </row>
    <row r="130" spans="1:90" ht="28.8" x14ac:dyDescent="0.3">
      <c r="A130" s="1">
        <v>404203</v>
      </c>
      <c r="B130" s="2" t="s">
        <v>374</v>
      </c>
      <c r="C130" s="2" t="s">
        <v>375</v>
      </c>
      <c r="D130" s="2" t="s">
        <v>93</v>
      </c>
      <c r="E130" s="2" t="str">
        <f t="shared" ref="E130:E193" si="34">_xlfn.CONCAT(C130, " W",D130," pnum",A130)</f>
        <v>DES PLAINES CONS AREA W3 pnum404203</v>
      </c>
      <c r="F130" s="1">
        <v>125</v>
      </c>
      <c r="G130" s="2" t="s">
        <v>382</v>
      </c>
      <c r="H130" s="2" t="s">
        <v>377</v>
      </c>
      <c r="I130" s="33">
        <v>12500</v>
      </c>
      <c r="J130" s="33">
        <v>12500</v>
      </c>
      <c r="K130" s="33">
        <v>12500</v>
      </c>
      <c r="L130" s="33">
        <v>12500</v>
      </c>
      <c r="M130" s="33">
        <v>12500</v>
      </c>
      <c r="N130" s="33">
        <v>12500</v>
      </c>
      <c r="O130" s="33">
        <v>12500</v>
      </c>
      <c r="P130" s="33">
        <v>12500</v>
      </c>
      <c r="Q130" s="33">
        <v>12500</v>
      </c>
      <c r="R130" s="33">
        <v>12500</v>
      </c>
      <c r="S130" s="33">
        <v>12500</v>
      </c>
      <c r="T130" s="33">
        <v>12500</v>
      </c>
      <c r="U130" s="33">
        <v>12500</v>
      </c>
      <c r="V130" s="33">
        <v>12500</v>
      </c>
      <c r="W130" s="33">
        <v>12500</v>
      </c>
      <c r="X130" s="33">
        <v>12500</v>
      </c>
      <c r="Y130" s="33">
        <v>12500</v>
      </c>
      <c r="Z130" s="33">
        <v>12500</v>
      </c>
      <c r="AA130" s="33">
        <v>12500</v>
      </c>
      <c r="AB130" s="33">
        <v>12500</v>
      </c>
      <c r="AC130" s="33">
        <v>12500</v>
      </c>
      <c r="AD130" s="33">
        <v>12500</v>
      </c>
      <c r="AE130" s="33">
        <v>12500</v>
      </c>
      <c r="AF130" s="33">
        <v>12500</v>
      </c>
      <c r="AG130" s="33">
        <v>12500</v>
      </c>
      <c r="AH130" s="33">
        <v>12500</v>
      </c>
      <c r="AI130" s="33">
        <v>12500</v>
      </c>
      <c r="AJ130" s="33">
        <v>12500</v>
      </c>
      <c r="AK130" s="33">
        <v>12500</v>
      </c>
      <c r="AL130" s="33">
        <v>12500</v>
      </c>
      <c r="AM130" s="33">
        <v>12500</v>
      </c>
      <c r="AN130" s="33">
        <v>38300</v>
      </c>
      <c r="AO130" s="33">
        <v>12500</v>
      </c>
      <c r="AP130" s="33">
        <v>12500</v>
      </c>
      <c r="AQ130" s="33">
        <v>275000</v>
      </c>
      <c r="AR130" s="33">
        <v>275000</v>
      </c>
      <c r="AS130" s="34">
        <v>0</v>
      </c>
      <c r="AT130" s="33">
        <v>10000</v>
      </c>
      <c r="AU130" s="33">
        <v>10000</v>
      </c>
      <c r="AV130" s="33">
        <v>10000</v>
      </c>
      <c r="AW130" s="33">
        <v>10000</v>
      </c>
      <c r="AX130" s="32">
        <v>5000</v>
      </c>
      <c r="AY130" s="32">
        <v>5000</v>
      </c>
      <c r="AZ130" s="32">
        <v>5000</v>
      </c>
      <c r="BA130" s="33">
        <v>5000</v>
      </c>
      <c r="BB130" s="33">
        <v>5000</v>
      </c>
      <c r="BC130" s="32">
        <v>5000</v>
      </c>
      <c r="BD130" s="32">
        <v>5000</v>
      </c>
      <c r="BE130" s="32">
        <v>5000</v>
      </c>
      <c r="BF130" s="32">
        <v>5000</v>
      </c>
      <c r="BG130" s="33">
        <v>5000</v>
      </c>
      <c r="BH130" s="33">
        <v>5000</v>
      </c>
      <c r="BI130" s="33">
        <v>5000</v>
      </c>
      <c r="BJ130" s="33">
        <v>5000</v>
      </c>
      <c r="BK130" s="34">
        <v>0</v>
      </c>
      <c r="BL130" s="33">
        <v>73000</v>
      </c>
      <c r="BM130" s="34">
        <v>0</v>
      </c>
      <c r="BN130" s="33">
        <v>73000</v>
      </c>
      <c r="BO130" s="33">
        <v>29500</v>
      </c>
      <c r="BP130" s="33">
        <v>72520</v>
      </c>
      <c r="BQ130" s="33">
        <v>63500</v>
      </c>
      <c r="BR130" s="33">
        <v>73490</v>
      </c>
      <c r="BS130" s="32">
        <v>70645</v>
      </c>
      <c r="BT130" s="33">
        <v>67687</v>
      </c>
      <c r="BU130" s="33">
        <v>59833</v>
      </c>
      <c r="BV130" s="33">
        <v>59617</v>
      </c>
      <c r="BW130" s="33">
        <v>59797</v>
      </c>
      <c r="BX130" s="33">
        <v>59817</v>
      </c>
      <c r="BY130" s="33">
        <v>59557</v>
      </c>
      <c r="BZ130" s="32">
        <v>59557</v>
      </c>
      <c r="CA130" s="39"/>
    </row>
    <row r="131" spans="1:90" ht="28.8" x14ac:dyDescent="0.3">
      <c r="A131" s="1">
        <v>404209</v>
      </c>
      <c r="B131" s="2" t="s">
        <v>383</v>
      </c>
      <c r="C131" s="2" t="s">
        <v>384</v>
      </c>
      <c r="D131" s="2" t="s">
        <v>49</v>
      </c>
      <c r="E131" s="2" t="str">
        <f t="shared" si="34"/>
        <v>DES PLAINES GAME FARM W2 pnum404209</v>
      </c>
      <c r="F131" s="3">
        <v>170</v>
      </c>
      <c r="G131" s="2" t="s">
        <v>385</v>
      </c>
      <c r="H131" s="2" t="s">
        <v>386</v>
      </c>
      <c r="I131" s="38"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  <c r="V131" s="38">
        <v>0</v>
      </c>
      <c r="W131" s="38">
        <v>0</v>
      </c>
      <c r="X131" s="38">
        <v>0</v>
      </c>
      <c r="Y131" s="38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8">
        <v>0</v>
      </c>
      <c r="AF131" s="38">
        <v>0</v>
      </c>
      <c r="AG131" s="38">
        <v>0</v>
      </c>
      <c r="AH131" s="38">
        <v>0</v>
      </c>
      <c r="AI131" s="38">
        <v>0</v>
      </c>
      <c r="AJ131" s="38">
        <v>0</v>
      </c>
      <c r="AK131" s="38">
        <v>0</v>
      </c>
      <c r="AL131" s="38">
        <v>0</v>
      </c>
      <c r="AM131" s="38">
        <v>0</v>
      </c>
      <c r="AN131" s="38">
        <v>0</v>
      </c>
      <c r="AO131" s="38">
        <v>0</v>
      </c>
      <c r="AP131" s="38">
        <v>0</v>
      </c>
      <c r="AQ131" s="38">
        <v>0</v>
      </c>
      <c r="AR131" s="38">
        <v>0</v>
      </c>
      <c r="AS131" s="38">
        <v>0</v>
      </c>
      <c r="AT131" s="33">
        <v>102200</v>
      </c>
      <c r="AU131" s="33">
        <v>104000</v>
      </c>
      <c r="AV131" s="33">
        <v>22800</v>
      </c>
      <c r="AW131" s="33">
        <v>22800</v>
      </c>
      <c r="AX131" s="33">
        <v>27375</v>
      </c>
      <c r="AY131" s="33">
        <v>27375</v>
      </c>
      <c r="AZ131" s="33">
        <v>29200</v>
      </c>
      <c r="BA131" s="33">
        <v>29200</v>
      </c>
      <c r="BB131" s="33">
        <v>32850</v>
      </c>
      <c r="BC131" s="33">
        <v>52925</v>
      </c>
      <c r="BD131" s="33">
        <v>54750</v>
      </c>
      <c r="BE131" s="33">
        <v>54750</v>
      </c>
      <c r="BF131" s="33">
        <v>54750</v>
      </c>
      <c r="BG131" s="33">
        <v>73000</v>
      </c>
      <c r="BH131" s="33">
        <v>73000</v>
      </c>
      <c r="BI131" s="33">
        <v>109500</v>
      </c>
      <c r="BJ131" s="33">
        <v>109500</v>
      </c>
      <c r="BK131" s="33">
        <v>102200</v>
      </c>
      <c r="BL131" s="33">
        <v>91250</v>
      </c>
      <c r="BM131" s="33">
        <v>94900</v>
      </c>
      <c r="BN131" s="33">
        <v>73000</v>
      </c>
      <c r="BO131" s="33">
        <v>87600</v>
      </c>
      <c r="BP131" s="33">
        <v>87600</v>
      </c>
      <c r="BQ131" s="33">
        <v>36000</v>
      </c>
      <c r="BR131" s="33">
        <v>42000</v>
      </c>
      <c r="BS131" s="33">
        <v>93000</v>
      </c>
      <c r="BT131" s="33">
        <v>90000</v>
      </c>
      <c r="BU131" s="33">
        <v>100000</v>
      </c>
      <c r="BV131" s="33">
        <v>109000</v>
      </c>
      <c r="BW131" s="33">
        <v>110000</v>
      </c>
      <c r="BX131" s="33">
        <v>110000</v>
      </c>
      <c r="BY131" s="33">
        <v>110000</v>
      </c>
      <c r="BZ131" s="33">
        <v>110000</v>
      </c>
      <c r="CA131" s="39"/>
    </row>
    <row r="132" spans="1:90" x14ac:dyDescent="0.3">
      <c r="A132" s="1">
        <v>404057</v>
      </c>
      <c r="B132" s="2" t="s">
        <v>387</v>
      </c>
      <c r="C132" s="2" t="s">
        <v>388</v>
      </c>
      <c r="D132" s="2" t="s">
        <v>54</v>
      </c>
      <c r="E132" s="2" t="str">
        <f t="shared" si="34"/>
        <v>DESOTO LLC W1 pnum404057</v>
      </c>
      <c r="F132" s="1">
        <v>250</v>
      </c>
      <c r="G132" s="2" t="s">
        <v>389</v>
      </c>
      <c r="H132" s="2" t="s">
        <v>390</v>
      </c>
      <c r="I132" s="33">
        <v>1825000</v>
      </c>
      <c r="J132" s="33">
        <v>1825000</v>
      </c>
      <c r="K132" s="33">
        <v>1825000</v>
      </c>
      <c r="L132" s="33">
        <v>1825000</v>
      </c>
      <c r="M132" s="33">
        <v>1825000</v>
      </c>
      <c r="N132" s="33">
        <v>1825000</v>
      </c>
      <c r="O132" s="33">
        <v>1825000</v>
      </c>
      <c r="P132" s="33">
        <v>1825000</v>
      </c>
      <c r="Q132" s="33">
        <v>1825000</v>
      </c>
      <c r="R132" s="33">
        <v>1825000</v>
      </c>
      <c r="S132" s="33">
        <v>1825000</v>
      </c>
      <c r="T132" s="33">
        <v>1825000</v>
      </c>
      <c r="U132" s="33">
        <v>1825000</v>
      </c>
      <c r="V132" s="33">
        <v>1825000</v>
      </c>
      <c r="W132" s="33">
        <v>1825000</v>
      </c>
      <c r="X132" s="33">
        <v>1825000</v>
      </c>
      <c r="Y132" s="33">
        <v>1825000</v>
      </c>
      <c r="Z132" s="33">
        <v>1825000</v>
      </c>
      <c r="AA132" s="33">
        <v>1825000</v>
      </c>
      <c r="AB132" s="33">
        <v>1825000</v>
      </c>
      <c r="AC132" s="33">
        <v>1825000</v>
      </c>
      <c r="AD132" s="33">
        <v>1825000</v>
      </c>
      <c r="AE132" s="33">
        <v>1825000</v>
      </c>
      <c r="AF132" s="33">
        <v>1825000</v>
      </c>
      <c r="AG132" s="33">
        <v>1825000</v>
      </c>
      <c r="AH132" s="33">
        <v>1825000</v>
      </c>
      <c r="AI132" s="33">
        <v>1825000</v>
      </c>
      <c r="AJ132" s="33">
        <v>1825000</v>
      </c>
      <c r="AK132" s="33">
        <v>1825000</v>
      </c>
      <c r="AL132" s="33">
        <v>1825000</v>
      </c>
      <c r="AM132" s="33">
        <v>1825000</v>
      </c>
      <c r="AN132" s="33">
        <v>1825000</v>
      </c>
      <c r="AO132" s="33">
        <v>46807215</v>
      </c>
      <c r="AP132" s="33">
        <v>5353900</v>
      </c>
      <c r="AQ132" s="33">
        <v>5353900</v>
      </c>
      <c r="AR132" s="33">
        <v>5353900</v>
      </c>
      <c r="AS132" s="33">
        <v>5644320</v>
      </c>
      <c r="AT132" s="33">
        <v>6007080</v>
      </c>
      <c r="AU132" s="33">
        <v>7362700</v>
      </c>
      <c r="AV132" s="33">
        <v>3702030</v>
      </c>
      <c r="AW132" s="33">
        <v>3702030</v>
      </c>
      <c r="AX132" s="33">
        <v>3702030</v>
      </c>
      <c r="AY132" s="33">
        <v>3702030</v>
      </c>
      <c r="AZ132" s="33">
        <v>15966500</v>
      </c>
      <c r="BA132" s="33">
        <v>15966500</v>
      </c>
      <c r="BB132" s="34">
        <v>0</v>
      </c>
      <c r="BC132" s="34">
        <v>0</v>
      </c>
      <c r="BD132" s="36">
        <v>0</v>
      </c>
      <c r="BE132" s="36">
        <v>0</v>
      </c>
      <c r="BF132" s="36">
        <v>0</v>
      </c>
      <c r="BG132" s="34">
        <v>0</v>
      </c>
      <c r="BH132" s="34">
        <v>0</v>
      </c>
      <c r="BI132" s="34">
        <v>0</v>
      </c>
      <c r="BJ132" s="34">
        <v>0</v>
      </c>
      <c r="BK132" s="34">
        <v>0</v>
      </c>
      <c r="BL132" s="34">
        <v>0</v>
      </c>
      <c r="BM132" s="34">
        <v>0</v>
      </c>
      <c r="BN132" s="34">
        <v>0</v>
      </c>
      <c r="BO132" s="34">
        <v>0</v>
      </c>
      <c r="BP132" s="34">
        <v>0</v>
      </c>
      <c r="BQ132" s="34">
        <v>0</v>
      </c>
      <c r="BR132" s="34">
        <v>0</v>
      </c>
      <c r="BS132" s="34">
        <v>0</v>
      </c>
      <c r="BT132" s="34">
        <v>0</v>
      </c>
      <c r="BU132" s="34">
        <v>0</v>
      </c>
      <c r="BV132" s="34">
        <v>0</v>
      </c>
      <c r="BW132" s="34">
        <v>0</v>
      </c>
      <c r="BX132" s="34">
        <v>0</v>
      </c>
      <c r="BY132" s="34">
        <v>0</v>
      </c>
      <c r="BZ132" s="34">
        <v>0</v>
      </c>
      <c r="CA132" s="39"/>
    </row>
    <row r="133" spans="1:90" ht="28.8" x14ac:dyDescent="0.3">
      <c r="A133" s="1">
        <v>409234</v>
      </c>
      <c r="B133" s="2" t="s">
        <v>391</v>
      </c>
      <c r="C133" s="2" t="s">
        <v>392</v>
      </c>
      <c r="D133" s="2" t="s">
        <v>54</v>
      </c>
      <c r="E133" s="2" t="str">
        <f t="shared" si="34"/>
        <v>DIXIE ESTATES SUBD W1 pnum409234</v>
      </c>
      <c r="F133" s="1">
        <v>300</v>
      </c>
      <c r="G133" s="2" t="s">
        <v>393</v>
      </c>
      <c r="H133" s="2" t="s">
        <v>394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2000000</v>
      </c>
      <c r="S133" s="38">
        <v>2000000</v>
      </c>
      <c r="T133" s="38">
        <v>2000000</v>
      </c>
      <c r="U133" s="38">
        <v>2500000</v>
      </c>
      <c r="V133" s="38">
        <v>2500000</v>
      </c>
      <c r="W133" s="38">
        <v>2500000</v>
      </c>
      <c r="X133" s="38">
        <v>2500000</v>
      </c>
      <c r="Y133" s="38">
        <v>3000000</v>
      </c>
      <c r="Z133" s="38">
        <v>3000000</v>
      </c>
      <c r="AA133" s="38">
        <v>3000000</v>
      </c>
      <c r="AB133" s="38">
        <v>3000000</v>
      </c>
      <c r="AC133" s="38">
        <v>3000000</v>
      </c>
      <c r="AD133" s="38">
        <v>3500000</v>
      </c>
      <c r="AE133" s="38">
        <v>3500000</v>
      </c>
      <c r="AF133" s="38">
        <v>3500000</v>
      </c>
      <c r="AG133" s="38">
        <v>3500000</v>
      </c>
      <c r="AH133" s="38">
        <v>4000000</v>
      </c>
      <c r="AI133" s="38">
        <v>4000000</v>
      </c>
      <c r="AJ133" s="38">
        <v>4500000</v>
      </c>
      <c r="AK133" s="38">
        <v>4500000</v>
      </c>
      <c r="AL133" s="38">
        <v>4500000</v>
      </c>
      <c r="AM133" s="38">
        <v>4900000</v>
      </c>
      <c r="AN133" s="33">
        <v>5369900</v>
      </c>
      <c r="AO133" s="33">
        <v>5370000</v>
      </c>
      <c r="AP133" s="33">
        <v>5370000</v>
      </c>
      <c r="AQ133" s="33">
        <v>5475250</v>
      </c>
      <c r="AR133" s="33">
        <v>6513638</v>
      </c>
      <c r="AS133" s="33">
        <v>5129400</v>
      </c>
      <c r="AT133" s="33">
        <v>4859000</v>
      </c>
      <c r="AU133" s="33">
        <v>4598000</v>
      </c>
      <c r="AV133" s="33">
        <v>4210000</v>
      </c>
      <c r="AW133" s="33">
        <v>4597500</v>
      </c>
      <c r="AX133" s="33">
        <v>4920000</v>
      </c>
      <c r="AY133" s="33">
        <v>4189000</v>
      </c>
      <c r="AZ133" s="33">
        <v>3875000</v>
      </c>
      <c r="BA133" s="33">
        <v>4064000</v>
      </c>
      <c r="BB133" s="33">
        <v>3801000</v>
      </c>
      <c r="BC133" s="33">
        <v>3769500</v>
      </c>
      <c r="BD133" s="33">
        <v>3800000</v>
      </c>
      <c r="BE133" s="33">
        <v>3606200</v>
      </c>
      <c r="BF133" s="33">
        <v>3320700</v>
      </c>
      <c r="BG133" s="33">
        <v>3550300</v>
      </c>
      <c r="BH133" s="33">
        <v>3807700</v>
      </c>
      <c r="BI133" s="33">
        <v>4612700</v>
      </c>
      <c r="BJ133" s="33">
        <v>3427200</v>
      </c>
      <c r="BK133" s="33">
        <v>3413200</v>
      </c>
      <c r="BL133" s="33">
        <v>3105500</v>
      </c>
      <c r="BM133" s="33">
        <v>2956300</v>
      </c>
      <c r="BN133" s="33">
        <v>3710712</v>
      </c>
      <c r="BO133" s="33">
        <v>3080900</v>
      </c>
      <c r="BP133" s="33">
        <v>3367600</v>
      </c>
      <c r="BQ133" s="33">
        <v>3526600</v>
      </c>
      <c r="BR133" s="33">
        <v>3154800</v>
      </c>
      <c r="BS133" s="33">
        <v>2946400</v>
      </c>
      <c r="BT133" s="33">
        <v>2767100</v>
      </c>
      <c r="BU133" s="33">
        <v>2631800</v>
      </c>
      <c r="BV133" s="33">
        <v>2152900</v>
      </c>
      <c r="BW133" s="33">
        <v>2142000</v>
      </c>
      <c r="BX133" s="33">
        <v>2320300</v>
      </c>
      <c r="BY133" s="33">
        <v>2441200</v>
      </c>
      <c r="BZ133" s="33">
        <v>2441200</v>
      </c>
      <c r="CA133" s="39"/>
    </row>
    <row r="134" spans="1:90" x14ac:dyDescent="0.3">
      <c r="A134" s="1">
        <v>403989</v>
      </c>
      <c r="B134" s="2" t="s">
        <v>395</v>
      </c>
      <c r="C134" s="2" t="s">
        <v>396</v>
      </c>
      <c r="D134" s="2" t="s">
        <v>54</v>
      </c>
      <c r="E134" s="2" t="str">
        <f t="shared" si="34"/>
        <v>DOVATECH LTD W1 pnum403989</v>
      </c>
      <c r="F134" s="3"/>
      <c r="G134" s="2" t="s">
        <v>397</v>
      </c>
      <c r="H134" s="2" t="s">
        <v>398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290000</v>
      </c>
      <c r="AA134" s="38">
        <v>290000</v>
      </c>
      <c r="AB134" s="38">
        <v>290000</v>
      </c>
      <c r="AC134" s="38">
        <v>290000</v>
      </c>
      <c r="AD134" s="38">
        <v>290000</v>
      </c>
      <c r="AE134" s="38">
        <v>290000</v>
      </c>
      <c r="AF134" s="38">
        <v>290000</v>
      </c>
      <c r="AG134" s="38">
        <v>290000</v>
      </c>
      <c r="AH134" s="38">
        <v>290000</v>
      </c>
      <c r="AI134" s="38">
        <v>290000</v>
      </c>
      <c r="AJ134" s="38">
        <v>290000</v>
      </c>
      <c r="AK134" s="38">
        <v>290000</v>
      </c>
      <c r="AL134" s="38">
        <v>290000</v>
      </c>
      <c r="AM134" s="38">
        <v>290000</v>
      </c>
      <c r="AN134" s="33">
        <v>365000</v>
      </c>
      <c r="AO134" s="33">
        <v>290000</v>
      </c>
      <c r="AP134" s="33">
        <v>290000</v>
      </c>
      <c r="AQ134" s="33">
        <v>378750</v>
      </c>
      <c r="AR134" s="33">
        <v>341250</v>
      </c>
      <c r="AS134" s="33">
        <v>668750</v>
      </c>
      <c r="AT134" s="33">
        <v>712500</v>
      </c>
      <c r="AU134" s="33">
        <v>948750</v>
      </c>
      <c r="AV134" s="32">
        <v>993750</v>
      </c>
      <c r="AW134" s="33">
        <v>978875</v>
      </c>
      <c r="AX134" s="33">
        <v>892280</v>
      </c>
      <c r="AY134" s="33">
        <v>856480</v>
      </c>
      <c r="AZ134" s="33">
        <v>886980</v>
      </c>
      <c r="BA134" s="33">
        <v>962750</v>
      </c>
      <c r="BB134" s="32">
        <v>1002400</v>
      </c>
      <c r="BC134" s="32">
        <v>962750</v>
      </c>
      <c r="BD134" s="32">
        <v>962750</v>
      </c>
      <c r="BE134" s="32">
        <v>886980</v>
      </c>
      <c r="BF134" s="33">
        <v>966800</v>
      </c>
      <c r="BG134" s="33">
        <v>966800</v>
      </c>
      <c r="BH134" s="33">
        <v>773440</v>
      </c>
      <c r="BI134" s="33">
        <v>773440</v>
      </c>
      <c r="BJ134" s="32">
        <v>773440</v>
      </c>
      <c r="BK134" s="33">
        <v>773800</v>
      </c>
      <c r="BL134" s="33">
        <v>1730034</v>
      </c>
      <c r="BM134" s="33">
        <v>735017</v>
      </c>
      <c r="BN134" s="33">
        <v>661515</v>
      </c>
      <c r="BO134" s="33">
        <v>661517</v>
      </c>
      <c r="BP134" s="33">
        <v>554865</v>
      </c>
      <c r="BQ134" s="33">
        <v>674747</v>
      </c>
      <c r="BR134" s="33">
        <v>725415</v>
      </c>
      <c r="BS134" s="33">
        <v>726000</v>
      </c>
      <c r="BT134" s="34">
        <v>720000</v>
      </c>
      <c r="BU134" s="34">
        <v>720000</v>
      </c>
      <c r="BV134" s="34">
        <v>720000</v>
      </c>
      <c r="BW134" s="34">
        <v>720000</v>
      </c>
      <c r="BX134" s="34">
        <v>720000</v>
      </c>
      <c r="BY134" s="34">
        <v>720000</v>
      </c>
      <c r="BZ134" s="34">
        <v>720000</v>
      </c>
      <c r="CA134" s="39"/>
    </row>
    <row r="135" spans="1:90" x14ac:dyDescent="0.3">
      <c r="A135" s="1">
        <v>404222</v>
      </c>
      <c r="B135" s="2" t="s">
        <v>399</v>
      </c>
      <c r="C135" s="2" t="s">
        <v>400</v>
      </c>
      <c r="D135" s="2" t="s">
        <v>54</v>
      </c>
      <c r="E135" s="2" t="str">
        <f t="shared" si="34"/>
        <v>EAST LAWN SUBD W1 pnum404222</v>
      </c>
      <c r="F135" s="3"/>
      <c r="G135" s="2" t="s">
        <v>401</v>
      </c>
      <c r="H135" s="2" t="s">
        <v>402</v>
      </c>
      <c r="I135" s="38">
        <v>87000</v>
      </c>
      <c r="J135" s="38">
        <v>87000</v>
      </c>
      <c r="K135" s="38">
        <v>87000</v>
      </c>
      <c r="L135" s="38">
        <v>87000</v>
      </c>
      <c r="M135" s="38">
        <v>87000</v>
      </c>
      <c r="N135" s="38">
        <v>87000</v>
      </c>
      <c r="O135" s="38">
        <v>87000</v>
      </c>
      <c r="P135" s="38">
        <v>87000</v>
      </c>
      <c r="Q135" s="38">
        <v>87000</v>
      </c>
      <c r="R135" s="38">
        <v>87000</v>
      </c>
      <c r="S135" s="38">
        <v>87000</v>
      </c>
      <c r="T135" s="38">
        <v>87000</v>
      </c>
      <c r="U135" s="38">
        <v>87000</v>
      </c>
      <c r="V135" s="38">
        <v>87000</v>
      </c>
      <c r="W135" s="38">
        <v>87000</v>
      </c>
      <c r="X135" s="38">
        <v>87000</v>
      </c>
      <c r="Y135" s="38">
        <v>87000</v>
      </c>
      <c r="Z135" s="38">
        <v>87000</v>
      </c>
      <c r="AA135" s="38">
        <v>87000</v>
      </c>
      <c r="AB135" s="38">
        <v>87000</v>
      </c>
      <c r="AC135" s="38">
        <v>87000</v>
      </c>
      <c r="AD135" s="38">
        <v>87000</v>
      </c>
      <c r="AE135" s="38">
        <v>87000</v>
      </c>
      <c r="AF135" s="38">
        <v>87000</v>
      </c>
      <c r="AG135" s="38">
        <v>87000</v>
      </c>
      <c r="AH135" s="38">
        <v>87000</v>
      </c>
      <c r="AI135" s="38">
        <v>87000</v>
      </c>
      <c r="AJ135" s="38">
        <v>87000</v>
      </c>
      <c r="AK135" s="38">
        <v>87000</v>
      </c>
      <c r="AL135" s="38">
        <v>87000</v>
      </c>
      <c r="AM135" s="38">
        <v>87000</v>
      </c>
      <c r="AN135" s="33">
        <v>1042560</v>
      </c>
      <c r="AO135" s="33">
        <v>585000</v>
      </c>
      <c r="AP135" s="33">
        <v>927890</v>
      </c>
      <c r="AQ135" s="33">
        <v>0</v>
      </c>
      <c r="AR135" s="33">
        <v>0</v>
      </c>
      <c r="AS135" s="33">
        <v>0</v>
      </c>
      <c r="AT135" s="33">
        <v>0</v>
      </c>
      <c r="AU135" s="33">
        <v>0</v>
      </c>
      <c r="AV135" s="32">
        <v>0</v>
      </c>
      <c r="AW135" s="32">
        <v>0</v>
      </c>
      <c r="AX135" s="32">
        <v>0</v>
      </c>
      <c r="AY135" s="32">
        <v>0</v>
      </c>
      <c r="AZ135" s="32">
        <v>0</v>
      </c>
      <c r="BA135" s="32">
        <v>0</v>
      </c>
      <c r="BB135" s="32">
        <v>0</v>
      </c>
      <c r="BC135" s="32">
        <v>0</v>
      </c>
      <c r="BD135" s="32">
        <v>0</v>
      </c>
      <c r="BE135" s="32">
        <v>0</v>
      </c>
      <c r="BF135" s="32">
        <v>0</v>
      </c>
      <c r="BG135" s="32">
        <v>0</v>
      </c>
      <c r="BH135" s="32">
        <v>0</v>
      </c>
      <c r="BI135" s="32">
        <v>0</v>
      </c>
      <c r="BJ135" s="32">
        <v>0</v>
      </c>
      <c r="BK135" s="32">
        <v>0</v>
      </c>
      <c r="BL135" s="32">
        <v>0</v>
      </c>
      <c r="BM135" s="32">
        <v>0</v>
      </c>
      <c r="BN135" s="32">
        <v>0</v>
      </c>
      <c r="BO135" s="32">
        <v>0</v>
      </c>
      <c r="BP135" s="32">
        <v>0</v>
      </c>
      <c r="BQ135" s="32">
        <v>0</v>
      </c>
      <c r="BR135" s="32">
        <v>0</v>
      </c>
      <c r="BS135" s="32">
        <v>0</v>
      </c>
      <c r="BT135" s="32">
        <v>0</v>
      </c>
      <c r="BU135" s="32">
        <v>0</v>
      </c>
      <c r="BV135" s="32">
        <v>0</v>
      </c>
      <c r="BW135" s="32">
        <v>0</v>
      </c>
      <c r="BX135" s="32">
        <v>0</v>
      </c>
      <c r="BY135" s="32">
        <v>0</v>
      </c>
      <c r="BZ135" s="32">
        <v>0</v>
      </c>
      <c r="CA135" s="39"/>
    </row>
    <row r="136" spans="1:90" ht="28.8" x14ac:dyDescent="0.3">
      <c r="A136" s="1">
        <v>409276</v>
      </c>
      <c r="B136" s="2" t="s">
        <v>403</v>
      </c>
      <c r="C136" s="2" t="s">
        <v>404</v>
      </c>
      <c r="D136" s="2" t="s">
        <v>93</v>
      </c>
      <c r="E136" s="2" t="str">
        <f t="shared" si="34"/>
        <v>EASTMORELAND WATER CORP JOLIET W3 pnum409276</v>
      </c>
      <c r="F136" s="1">
        <v>286</v>
      </c>
      <c r="G136" s="2" t="s">
        <v>405</v>
      </c>
      <c r="H136" s="2" t="s">
        <v>406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38">
        <v>0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>
        <v>0</v>
      </c>
      <c r="X136" s="38">
        <v>0</v>
      </c>
      <c r="Y136" s="38">
        <v>1500000</v>
      </c>
      <c r="Z136" s="38">
        <v>1500000</v>
      </c>
      <c r="AA136" s="38">
        <v>1500000</v>
      </c>
      <c r="AB136" s="38">
        <v>1500000</v>
      </c>
      <c r="AC136" s="38">
        <v>1500000</v>
      </c>
      <c r="AD136" s="38">
        <v>1600000</v>
      </c>
      <c r="AE136" s="38">
        <v>1600000</v>
      </c>
      <c r="AF136" s="38">
        <v>1600000</v>
      </c>
      <c r="AG136" s="38">
        <v>1600000</v>
      </c>
      <c r="AH136" s="38">
        <v>1800000</v>
      </c>
      <c r="AI136" s="38">
        <v>1800000</v>
      </c>
      <c r="AJ136" s="38">
        <v>1900000</v>
      </c>
      <c r="AK136" s="38">
        <v>1900000</v>
      </c>
      <c r="AL136" s="38">
        <v>1900000</v>
      </c>
      <c r="AM136" s="38">
        <v>1900000</v>
      </c>
      <c r="AN136" s="33">
        <v>1907000</v>
      </c>
      <c r="AO136" s="33">
        <v>1907000</v>
      </c>
      <c r="AP136" s="33">
        <v>2358378</v>
      </c>
      <c r="AQ136" s="33">
        <v>3910000</v>
      </c>
      <c r="AR136" s="33">
        <v>3645774</v>
      </c>
      <c r="AS136" s="33">
        <v>5048532</v>
      </c>
      <c r="AT136" s="33">
        <v>3900000</v>
      </c>
      <c r="AU136" s="33">
        <v>3298860</v>
      </c>
      <c r="AV136" s="34">
        <v>3200000</v>
      </c>
      <c r="AW136" s="33">
        <v>3298860</v>
      </c>
      <c r="AX136" s="33">
        <v>3004200</v>
      </c>
      <c r="AY136" s="33">
        <v>3102040</v>
      </c>
      <c r="AZ136" s="33">
        <v>3391920</v>
      </c>
      <c r="BA136" s="33">
        <v>4467000</v>
      </c>
      <c r="BB136" s="33">
        <v>4798940</v>
      </c>
      <c r="BC136" s="33">
        <v>4217580</v>
      </c>
      <c r="BD136" s="33">
        <v>3832500</v>
      </c>
      <c r="BE136" s="34">
        <v>3700000</v>
      </c>
      <c r="BF136" s="34">
        <v>3700000</v>
      </c>
      <c r="BG136" s="33">
        <v>3717840</v>
      </c>
      <c r="BH136" s="33">
        <v>3819910</v>
      </c>
      <c r="BI136" s="33">
        <v>3065166</v>
      </c>
      <c r="BJ136" s="33">
        <v>5992560</v>
      </c>
      <c r="BK136" s="33">
        <v>3452400</v>
      </c>
      <c r="BL136" s="33">
        <v>3612920</v>
      </c>
      <c r="BM136" s="33">
        <v>5592930</v>
      </c>
      <c r="BN136" s="33">
        <v>6038520</v>
      </c>
      <c r="BO136" s="33">
        <v>5228370</v>
      </c>
      <c r="BP136" s="33">
        <v>6838440</v>
      </c>
      <c r="BQ136" s="33">
        <v>9160620</v>
      </c>
      <c r="BR136" s="33">
        <v>4445360</v>
      </c>
      <c r="BS136" s="33">
        <v>4058460</v>
      </c>
      <c r="BT136" s="33">
        <v>3520120</v>
      </c>
      <c r="BU136" s="33">
        <v>5145000</v>
      </c>
      <c r="BV136" s="33">
        <v>6246000</v>
      </c>
      <c r="BW136" s="33">
        <v>13642000</v>
      </c>
      <c r="BX136" s="33">
        <v>12147000</v>
      </c>
      <c r="BY136" s="33">
        <v>4167000</v>
      </c>
      <c r="BZ136" s="34">
        <v>0</v>
      </c>
      <c r="CA136" s="39"/>
    </row>
    <row r="137" spans="1:90" ht="28.8" x14ac:dyDescent="0.3">
      <c r="A137" s="1">
        <v>409279</v>
      </c>
      <c r="B137" s="2" t="s">
        <v>403</v>
      </c>
      <c r="C137" s="2" t="s">
        <v>407</v>
      </c>
      <c r="D137" s="2" t="s">
        <v>49</v>
      </c>
      <c r="E137" s="2" t="str">
        <f t="shared" si="34"/>
        <v>EASTMORELAND WATER SERVICE ASSN  LENOX W2 pnum409279</v>
      </c>
      <c r="F137" s="1">
        <v>350</v>
      </c>
      <c r="G137" s="2" t="s">
        <v>408</v>
      </c>
      <c r="H137" s="2" t="s">
        <v>409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4">
        <v>0</v>
      </c>
      <c r="AJ137" s="34">
        <v>0</v>
      </c>
      <c r="AK137" s="34">
        <v>0</v>
      </c>
      <c r="AL137" s="34">
        <v>0</v>
      </c>
      <c r="AM137" s="34">
        <v>0</v>
      </c>
      <c r="AN137" s="34">
        <v>0</v>
      </c>
      <c r="AO137" s="34">
        <v>0</v>
      </c>
      <c r="AP137" s="34">
        <v>0</v>
      </c>
      <c r="AQ137" s="34">
        <v>0</v>
      </c>
      <c r="AR137" s="34">
        <v>0</v>
      </c>
      <c r="AS137" s="34">
        <v>0</v>
      </c>
      <c r="AT137" s="33">
        <v>9200000</v>
      </c>
      <c r="AU137" s="33">
        <v>9200000</v>
      </c>
      <c r="AV137" s="33">
        <v>12281794</v>
      </c>
      <c r="AW137" s="33">
        <v>12281794</v>
      </c>
      <c r="AX137" s="33">
        <v>12281794</v>
      </c>
      <c r="AY137" s="33">
        <v>10133150</v>
      </c>
      <c r="AZ137" s="33">
        <v>10133150</v>
      </c>
      <c r="BA137" s="33">
        <v>10133150</v>
      </c>
      <c r="BB137" s="33">
        <v>10133150</v>
      </c>
      <c r="BC137" s="32">
        <v>10133150</v>
      </c>
      <c r="BD137" s="32">
        <v>10133150</v>
      </c>
      <c r="BE137" s="32">
        <v>10133150</v>
      </c>
      <c r="BF137" s="32">
        <v>10755100</v>
      </c>
      <c r="BG137" s="32">
        <v>19078900</v>
      </c>
      <c r="BH137" s="32">
        <v>19078900</v>
      </c>
      <c r="BI137" s="32">
        <v>10220000</v>
      </c>
      <c r="BJ137" s="32">
        <v>10220000</v>
      </c>
      <c r="BK137" s="32">
        <v>11923500</v>
      </c>
      <c r="BL137" s="32">
        <v>14549400</v>
      </c>
      <c r="BM137" s="32">
        <v>15730600</v>
      </c>
      <c r="BN137" s="32">
        <v>11133600</v>
      </c>
      <c r="BO137" s="32">
        <v>3537000</v>
      </c>
      <c r="BP137" s="32">
        <v>3391400</v>
      </c>
      <c r="BQ137" s="32">
        <v>2770300</v>
      </c>
      <c r="BR137" s="32">
        <v>3726200</v>
      </c>
      <c r="BS137" s="32">
        <v>3726200</v>
      </c>
      <c r="BT137" s="32">
        <v>9977500</v>
      </c>
      <c r="BU137" s="32">
        <v>9848000</v>
      </c>
      <c r="BV137" s="32">
        <v>9082000</v>
      </c>
      <c r="BW137" s="32">
        <v>9082000</v>
      </c>
      <c r="BX137" s="32">
        <v>9082000</v>
      </c>
      <c r="BY137" s="32">
        <v>3220000</v>
      </c>
      <c r="BZ137" s="32">
        <v>3220000</v>
      </c>
      <c r="CA137" s="39"/>
    </row>
    <row r="138" spans="1:90" ht="28.8" x14ac:dyDescent="0.3">
      <c r="A138" s="1">
        <v>409281</v>
      </c>
      <c r="B138" s="2" t="s">
        <v>403</v>
      </c>
      <c r="C138" s="2" t="s">
        <v>407</v>
      </c>
      <c r="D138" s="2" t="s">
        <v>54</v>
      </c>
      <c r="E138" s="2" t="str">
        <f t="shared" si="34"/>
        <v>EASTMORELAND WATER SERVICE ASSN  LENOX W1 pnum409281</v>
      </c>
      <c r="F138" s="1">
        <v>265</v>
      </c>
      <c r="G138" s="2" t="s">
        <v>410</v>
      </c>
      <c r="H138" s="2" t="s">
        <v>411</v>
      </c>
      <c r="I138" s="38">
        <v>4800000</v>
      </c>
      <c r="J138" s="38">
        <v>7263200</v>
      </c>
      <c r="K138" s="38">
        <v>4800000</v>
      </c>
      <c r="L138" s="38">
        <v>4800000</v>
      </c>
      <c r="M138" s="38">
        <v>7263200</v>
      </c>
      <c r="N138" s="38">
        <v>4800000</v>
      </c>
      <c r="O138" s="38">
        <v>7263200</v>
      </c>
      <c r="P138" s="38">
        <v>4800000</v>
      </c>
      <c r="Q138" s="38">
        <v>4800000</v>
      </c>
      <c r="R138" s="38">
        <v>7263200</v>
      </c>
      <c r="S138" s="38">
        <v>4800000</v>
      </c>
      <c r="T138" s="38">
        <v>5800000</v>
      </c>
      <c r="U138" s="38">
        <v>8263200</v>
      </c>
      <c r="V138" s="38">
        <v>4800000</v>
      </c>
      <c r="W138" s="38">
        <v>5800000</v>
      </c>
      <c r="X138" s="38">
        <v>8263200</v>
      </c>
      <c r="Y138" s="38">
        <v>4800000</v>
      </c>
      <c r="Z138" s="38">
        <v>5800000</v>
      </c>
      <c r="AA138" s="38">
        <v>8263200</v>
      </c>
      <c r="AB138" s="38">
        <v>4800000</v>
      </c>
      <c r="AC138" s="38">
        <v>5800000</v>
      </c>
      <c r="AD138" s="38">
        <v>8263200</v>
      </c>
      <c r="AE138" s="38">
        <v>4800000</v>
      </c>
      <c r="AF138" s="38">
        <v>10263200</v>
      </c>
      <c r="AG138" s="38">
        <v>6800000</v>
      </c>
      <c r="AH138" s="38">
        <v>6800000</v>
      </c>
      <c r="AI138" s="38">
        <v>10263200</v>
      </c>
      <c r="AJ138" s="38">
        <v>6800000</v>
      </c>
      <c r="AK138" s="38">
        <v>10263200</v>
      </c>
      <c r="AL138" s="38">
        <v>6800000</v>
      </c>
      <c r="AM138" s="38">
        <v>10263200</v>
      </c>
      <c r="AN138" s="33">
        <v>28105000</v>
      </c>
      <c r="AO138" s="33">
        <v>6800000</v>
      </c>
      <c r="AP138" s="33">
        <v>10263200</v>
      </c>
      <c r="AQ138" s="33">
        <v>11818400</v>
      </c>
      <c r="AR138" s="33">
        <v>11818400</v>
      </c>
      <c r="AS138" s="33">
        <v>12000000</v>
      </c>
      <c r="AT138" s="33">
        <v>12000000</v>
      </c>
      <c r="AU138" s="33">
        <v>12000000</v>
      </c>
      <c r="AV138" s="32">
        <v>12281793</v>
      </c>
      <c r="AW138" s="32">
        <v>12281793</v>
      </c>
      <c r="AX138" s="32">
        <v>12281793</v>
      </c>
      <c r="AY138" s="32">
        <v>10133150</v>
      </c>
      <c r="AZ138" s="32">
        <v>10133150</v>
      </c>
      <c r="BA138" s="32">
        <v>10133150</v>
      </c>
      <c r="BB138" s="32">
        <v>10133150</v>
      </c>
      <c r="BC138" s="32">
        <v>10133150</v>
      </c>
      <c r="BD138" s="32">
        <v>10133150</v>
      </c>
      <c r="BE138" s="32">
        <v>10133150</v>
      </c>
      <c r="BF138" s="32">
        <v>16478768</v>
      </c>
      <c r="BG138" s="32">
        <v>16004736</v>
      </c>
      <c r="BH138" s="32">
        <v>16004736</v>
      </c>
      <c r="BI138" s="32">
        <v>10220000</v>
      </c>
      <c r="BJ138" s="32">
        <v>10220000</v>
      </c>
      <c r="BK138" s="32">
        <v>12136680</v>
      </c>
      <c r="BL138" s="32">
        <v>16007960</v>
      </c>
      <c r="BM138" s="32">
        <v>13685400</v>
      </c>
      <c r="BN138" s="32">
        <v>11136800</v>
      </c>
      <c r="BO138" s="32">
        <v>18515200</v>
      </c>
      <c r="BP138" s="32">
        <v>14041700</v>
      </c>
      <c r="BQ138" s="32">
        <v>11838810</v>
      </c>
      <c r="BR138" s="32">
        <v>11672800</v>
      </c>
      <c r="BS138" s="32">
        <v>11672800</v>
      </c>
      <c r="BT138" s="32">
        <v>2565900</v>
      </c>
      <c r="BU138" s="32">
        <v>9848000</v>
      </c>
      <c r="BV138" s="32">
        <v>10083000</v>
      </c>
      <c r="BW138" s="32">
        <v>10083000</v>
      </c>
      <c r="BX138" s="32">
        <v>10083000</v>
      </c>
      <c r="BY138" s="32">
        <v>4760000</v>
      </c>
      <c r="BZ138" s="32">
        <v>4760000</v>
      </c>
      <c r="CA138" s="39"/>
    </row>
    <row r="139" spans="1:90" ht="28.8" x14ac:dyDescent="0.3">
      <c r="A139" s="1">
        <v>409280</v>
      </c>
      <c r="B139" s="2" t="s">
        <v>403</v>
      </c>
      <c r="C139" s="2" t="s">
        <v>407</v>
      </c>
      <c r="D139" s="2" t="s">
        <v>412</v>
      </c>
      <c r="E139" s="2" t="str">
        <f t="shared" si="34"/>
        <v>EASTMORELAND WATER SERVICE ASSN  LENOX W pnum409280</v>
      </c>
      <c r="F139" s="3">
        <v>265</v>
      </c>
      <c r="G139" s="2" t="s">
        <v>413</v>
      </c>
      <c r="H139" s="2" t="s">
        <v>414</v>
      </c>
      <c r="I139" s="38">
        <v>5500000</v>
      </c>
      <c r="J139" s="38">
        <v>5898800</v>
      </c>
      <c r="K139" s="38">
        <v>4500000</v>
      </c>
      <c r="L139" s="38">
        <v>5500000</v>
      </c>
      <c r="M139" s="38">
        <v>5898800</v>
      </c>
      <c r="N139" s="38">
        <v>5500000</v>
      </c>
      <c r="O139" s="38">
        <v>5898800</v>
      </c>
      <c r="P139" s="38">
        <v>4500000</v>
      </c>
      <c r="Q139" s="38">
        <v>5500000</v>
      </c>
      <c r="R139" s="38">
        <v>5898800</v>
      </c>
      <c r="S139" s="38">
        <v>4500000</v>
      </c>
      <c r="T139" s="38">
        <v>6500000</v>
      </c>
      <c r="U139" s="38">
        <v>5898800</v>
      </c>
      <c r="V139" s="38">
        <v>6500000</v>
      </c>
      <c r="W139" s="38">
        <v>6500000</v>
      </c>
      <c r="X139" s="38">
        <v>5898800</v>
      </c>
      <c r="Y139" s="38">
        <v>6500000</v>
      </c>
      <c r="Z139" s="38">
        <v>6500000</v>
      </c>
      <c r="AA139" s="38">
        <v>5898800</v>
      </c>
      <c r="AB139" s="38">
        <v>6500000</v>
      </c>
      <c r="AC139" s="38">
        <v>6500000</v>
      </c>
      <c r="AD139" s="38">
        <v>5898800</v>
      </c>
      <c r="AE139" s="38">
        <v>6500000</v>
      </c>
      <c r="AF139" s="38">
        <v>7898800</v>
      </c>
      <c r="AG139" s="38">
        <v>8500000</v>
      </c>
      <c r="AH139" s="38">
        <v>8500000</v>
      </c>
      <c r="AI139" s="38">
        <v>7898800</v>
      </c>
      <c r="AJ139" s="38">
        <v>8500000</v>
      </c>
      <c r="AK139" s="38">
        <v>7898800</v>
      </c>
      <c r="AL139" s="38">
        <v>8500000</v>
      </c>
      <c r="AM139" s="38">
        <v>7898800</v>
      </c>
      <c r="AN139" s="33">
        <v>28105000</v>
      </c>
      <c r="AO139" s="33">
        <v>8500000</v>
      </c>
      <c r="AP139" s="33">
        <v>7898800</v>
      </c>
      <c r="AQ139" s="33">
        <v>9370200</v>
      </c>
      <c r="AR139" s="33">
        <v>9370200</v>
      </c>
      <c r="AS139" s="33">
        <v>9200000</v>
      </c>
      <c r="AT139" s="33">
        <v>0</v>
      </c>
      <c r="AU139" s="33">
        <v>9370200</v>
      </c>
      <c r="AV139" s="34">
        <v>0</v>
      </c>
      <c r="AW139" s="34">
        <v>0</v>
      </c>
      <c r="AX139" s="34">
        <v>0</v>
      </c>
      <c r="AY139" s="34">
        <v>0</v>
      </c>
      <c r="AZ139" s="34">
        <v>0</v>
      </c>
      <c r="BA139" s="34">
        <v>0</v>
      </c>
      <c r="BB139" s="34">
        <v>0</v>
      </c>
      <c r="BC139" s="34">
        <v>0</v>
      </c>
      <c r="BD139" s="34">
        <v>0</v>
      </c>
      <c r="BE139" s="34">
        <v>0</v>
      </c>
      <c r="BF139" s="36">
        <v>0</v>
      </c>
      <c r="BG139" s="36">
        <v>0</v>
      </c>
      <c r="BH139" s="36">
        <v>0</v>
      </c>
      <c r="BI139" s="36">
        <v>0</v>
      </c>
      <c r="BJ139" s="36">
        <v>0</v>
      </c>
      <c r="BK139" s="36">
        <v>0</v>
      </c>
      <c r="BL139" s="36">
        <v>0</v>
      </c>
      <c r="BM139" s="36">
        <v>0</v>
      </c>
      <c r="BN139" s="36">
        <v>0</v>
      </c>
      <c r="BO139" s="36">
        <v>0</v>
      </c>
      <c r="BP139" s="36">
        <v>0</v>
      </c>
      <c r="BQ139" s="36">
        <v>0</v>
      </c>
      <c r="BR139" s="36">
        <v>0</v>
      </c>
      <c r="BS139" s="36">
        <v>0</v>
      </c>
      <c r="BT139" s="36">
        <v>0</v>
      </c>
      <c r="BU139" s="36">
        <v>0</v>
      </c>
      <c r="BV139" s="36">
        <v>0</v>
      </c>
      <c r="BW139" s="36">
        <v>0</v>
      </c>
      <c r="BX139" s="36">
        <v>0</v>
      </c>
      <c r="BY139" s="36">
        <v>0</v>
      </c>
      <c r="BZ139" s="36">
        <v>0</v>
      </c>
      <c r="CA139" s="39"/>
    </row>
    <row r="140" spans="1:90" x14ac:dyDescent="0.3">
      <c r="A140" s="29">
        <v>409198</v>
      </c>
      <c r="B140" s="30" t="s">
        <v>415</v>
      </c>
      <c r="C140" s="8" t="s">
        <v>416</v>
      </c>
      <c r="D140" s="8" t="s">
        <v>70</v>
      </c>
      <c r="E140" s="2" t="str">
        <f t="shared" si="34"/>
        <v>ELWOOD W4 pnum409198</v>
      </c>
      <c r="F140" s="7">
        <v>300</v>
      </c>
      <c r="G140" s="8" t="s">
        <v>417</v>
      </c>
      <c r="H140" s="8" t="s">
        <v>418</v>
      </c>
      <c r="I140" s="74">
        <f>AN140/2</f>
        <v>4859000</v>
      </c>
      <c r="J140" s="81">
        <f t="shared" ref="J140:AM140" si="35">(($AN140-$I140)/($AN$2-$I$2))+I140</f>
        <v>4859000.4499074072</v>
      </c>
      <c r="K140" s="81">
        <f t="shared" si="35"/>
        <v>4859000.8998148143</v>
      </c>
      <c r="L140" s="81">
        <f t="shared" si="35"/>
        <v>4859001.3497222215</v>
      </c>
      <c r="M140" s="81">
        <f t="shared" si="35"/>
        <v>4859001.7996296287</v>
      </c>
      <c r="N140" s="81">
        <f t="shared" si="35"/>
        <v>4859002.2495370358</v>
      </c>
      <c r="O140" s="81">
        <f t="shared" si="35"/>
        <v>4859002.699444443</v>
      </c>
      <c r="P140" s="81">
        <f t="shared" si="35"/>
        <v>4859003.1493518502</v>
      </c>
      <c r="Q140" s="81">
        <f t="shared" si="35"/>
        <v>4859003.5992592573</v>
      </c>
      <c r="R140" s="81">
        <f t="shared" si="35"/>
        <v>4859004.0491666645</v>
      </c>
      <c r="S140" s="81">
        <f t="shared" si="35"/>
        <v>4859004.4990740716</v>
      </c>
      <c r="T140" s="81">
        <f t="shared" si="35"/>
        <v>4859004.9489814788</v>
      </c>
      <c r="U140" s="81">
        <f t="shared" si="35"/>
        <v>4859005.398888886</v>
      </c>
      <c r="V140" s="81">
        <f t="shared" si="35"/>
        <v>4859005.8487962931</v>
      </c>
      <c r="W140" s="81">
        <f t="shared" si="35"/>
        <v>4859006.2987037003</v>
      </c>
      <c r="X140" s="81">
        <f t="shared" si="35"/>
        <v>4859006.7486111075</v>
      </c>
      <c r="Y140" s="81">
        <f t="shared" si="35"/>
        <v>4859007.1985185146</v>
      </c>
      <c r="Z140" s="81">
        <f t="shared" si="35"/>
        <v>4859007.6484259218</v>
      </c>
      <c r="AA140" s="81">
        <f t="shared" si="35"/>
        <v>4859008.098333329</v>
      </c>
      <c r="AB140" s="81">
        <f t="shared" si="35"/>
        <v>4859008.5482407361</v>
      </c>
      <c r="AC140" s="81">
        <f t="shared" si="35"/>
        <v>4859008.9981481433</v>
      </c>
      <c r="AD140" s="81">
        <f t="shared" si="35"/>
        <v>4859009.4480555505</v>
      </c>
      <c r="AE140" s="81">
        <f t="shared" si="35"/>
        <v>4859009.8979629576</v>
      </c>
      <c r="AF140" s="81">
        <f t="shared" si="35"/>
        <v>4859010.3478703648</v>
      </c>
      <c r="AG140" s="81">
        <f t="shared" si="35"/>
        <v>4859010.7977777719</v>
      </c>
      <c r="AH140" s="81">
        <f t="shared" si="35"/>
        <v>4859011.2476851791</v>
      </c>
      <c r="AI140" s="81">
        <f t="shared" si="35"/>
        <v>4859011.6975925863</v>
      </c>
      <c r="AJ140" s="81">
        <f t="shared" si="35"/>
        <v>4859012.1474999934</v>
      </c>
      <c r="AK140" s="81">
        <f t="shared" si="35"/>
        <v>4859012.5974074006</v>
      </c>
      <c r="AL140" s="81">
        <f t="shared" si="35"/>
        <v>4859013.0473148078</v>
      </c>
      <c r="AM140" s="81">
        <f t="shared" si="35"/>
        <v>4859013.4972222149</v>
      </c>
      <c r="AN140" s="60">
        <v>9718000</v>
      </c>
      <c r="AO140" s="60">
        <v>9290900</v>
      </c>
      <c r="AP140" s="60">
        <v>9290900</v>
      </c>
      <c r="AQ140" s="60">
        <v>36090100</v>
      </c>
      <c r="AR140" s="60">
        <v>36090100</v>
      </c>
      <c r="AS140" s="60">
        <v>8900000</v>
      </c>
      <c r="AT140" s="60">
        <v>8078000</v>
      </c>
      <c r="AU140" s="60">
        <v>6059000</v>
      </c>
      <c r="AV140" s="90">
        <v>6300000</v>
      </c>
      <c r="AW140" s="60">
        <v>6723300</v>
      </c>
      <c r="AX140" s="60">
        <v>6723300</v>
      </c>
      <c r="AY140" s="60">
        <v>6248070</v>
      </c>
      <c r="AZ140" s="60">
        <v>6248070</v>
      </c>
      <c r="BA140" s="60">
        <v>6248070</v>
      </c>
      <c r="BB140" s="95">
        <f t="shared" ref="BB140:BG140" si="36">(($BH140-$BA140)/(2001-1994))+BA140</f>
        <v>5373345.7142857146</v>
      </c>
      <c r="BC140" s="95">
        <f t="shared" si="36"/>
        <v>4498621.4285714291</v>
      </c>
      <c r="BD140" s="95">
        <f t="shared" si="36"/>
        <v>3623897.1428571437</v>
      </c>
      <c r="BE140" s="95">
        <f t="shared" si="36"/>
        <v>2749172.8571428582</v>
      </c>
      <c r="BF140" s="82">
        <f t="shared" si="36"/>
        <v>1874448.5714285725</v>
      </c>
      <c r="BG140" s="95">
        <f t="shared" si="36"/>
        <v>999724.28571428685</v>
      </c>
      <c r="BH140" s="60">
        <v>125000</v>
      </c>
      <c r="BI140" s="58">
        <v>108000</v>
      </c>
      <c r="BJ140" s="67">
        <v>0</v>
      </c>
      <c r="BK140" s="69">
        <v>0</v>
      </c>
      <c r="BL140" s="69">
        <v>0</v>
      </c>
      <c r="BM140" s="69">
        <v>0</v>
      </c>
      <c r="BN140" s="69">
        <v>0</v>
      </c>
      <c r="BO140" s="69">
        <v>0</v>
      </c>
      <c r="BP140" s="69">
        <v>0</v>
      </c>
      <c r="BQ140" s="69">
        <v>0</v>
      </c>
      <c r="BR140" s="69">
        <v>0</v>
      </c>
      <c r="BS140" s="69">
        <v>0</v>
      </c>
      <c r="BT140" s="69">
        <v>0</v>
      </c>
      <c r="BU140" s="69">
        <v>0</v>
      </c>
      <c r="BV140" s="69">
        <v>0</v>
      </c>
      <c r="BW140" s="69">
        <v>0</v>
      </c>
      <c r="BX140" s="69">
        <v>0</v>
      </c>
      <c r="BY140" s="69">
        <v>0</v>
      </c>
      <c r="BZ140" s="69">
        <v>0</v>
      </c>
      <c r="CA140" s="39"/>
    </row>
    <row r="141" spans="1:90" x14ac:dyDescent="0.3">
      <c r="A141" s="29">
        <v>409197</v>
      </c>
      <c r="B141" s="30" t="s">
        <v>415</v>
      </c>
      <c r="C141" s="8" t="s">
        <v>416</v>
      </c>
      <c r="D141" s="8" t="s">
        <v>93</v>
      </c>
      <c r="E141" s="2" t="str">
        <f t="shared" si="34"/>
        <v>ELWOOD W3 pnum409197</v>
      </c>
      <c r="F141" s="7">
        <v>230</v>
      </c>
      <c r="G141" s="8" t="s">
        <v>419</v>
      </c>
      <c r="H141" s="8" t="s">
        <v>420</v>
      </c>
      <c r="I141" s="74">
        <f>AN141/2</f>
        <v>4859000</v>
      </c>
      <c r="J141" s="81">
        <f t="shared" ref="J141:AM141" si="37">(($AN141-$I141)/($AN$2-$I$2))+I141</f>
        <v>4859000.4499074072</v>
      </c>
      <c r="K141" s="81">
        <f t="shared" si="37"/>
        <v>4859000.8998148143</v>
      </c>
      <c r="L141" s="81">
        <f t="shared" si="37"/>
        <v>4859001.3497222215</v>
      </c>
      <c r="M141" s="81">
        <f t="shared" si="37"/>
        <v>4859001.7996296287</v>
      </c>
      <c r="N141" s="81">
        <f t="shared" si="37"/>
        <v>4859002.2495370358</v>
      </c>
      <c r="O141" s="81">
        <f t="shared" si="37"/>
        <v>4859002.699444443</v>
      </c>
      <c r="P141" s="81">
        <f t="shared" si="37"/>
        <v>4859003.1493518502</v>
      </c>
      <c r="Q141" s="81">
        <f t="shared" si="37"/>
        <v>4859003.5992592573</v>
      </c>
      <c r="R141" s="81">
        <f t="shared" si="37"/>
        <v>4859004.0491666645</v>
      </c>
      <c r="S141" s="81">
        <f t="shared" si="37"/>
        <v>4859004.4990740716</v>
      </c>
      <c r="T141" s="81">
        <f t="shared" si="37"/>
        <v>4859004.9489814788</v>
      </c>
      <c r="U141" s="81">
        <f t="shared" si="37"/>
        <v>4859005.398888886</v>
      </c>
      <c r="V141" s="81">
        <f t="shared" si="37"/>
        <v>4859005.8487962931</v>
      </c>
      <c r="W141" s="81">
        <f t="shared" si="37"/>
        <v>4859006.2987037003</v>
      </c>
      <c r="X141" s="81">
        <f t="shared" si="37"/>
        <v>4859006.7486111075</v>
      </c>
      <c r="Y141" s="81">
        <f t="shared" si="37"/>
        <v>4859007.1985185146</v>
      </c>
      <c r="Z141" s="81">
        <f t="shared" si="37"/>
        <v>4859007.6484259218</v>
      </c>
      <c r="AA141" s="81">
        <f t="shared" si="37"/>
        <v>4859008.098333329</v>
      </c>
      <c r="AB141" s="81">
        <f t="shared" si="37"/>
        <v>4859008.5482407361</v>
      </c>
      <c r="AC141" s="81">
        <f t="shared" si="37"/>
        <v>4859008.9981481433</v>
      </c>
      <c r="AD141" s="81">
        <f t="shared" si="37"/>
        <v>4859009.4480555505</v>
      </c>
      <c r="AE141" s="81">
        <f t="shared" si="37"/>
        <v>4859009.8979629576</v>
      </c>
      <c r="AF141" s="81">
        <f t="shared" si="37"/>
        <v>4859010.3478703648</v>
      </c>
      <c r="AG141" s="81">
        <f t="shared" si="37"/>
        <v>4859010.7977777719</v>
      </c>
      <c r="AH141" s="81">
        <f t="shared" si="37"/>
        <v>4859011.2476851791</v>
      </c>
      <c r="AI141" s="81">
        <f t="shared" si="37"/>
        <v>4859011.6975925863</v>
      </c>
      <c r="AJ141" s="81">
        <f t="shared" si="37"/>
        <v>4859012.1474999934</v>
      </c>
      <c r="AK141" s="81">
        <f t="shared" si="37"/>
        <v>4859012.5974074006</v>
      </c>
      <c r="AL141" s="81">
        <f t="shared" si="37"/>
        <v>4859013.0473148078</v>
      </c>
      <c r="AM141" s="81">
        <f t="shared" si="37"/>
        <v>4859013.4972222149</v>
      </c>
      <c r="AN141" s="60">
        <v>9718000</v>
      </c>
      <c r="AO141" s="60">
        <v>10783300</v>
      </c>
      <c r="AP141" s="60">
        <v>10783300</v>
      </c>
      <c r="AQ141" s="60">
        <f>AP141-(AP141-AS141)/3</f>
        <v>10188866.666666666</v>
      </c>
      <c r="AR141" s="60">
        <f>AQ141-(AP141-AS141)/3</f>
        <v>9594433.3333333321</v>
      </c>
      <c r="AS141" s="60">
        <v>9000000</v>
      </c>
      <c r="AT141" s="60">
        <v>8078000</v>
      </c>
      <c r="AU141" s="60">
        <v>6059000</v>
      </c>
      <c r="AV141" s="84">
        <v>6300000</v>
      </c>
      <c r="AW141" s="58">
        <v>6723300</v>
      </c>
      <c r="AX141" s="58">
        <v>6723300</v>
      </c>
      <c r="AY141" s="58">
        <v>6248070</v>
      </c>
      <c r="AZ141" s="58">
        <v>6248070</v>
      </c>
      <c r="BA141" s="58">
        <v>6248070</v>
      </c>
      <c r="BB141" s="57">
        <f>(($BD141-$BA141)/($BD$2-$BA$2))+BA141</f>
        <v>6248090.1022698414</v>
      </c>
      <c r="BC141" s="57">
        <f>(($BD141-$BA141)/($BD$2-$BA$2))+BB141</f>
        <v>6248110.2045396827</v>
      </c>
      <c r="BD141" s="58">
        <v>18912500</v>
      </c>
      <c r="BE141" s="57">
        <f>(($BG141-$BD141)/($BG$2-$BD$2))+BD141</f>
        <v>18912504.861111112</v>
      </c>
      <c r="BF141" s="57">
        <f>(($BG141-$BD141)/($BG$2-$BD$2))+BE141</f>
        <v>18912509.722222224</v>
      </c>
      <c r="BG141" s="65">
        <v>15850000</v>
      </c>
      <c r="BH141" s="58">
        <v>10494000</v>
      </c>
      <c r="BI141" s="58">
        <v>22804000</v>
      </c>
      <c r="BJ141" s="58">
        <v>19565000</v>
      </c>
      <c r="BK141" s="57">
        <f t="shared" ref="BK141:BZ141" si="38">AVERAGE($BF$132:$BJ$132)</f>
        <v>0</v>
      </c>
      <c r="BL141" s="57">
        <f t="shared" si="38"/>
        <v>0</v>
      </c>
      <c r="BM141" s="57">
        <f t="shared" si="38"/>
        <v>0</v>
      </c>
      <c r="BN141" s="57">
        <f t="shared" si="38"/>
        <v>0</v>
      </c>
      <c r="BO141" s="57">
        <f t="shared" si="38"/>
        <v>0</v>
      </c>
      <c r="BP141" s="57">
        <f t="shared" si="38"/>
        <v>0</v>
      </c>
      <c r="BQ141" s="57">
        <f t="shared" si="38"/>
        <v>0</v>
      </c>
      <c r="BR141" s="57">
        <f t="shared" si="38"/>
        <v>0</v>
      </c>
      <c r="BS141" s="57">
        <f t="shared" si="38"/>
        <v>0</v>
      </c>
      <c r="BT141" s="57">
        <f t="shared" si="38"/>
        <v>0</v>
      </c>
      <c r="BU141" s="57">
        <f t="shared" si="38"/>
        <v>0</v>
      </c>
      <c r="BV141" s="57">
        <f t="shared" si="38"/>
        <v>0</v>
      </c>
      <c r="BW141" s="57">
        <f t="shared" si="38"/>
        <v>0</v>
      </c>
      <c r="BX141" s="57">
        <f t="shared" si="38"/>
        <v>0</v>
      </c>
      <c r="BY141" s="57">
        <f t="shared" si="38"/>
        <v>0</v>
      </c>
      <c r="BZ141" s="57">
        <f t="shared" si="38"/>
        <v>0</v>
      </c>
      <c r="CA141" s="39"/>
    </row>
    <row r="142" spans="1:90" x14ac:dyDescent="0.3">
      <c r="A142" s="29">
        <v>409195</v>
      </c>
      <c r="B142" s="30" t="s">
        <v>415</v>
      </c>
      <c r="C142" s="8" t="s">
        <v>416</v>
      </c>
      <c r="D142" s="8" t="s">
        <v>49</v>
      </c>
      <c r="E142" s="2" t="str">
        <f t="shared" si="34"/>
        <v>ELWOOD W2 pnum409195</v>
      </c>
      <c r="F142" s="7">
        <v>225</v>
      </c>
      <c r="G142" s="8" t="s">
        <v>421</v>
      </c>
      <c r="H142" s="8" t="s">
        <v>422</v>
      </c>
      <c r="I142" s="74">
        <f>AN142/2</f>
        <v>3239500</v>
      </c>
      <c r="J142" s="81">
        <f t="shared" ref="J142:AM142" si="39">(($AN142-$I142)/($AN$2-$I$2))+I142</f>
        <v>3239500.2999537038</v>
      </c>
      <c r="K142" s="81">
        <f t="shared" si="39"/>
        <v>3239500.5999074075</v>
      </c>
      <c r="L142" s="81">
        <f t="shared" si="39"/>
        <v>3239500.8998611113</v>
      </c>
      <c r="M142" s="81">
        <f t="shared" si="39"/>
        <v>3239501.1998148151</v>
      </c>
      <c r="N142" s="81">
        <f t="shared" si="39"/>
        <v>3239501.4997685188</v>
      </c>
      <c r="O142" s="81">
        <f t="shared" si="39"/>
        <v>3239501.7997222226</v>
      </c>
      <c r="P142" s="81">
        <f t="shared" si="39"/>
        <v>3239502.0996759264</v>
      </c>
      <c r="Q142" s="81">
        <f t="shared" si="39"/>
        <v>3239502.3996296301</v>
      </c>
      <c r="R142" s="81">
        <f t="shared" si="39"/>
        <v>3239502.6995833339</v>
      </c>
      <c r="S142" s="81">
        <f t="shared" si="39"/>
        <v>3239502.9995370377</v>
      </c>
      <c r="T142" s="81">
        <f t="shared" si="39"/>
        <v>3239503.2994907415</v>
      </c>
      <c r="U142" s="81">
        <f t="shared" si="39"/>
        <v>3239503.5994444452</v>
      </c>
      <c r="V142" s="81">
        <f t="shared" si="39"/>
        <v>3239503.899398149</v>
      </c>
      <c r="W142" s="81">
        <f t="shared" si="39"/>
        <v>3239504.1993518528</v>
      </c>
      <c r="X142" s="81">
        <f t="shared" si="39"/>
        <v>3239504.4993055565</v>
      </c>
      <c r="Y142" s="81">
        <f t="shared" si="39"/>
        <v>3239504.7992592603</v>
      </c>
      <c r="Z142" s="81">
        <f t="shared" si="39"/>
        <v>3239505.0992129641</v>
      </c>
      <c r="AA142" s="81">
        <f t="shared" si="39"/>
        <v>3239505.3991666678</v>
      </c>
      <c r="AB142" s="81">
        <f t="shared" si="39"/>
        <v>3239505.6991203716</v>
      </c>
      <c r="AC142" s="81">
        <f t="shared" si="39"/>
        <v>3239505.9990740754</v>
      </c>
      <c r="AD142" s="81">
        <f t="shared" si="39"/>
        <v>3239506.2990277791</v>
      </c>
      <c r="AE142" s="81">
        <f t="shared" si="39"/>
        <v>3239506.5989814829</v>
      </c>
      <c r="AF142" s="81">
        <f t="shared" si="39"/>
        <v>3239506.8989351867</v>
      </c>
      <c r="AG142" s="81">
        <f t="shared" si="39"/>
        <v>3239507.1988888904</v>
      </c>
      <c r="AH142" s="81">
        <f t="shared" si="39"/>
        <v>3239507.4988425942</v>
      </c>
      <c r="AI142" s="81">
        <f t="shared" si="39"/>
        <v>3239507.798796298</v>
      </c>
      <c r="AJ142" s="81">
        <f t="shared" si="39"/>
        <v>3239508.0987500018</v>
      </c>
      <c r="AK142" s="81">
        <f t="shared" si="39"/>
        <v>3239508.3987037055</v>
      </c>
      <c r="AL142" s="81">
        <f t="shared" si="39"/>
        <v>3239508.6986574093</v>
      </c>
      <c r="AM142" s="81">
        <f t="shared" si="39"/>
        <v>3239508.9986111131</v>
      </c>
      <c r="AN142" s="60">
        <v>6479000</v>
      </c>
      <c r="AO142" s="60">
        <v>6706800</v>
      </c>
      <c r="AP142" s="60">
        <v>6706000</v>
      </c>
      <c r="AQ142" s="60">
        <f>AP142-(AP142-AS142)/3</f>
        <v>7470666.666666667</v>
      </c>
      <c r="AR142" s="60">
        <f>AQ142-(AP142-AS142)/3</f>
        <v>8235333.333333334</v>
      </c>
      <c r="AS142" s="60">
        <v>9000000</v>
      </c>
      <c r="AT142" s="60">
        <v>8079000</v>
      </c>
      <c r="AU142" s="60">
        <v>6059000</v>
      </c>
      <c r="AV142" s="84">
        <v>6300000</v>
      </c>
      <c r="AW142" s="58">
        <v>6723300</v>
      </c>
      <c r="AX142" s="58">
        <v>6723300</v>
      </c>
      <c r="AY142" s="60">
        <v>6248070</v>
      </c>
      <c r="AZ142" s="58">
        <v>6248070</v>
      </c>
      <c r="BA142" s="58">
        <v>6248070</v>
      </c>
      <c r="BB142" s="57">
        <f>(($BD142-$BA142)/($BD$2-$BA$2))+BA142</f>
        <v>6248090.1022698414</v>
      </c>
      <c r="BC142" s="61">
        <f>(($BD142-$BA142)/($BD$2-$BA$2))+BB142</f>
        <v>6248110.2045396827</v>
      </c>
      <c r="BD142" s="60">
        <v>18912500</v>
      </c>
      <c r="BE142" s="61">
        <f>(($BG142-$BD142)/($BG$2-$BD$2))+BD142</f>
        <v>18912512.229365081</v>
      </c>
      <c r="BF142" s="58">
        <v>11208000</v>
      </c>
      <c r="BG142" s="60">
        <v>11208000</v>
      </c>
      <c r="BH142" s="58">
        <v>8323000</v>
      </c>
      <c r="BI142" s="58">
        <v>22510000</v>
      </c>
      <c r="BJ142" s="58">
        <v>27714000</v>
      </c>
      <c r="BK142" s="58">
        <v>11519400</v>
      </c>
      <c r="BL142" s="57">
        <f t="shared" ref="BL142:BZ142" si="40">AVERAGE($BG$133:$BK$133)</f>
        <v>3762220</v>
      </c>
      <c r="BM142" s="57">
        <f t="shared" si="40"/>
        <v>3762220</v>
      </c>
      <c r="BN142" s="57">
        <f t="shared" si="40"/>
        <v>3762220</v>
      </c>
      <c r="BO142" s="57">
        <f t="shared" si="40"/>
        <v>3762220</v>
      </c>
      <c r="BP142" s="57">
        <f t="shared" si="40"/>
        <v>3762220</v>
      </c>
      <c r="BQ142" s="57">
        <f t="shared" si="40"/>
        <v>3762220</v>
      </c>
      <c r="BR142" s="57">
        <f t="shared" si="40"/>
        <v>3762220</v>
      </c>
      <c r="BS142" s="57">
        <f t="shared" si="40"/>
        <v>3762220</v>
      </c>
      <c r="BT142" s="57">
        <f t="shared" si="40"/>
        <v>3762220</v>
      </c>
      <c r="BU142" s="57">
        <f t="shared" si="40"/>
        <v>3762220</v>
      </c>
      <c r="BV142" s="57">
        <f t="shared" si="40"/>
        <v>3762220</v>
      </c>
      <c r="BW142" s="57">
        <f t="shared" si="40"/>
        <v>3762220</v>
      </c>
      <c r="BX142" s="57">
        <f t="shared" si="40"/>
        <v>3762220</v>
      </c>
      <c r="BY142" s="57">
        <f t="shared" si="40"/>
        <v>3762220</v>
      </c>
      <c r="BZ142" s="57">
        <f t="shared" si="40"/>
        <v>3762220</v>
      </c>
      <c r="CA142" s="39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</row>
    <row r="143" spans="1:90" s="11" customFormat="1" ht="28.8" x14ac:dyDescent="0.3">
      <c r="A143" s="1">
        <v>457430</v>
      </c>
      <c r="B143" s="2" t="s">
        <v>423</v>
      </c>
      <c r="C143" s="2" t="s">
        <v>424</v>
      </c>
      <c r="D143" s="2" t="s">
        <v>49</v>
      </c>
      <c r="E143" s="2" t="str">
        <f t="shared" si="34"/>
        <v>ELWOOD ENERGY LLC W2 pnum457430</v>
      </c>
      <c r="F143" s="1">
        <v>120</v>
      </c>
      <c r="G143" s="2" t="s">
        <v>425</v>
      </c>
      <c r="H143" s="2" t="s">
        <v>426</v>
      </c>
      <c r="I143" s="38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36">
        <v>0</v>
      </c>
      <c r="BM143" s="36">
        <v>0</v>
      </c>
      <c r="BN143" s="36">
        <v>0</v>
      </c>
      <c r="BO143" s="36">
        <v>0</v>
      </c>
      <c r="BP143" s="36">
        <v>0</v>
      </c>
      <c r="BQ143" s="32">
        <v>110000</v>
      </c>
      <c r="BR143" s="36">
        <v>0</v>
      </c>
      <c r="BS143" s="36">
        <v>0</v>
      </c>
      <c r="BT143" s="36">
        <v>0</v>
      </c>
      <c r="BU143" s="36">
        <v>0</v>
      </c>
      <c r="BV143" s="36">
        <v>0</v>
      </c>
      <c r="BW143" s="36">
        <v>0</v>
      </c>
      <c r="BX143" s="32">
        <v>0</v>
      </c>
      <c r="BY143" s="32">
        <v>0</v>
      </c>
      <c r="BZ143" s="32">
        <v>0</v>
      </c>
      <c r="CA143" s="39"/>
    </row>
    <row r="144" spans="1:90" s="11" customFormat="1" ht="28.8" x14ac:dyDescent="0.3">
      <c r="A144" s="1">
        <v>345572</v>
      </c>
      <c r="B144" s="2" t="s">
        <v>423</v>
      </c>
      <c r="C144" s="2" t="s">
        <v>424</v>
      </c>
      <c r="D144" s="2" t="s">
        <v>93</v>
      </c>
      <c r="E144" s="2" t="str">
        <f t="shared" si="34"/>
        <v>ELWOOD ENERGY LLC W3 pnum345572</v>
      </c>
      <c r="F144" s="1">
        <v>120</v>
      </c>
      <c r="G144" s="2" t="s">
        <v>427</v>
      </c>
      <c r="H144" s="2" t="s">
        <v>428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0</v>
      </c>
      <c r="T144" s="38">
        <v>0</v>
      </c>
      <c r="U144" s="38">
        <v>0</v>
      </c>
      <c r="V144" s="38">
        <v>0</v>
      </c>
      <c r="W144" s="38">
        <v>0</v>
      </c>
      <c r="X144" s="38">
        <v>0</v>
      </c>
      <c r="Y144" s="38">
        <v>0</v>
      </c>
      <c r="Z144" s="38">
        <v>0</v>
      </c>
      <c r="AA144" s="38">
        <v>0</v>
      </c>
      <c r="AB144" s="38">
        <v>0</v>
      </c>
      <c r="AC144" s="38">
        <v>0</v>
      </c>
      <c r="AD144" s="38">
        <v>0</v>
      </c>
      <c r="AE144" s="38">
        <v>0</v>
      </c>
      <c r="AF144" s="38">
        <v>0</v>
      </c>
      <c r="AG144" s="38">
        <v>0</v>
      </c>
      <c r="AH144" s="38">
        <v>0</v>
      </c>
      <c r="AI144" s="38">
        <v>0</v>
      </c>
      <c r="AJ144" s="38">
        <v>0</v>
      </c>
      <c r="AK144" s="38">
        <v>0</v>
      </c>
      <c r="AL144" s="38">
        <v>0</v>
      </c>
      <c r="AM144" s="38">
        <v>0</v>
      </c>
      <c r="AN144" s="38">
        <v>0</v>
      </c>
      <c r="AO144" s="38">
        <v>0</v>
      </c>
      <c r="AP144" s="38">
        <v>0</v>
      </c>
      <c r="AQ144" s="38">
        <v>0</v>
      </c>
      <c r="AR144" s="38">
        <v>0</v>
      </c>
      <c r="AS144" s="38">
        <v>0</v>
      </c>
      <c r="AT144" s="38">
        <v>0</v>
      </c>
      <c r="AU144" s="38">
        <v>0</v>
      </c>
      <c r="AV144" s="38">
        <v>0</v>
      </c>
      <c r="AW144" s="38">
        <v>0</v>
      </c>
      <c r="AX144" s="38">
        <v>0</v>
      </c>
      <c r="AY144" s="38">
        <v>0</v>
      </c>
      <c r="AZ144" s="38">
        <v>0</v>
      </c>
      <c r="BA144" s="38">
        <v>0</v>
      </c>
      <c r="BB144" s="38">
        <v>0</v>
      </c>
      <c r="BC144" s="38">
        <v>0</v>
      </c>
      <c r="BD144" s="38">
        <v>0</v>
      </c>
      <c r="BE144" s="38">
        <v>0</v>
      </c>
      <c r="BF144" s="32">
        <v>67200</v>
      </c>
      <c r="BG144" s="32">
        <v>67200</v>
      </c>
      <c r="BH144" s="32">
        <v>67200</v>
      </c>
      <c r="BI144" s="32">
        <v>67200</v>
      </c>
      <c r="BJ144" s="32">
        <v>67200</v>
      </c>
      <c r="BK144" s="32">
        <v>67200</v>
      </c>
      <c r="BL144" s="32">
        <v>67200</v>
      </c>
      <c r="BM144" s="32">
        <v>67200</v>
      </c>
      <c r="BN144" s="32">
        <v>67200</v>
      </c>
      <c r="BO144" s="32">
        <v>110000</v>
      </c>
      <c r="BP144" s="32">
        <v>110000</v>
      </c>
      <c r="BQ144" s="36">
        <v>0</v>
      </c>
      <c r="BR144" s="32">
        <v>110000</v>
      </c>
      <c r="BS144" s="32">
        <v>110000</v>
      </c>
      <c r="BT144" s="32">
        <v>100000</v>
      </c>
      <c r="BU144" s="32">
        <v>110000</v>
      </c>
      <c r="BV144" s="32">
        <v>110000</v>
      </c>
      <c r="BW144" s="32">
        <v>110000</v>
      </c>
      <c r="BX144" s="32">
        <v>110000</v>
      </c>
      <c r="BY144" s="32">
        <v>110000</v>
      </c>
      <c r="BZ144" s="32">
        <v>110000</v>
      </c>
      <c r="CA144" s="39"/>
    </row>
    <row r="145" spans="1:90" s="11" customFormat="1" ht="28.8" x14ac:dyDescent="0.3">
      <c r="A145" s="1">
        <v>411881</v>
      </c>
      <c r="B145" s="2" t="s">
        <v>429</v>
      </c>
      <c r="C145" s="2" t="s">
        <v>430</v>
      </c>
      <c r="D145" s="2" t="s">
        <v>90</v>
      </c>
      <c r="E145" s="2" t="str">
        <f t="shared" si="34"/>
        <v>EVERGREEN SOD FARM W6 pnum411881</v>
      </c>
      <c r="F145" s="4">
        <v>390</v>
      </c>
      <c r="G145" s="2" t="s">
        <v>431</v>
      </c>
      <c r="H145" s="2" t="s">
        <v>432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7000000</v>
      </c>
      <c r="X145" s="31">
        <v>7000000</v>
      </c>
      <c r="Y145" s="31">
        <v>7500000</v>
      </c>
      <c r="Z145" s="31">
        <v>7500000</v>
      </c>
      <c r="AA145" s="31">
        <v>7500000</v>
      </c>
      <c r="AB145" s="31">
        <v>8000000</v>
      </c>
      <c r="AC145" s="31">
        <v>8000000</v>
      </c>
      <c r="AD145" s="31">
        <v>8000000</v>
      </c>
      <c r="AE145" s="31">
        <v>8000000</v>
      </c>
      <c r="AF145" s="31">
        <v>8500000</v>
      </c>
      <c r="AG145" s="31">
        <v>8500000</v>
      </c>
      <c r="AH145" s="31">
        <v>8500000</v>
      </c>
      <c r="AI145" s="31">
        <v>8500000</v>
      </c>
      <c r="AJ145" s="31">
        <v>8500000</v>
      </c>
      <c r="AK145" s="31">
        <v>8500000</v>
      </c>
      <c r="AL145" s="31">
        <v>8500000</v>
      </c>
      <c r="AM145" s="31">
        <v>8500000</v>
      </c>
      <c r="AN145" s="31">
        <v>8500000</v>
      </c>
      <c r="AO145" s="31">
        <v>8500000</v>
      </c>
      <c r="AP145" s="31">
        <v>8500000</v>
      </c>
      <c r="AQ145" s="31">
        <v>8500000</v>
      </c>
      <c r="AR145" s="31">
        <v>8500000</v>
      </c>
      <c r="AS145" s="31">
        <v>8500000</v>
      </c>
      <c r="AT145" s="31">
        <v>8500000</v>
      </c>
      <c r="AU145" s="31">
        <v>8500000</v>
      </c>
      <c r="AV145" s="31">
        <v>8500000</v>
      </c>
      <c r="AW145" s="31">
        <v>8500000</v>
      </c>
      <c r="AX145" s="31">
        <v>8500000</v>
      </c>
      <c r="AY145" s="31">
        <v>8500000</v>
      </c>
      <c r="AZ145" s="31">
        <v>8500000</v>
      </c>
      <c r="BA145" s="31">
        <v>8500000</v>
      </c>
      <c r="BB145" s="31">
        <v>8500000</v>
      </c>
      <c r="BC145" s="31">
        <v>8500000</v>
      </c>
      <c r="BD145" s="31">
        <v>8500000</v>
      </c>
      <c r="BE145" s="31">
        <v>8500000</v>
      </c>
      <c r="BF145" s="31">
        <v>8500000</v>
      </c>
      <c r="BG145" s="31">
        <v>9500000</v>
      </c>
      <c r="BH145" s="31">
        <v>11500000</v>
      </c>
      <c r="BI145" s="31">
        <v>11500000</v>
      </c>
      <c r="BJ145" s="31">
        <v>11500000</v>
      </c>
      <c r="BK145" s="31">
        <v>11500000</v>
      </c>
      <c r="BL145" s="31">
        <v>11500000</v>
      </c>
      <c r="BM145" s="31">
        <v>11500000</v>
      </c>
      <c r="BN145" s="32">
        <v>19000000</v>
      </c>
      <c r="BO145" s="32">
        <v>19500000</v>
      </c>
      <c r="BP145" s="32">
        <v>14000000</v>
      </c>
      <c r="BQ145" s="32">
        <v>12500000</v>
      </c>
      <c r="BR145" s="32">
        <v>11300000</v>
      </c>
      <c r="BS145" s="32">
        <v>9400000</v>
      </c>
      <c r="BT145" s="32">
        <v>10000</v>
      </c>
      <c r="BU145" s="32">
        <v>10000</v>
      </c>
      <c r="BV145" s="32">
        <v>10000</v>
      </c>
      <c r="BW145" s="32">
        <v>10000</v>
      </c>
      <c r="BX145" s="32">
        <v>10000</v>
      </c>
      <c r="BY145" s="32">
        <v>10000</v>
      </c>
      <c r="BZ145" s="32">
        <v>10000</v>
      </c>
      <c r="CA145" s="39"/>
    </row>
    <row r="146" spans="1:90" s="11" customFormat="1" ht="28.8" x14ac:dyDescent="0.3">
      <c r="A146" s="1">
        <v>405409</v>
      </c>
      <c r="B146" s="2" t="s">
        <v>429</v>
      </c>
      <c r="C146" s="2" t="s">
        <v>430</v>
      </c>
      <c r="D146" s="2" t="s">
        <v>49</v>
      </c>
      <c r="E146" s="2" t="str">
        <f t="shared" si="34"/>
        <v>EVERGREEN SOD FARM W2 pnum405409</v>
      </c>
      <c r="F146" s="1">
        <v>256</v>
      </c>
      <c r="G146" s="2" t="s">
        <v>433</v>
      </c>
      <c r="H146" s="2" t="s">
        <v>434</v>
      </c>
      <c r="I146" s="38">
        <v>0</v>
      </c>
      <c r="J146" s="38">
        <v>0</v>
      </c>
      <c r="K146" s="3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7000000</v>
      </c>
      <c r="X146" s="38">
        <v>7000000</v>
      </c>
      <c r="Y146" s="38">
        <v>7500000</v>
      </c>
      <c r="Z146" s="38">
        <v>7500000</v>
      </c>
      <c r="AA146" s="38">
        <v>7500000</v>
      </c>
      <c r="AB146" s="38">
        <v>8000000</v>
      </c>
      <c r="AC146" s="38">
        <v>8000000</v>
      </c>
      <c r="AD146" s="38">
        <v>8000000</v>
      </c>
      <c r="AE146" s="38">
        <v>8000000</v>
      </c>
      <c r="AF146" s="38">
        <v>8500000</v>
      </c>
      <c r="AG146" s="38">
        <v>8500000</v>
      </c>
      <c r="AH146" s="38">
        <v>8500000</v>
      </c>
      <c r="AI146" s="38">
        <v>8500000</v>
      </c>
      <c r="AJ146" s="38">
        <v>8500000</v>
      </c>
      <c r="AK146" s="38">
        <v>8500000</v>
      </c>
      <c r="AL146" s="38">
        <v>8500000</v>
      </c>
      <c r="AM146" s="38">
        <v>8500000</v>
      </c>
      <c r="AN146" s="38">
        <v>8500000</v>
      </c>
      <c r="AO146" s="38">
        <v>8500000</v>
      </c>
      <c r="AP146" s="38">
        <v>8500000</v>
      </c>
      <c r="AQ146" s="38">
        <v>8500000</v>
      </c>
      <c r="AR146" s="38">
        <v>8500000</v>
      </c>
      <c r="AS146" s="38">
        <v>8500000</v>
      </c>
      <c r="AT146" s="38">
        <v>8500000</v>
      </c>
      <c r="AU146" s="38">
        <v>8500000</v>
      </c>
      <c r="AV146" s="38">
        <v>8500000</v>
      </c>
      <c r="AW146" s="38">
        <v>8500000</v>
      </c>
      <c r="AX146" s="38">
        <v>8500000</v>
      </c>
      <c r="AY146" s="38">
        <v>8500000</v>
      </c>
      <c r="AZ146" s="38">
        <v>8500000</v>
      </c>
      <c r="BA146" s="38">
        <v>8500000</v>
      </c>
      <c r="BB146" s="38">
        <v>8500000</v>
      </c>
      <c r="BC146" s="38">
        <v>8500000</v>
      </c>
      <c r="BD146" s="38">
        <v>8500000</v>
      </c>
      <c r="BE146" s="38">
        <v>8500000</v>
      </c>
      <c r="BF146" s="38">
        <v>8500000</v>
      </c>
      <c r="BG146" s="38">
        <v>9500000</v>
      </c>
      <c r="BH146" s="38">
        <v>9500000</v>
      </c>
      <c r="BI146" s="38">
        <v>10500000</v>
      </c>
      <c r="BJ146" s="38">
        <v>10500000</v>
      </c>
      <c r="BK146" s="38">
        <v>10500000</v>
      </c>
      <c r="BL146" s="38">
        <v>10500000</v>
      </c>
      <c r="BM146" s="38">
        <v>10500000</v>
      </c>
      <c r="BN146" s="32">
        <v>28000000</v>
      </c>
      <c r="BO146" s="32">
        <v>26500000</v>
      </c>
      <c r="BP146" s="32">
        <v>18000000</v>
      </c>
      <c r="BQ146" s="32">
        <v>16500000</v>
      </c>
      <c r="BR146" s="32">
        <v>14600000</v>
      </c>
      <c r="BS146" s="32">
        <v>10000000</v>
      </c>
      <c r="BT146" s="32">
        <v>15000</v>
      </c>
      <c r="BU146" s="32">
        <v>15000</v>
      </c>
      <c r="BV146" s="32">
        <v>15000</v>
      </c>
      <c r="BW146" s="32">
        <v>15000</v>
      </c>
      <c r="BX146" s="32">
        <v>15000</v>
      </c>
      <c r="BY146" s="32">
        <v>15000</v>
      </c>
      <c r="BZ146" s="32">
        <v>15000</v>
      </c>
      <c r="CA146" s="39"/>
    </row>
    <row r="147" spans="1:90" s="11" customFormat="1" ht="28.8" x14ac:dyDescent="0.3">
      <c r="A147" s="1">
        <v>404038</v>
      </c>
      <c r="B147" s="2" t="s">
        <v>435</v>
      </c>
      <c r="C147" s="2" t="s">
        <v>436</v>
      </c>
      <c r="D147" s="2" t="s">
        <v>54</v>
      </c>
      <c r="E147" s="2" t="str">
        <f t="shared" si="34"/>
        <v>F E SCHUNDLER COMPANY W1 pnum404038</v>
      </c>
      <c r="F147" s="3">
        <v>200</v>
      </c>
      <c r="G147" s="2" t="s">
        <v>437</v>
      </c>
      <c r="H147" s="2" t="s">
        <v>438</v>
      </c>
      <c r="I147" s="38">
        <v>3500000</v>
      </c>
      <c r="J147" s="38">
        <v>3500000</v>
      </c>
      <c r="K147" s="38">
        <v>3500000</v>
      </c>
      <c r="L147" s="38">
        <v>3500000</v>
      </c>
      <c r="M147" s="38">
        <v>3500000</v>
      </c>
      <c r="N147" s="38">
        <v>3500000</v>
      </c>
      <c r="O147" s="38">
        <v>3500000</v>
      </c>
      <c r="P147" s="38">
        <v>3500000</v>
      </c>
      <c r="Q147" s="38">
        <v>3500000</v>
      </c>
      <c r="R147" s="38">
        <v>3500000</v>
      </c>
      <c r="S147" s="38">
        <v>4000000</v>
      </c>
      <c r="T147" s="38">
        <v>4000000</v>
      </c>
      <c r="U147" s="38">
        <v>4000000</v>
      </c>
      <c r="V147" s="38">
        <v>4000000</v>
      </c>
      <c r="W147" s="38">
        <v>4000000</v>
      </c>
      <c r="X147" s="38">
        <v>4000000</v>
      </c>
      <c r="Y147" s="38">
        <v>4000000</v>
      </c>
      <c r="Z147" s="38">
        <v>4000000</v>
      </c>
      <c r="AA147" s="38">
        <v>4500000</v>
      </c>
      <c r="AB147" s="38">
        <v>4500000</v>
      </c>
      <c r="AC147" s="38">
        <v>4500000</v>
      </c>
      <c r="AD147" s="38">
        <v>4500000</v>
      </c>
      <c r="AE147" s="38">
        <v>4500000</v>
      </c>
      <c r="AF147" s="38">
        <v>4500000</v>
      </c>
      <c r="AG147" s="38">
        <v>5500000</v>
      </c>
      <c r="AH147" s="38">
        <v>5500000</v>
      </c>
      <c r="AI147" s="38">
        <v>5500000</v>
      </c>
      <c r="AJ147" s="38">
        <v>5500000</v>
      </c>
      <c r="AK147" s="38">
        <v>6500000</v>
      </c>
      <c r="AL147" s="38">
        <v>6500000</v>
      </c>
      <c r="AM147" s="38">
        <v>6500000</v>
      </c>
      <c r="AN147" s="33">
        <v>7320000</v>
      </c>
      <c r="AO147" s="33">
        <v>0</v>
      </c>
      <c r="AP147" s="33">
        <v>0</v>
      </c>
      <c r="AQ147" s="33">
        <v>0</v>
      </c>
      <c r="AR147" s="33">
        <v>0</v>
      </c>
      <c r="AS147" s="33">
        <v>0</v>
      </c>
      <c r="AT147" s="33">
        <v>0</v>
      </c>
      <c r="AU147" s="33">
        <v>0</v>
      </c>
      <c r="AV147" s="33">
        <v>0</v>
      </c>
      <c r="AW147" s="33">
        <v>0</v>
      </c>
      <c r="AX147" s="33">
        <v>0</v>
      </c>
      <c r="AY147" s="33">
        <v>0</v>
      </c>
      <c r="AZ147" s="33">
        <v>0</v>
      </c>
      <c r="BA147" s="33">
        <v>0</v>
      </c>
      <c r="BB147" s="33">
        <v>0</v>
      </c>
      <c r="BC147" s="33">
        <v>0</v>
      </c>
      <c r="BD147" s="33">
        <v>0</v>
      </c>
      <c r="BE147" s="33">
        <v>0</v>
      </c>
      <c r="BF147" s="33">
        <v>0</v>
      </c>
      <c r="BG147" s="33">
        <v>0</v>
      </c>
      <c r="BH147" s="33">
        <v>0</v>
      </c>
      <c r="BI147" s="33">
        <v>0</v>
      </c>
      <c r="BJ147" s="33">
        <v>0</v>
      </c>
      <c r="BK147" s="33">
        <v>0</v>
      </c>
      <c r="BL147" s="33">
        <v>0</v>
      </c>
      <c r="BM147" s="33">
        <v>0</v>
      </c>
      <c r="BN147" s="32">
        <v>0</v>
      </c>
      <c r="BO147" s="32">
        <v>0</v>
      </c>
      <c r="BP147" s="32">
        <v>0</v>
      </c>
      <c r="BQ147" s="32">
        <v>0</v>
      </c>
      <c r="BR147" s="32">
        <v>0</v>
      </c>
      <c r="BS147" s="32">
        <v>0</v>
      </c>
      <c r="BT147" s="32">
        <v>0</v>
      </c>
      <c r="BU147" s="32">
        <v>0</v>
      </c>
      <c r="BV147" s="32">
        <v>0</v>
      </c>
      <c r="BW147" s="32">
        <v>0</v>
      </c>
      <c r="BX147" s="32">
        <v>0</v>
      </c>
      <c r="BY147" s="32">
        <v>0</v>
      </c>
      <c r="BZ147" s="32">
        <v>0</v>
      </c>
      <c r="CA147" s="39"/>
    </row>
    <row r="148" spans="1:90" s="11" customFormat="1" ht="28.8" x14ac:dyDescent="0.3">
      <c r="A148" s="1">
        <v>412055</v>
      </c>
      <c r="B148" s="2" t="s">
        <v>439</v>
      </c>
      <c r="C148" s="2" t="s">
        <v>440</v>
      </c>
      <c r="D148" s="2" t="s">
        <v>54</v>
      </c>
      <c r="E148" s="2" t="str">
        <f t="shared" si="34"/>
        <v>FOSSIL ROCK RECREATION AREA W1 pnum412055</v>
      </c>
      <c r="F148" s="1">
        <v>580</v>
      </c>
      <c r="G148" s="2" t="s">
        <v>441</v>
      </c>
      <c r="H148" s="2" t="s">
        <v>442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0</v>
      </c>
      <c r="AG148" s="34">
        <v>0</v>
      </c>
      <c r="AH148" s="34">
        <v>0</v>
      </c>
      <c r="AI148" s="34">
        <v>0</v>
      </c>
      <c r="AJ148" s="34">
        <v>0</v>
      </c>
      <c r="AK148" s="34">
        <v>0</v>
      </c>
      <c r="AL148" s="34">
        <v>0</v>
      </c>
      <c r="AM148" s="34">
        <v>0</v>
      </c>
      <c r="AN148" s="34">
        <v>0</v>
      </c>
      <c r="AO148" s="34">
        <v>0</v>
      </c>
      <c r="AP148" s="34">
        <v>0</v>
      </c>
      <c r="AQ148" s="34">
        <v>0</v>
      </c>
      <c r="AR148" s="34">
        <v>0</v>
      </c>
      <c r="AS148" s="34">
        <v>0</v>
      </c>
      <c r="AT148" s="34">
        <v>0</v>
      </c>
      <c r="AU148" s="34">
        <v>0</v>
      </c>
      <c r="AV148" s="34">
        <v>0</v>
      </c>
      <c r="AW148" s="34">
        <v>0</v>
      </c>
      <c r="AX148" s="34">
        <v>0</v>
      </c>
      <c r="AY148" s="34">
        <v>0</v>
      </c>
      <c r="AZ148" s="34">
        <v>0</v>
      </c>
      <c r="BA148" s="34">
        <v>0</v>
      </c>
      <c r="BB148" s="34">
        <v>0</v>
      </c>
      <c r="BC148" s="34">
        <v>0</v>
      </c>
      <c r="BD148" s="34">
        <v>0</v>
      </c>
      <c r="BE148" s="34">
        <v>0</v>
      </c>
      <c r="BF148" s="34">
        <v>0</v>
      </c>
      <c r="BG148" s="34">
        <v>0</v>
      </c>
      <c r="BH148" s="34">
        <v>0</v>
      </c>
      <c r="BI148" s="34">
        <v>0</v>
      </c>
      <c r="BJ148" s="34">
        <v>0</v>
      </c>
      <c r="BK148" s="33">
        <v>2763820</v>
      </c>
      <c r="BL148" s="33">
        <v>2763820</v>
      </c>
      <c r="BM148" s="33">
        <v>2763820</v>
      </c>
      <c r="BN148" s="33">
        <v>1627730</v>
      </c>
      <c r="BO148" s="33">
        <v>1754980</v>
      </c>
      <c r="BP148" s="33">
        <v>1658730</v>
      </c>
      <c r="BQ148" s="33">
        <v>1698910</v>
      </c>
      <c r="BR148" s="33">
        <v>1510300</v>
      </c>
      <c r="BS148" s="33">
        <v>1780850</v>
      </c>
      <c r="BT148" s="33">
        <v>1780850</v>
      </c>
      <c r="BU148" s="33">
        <v>1780850</v>
      </c>
      <c r="BV148" s="33">
        <v>1600280</v>
      </c>
      <c r="BW148" s="34">
        <v>1780850</v>
      </c>
      <c r="BX148" s="34">
        <v>1780850</v>
      </c>
      <c r="BY148" s="34">
        <v>1780850</v>
      </c>
      <c r="BZ148" s="34">
        <v>1600280</v>
      </c>
      <c r="CA148" s="39"/>
    </row>
    <row r="149" spans="1:90" s="11" customFormat="1" x14ac:dyDescent="0.3">
      <c r="A149" s="29">
        <v>422518</v>
      </c>
      <c r="B149" s="30" t="s">
        <v>443</v>
      </c>
      <c r="C149" s="8" t="s">
        <v>444</v>
      </c>
      <c r="D149" s="8" t="s">
        <v>445</v>
      </c>
      <c r="E149" s="2" t="str">
        <f t="shared" si="34"/>
        <v>FRANKFORT W14 pnum422518</v>
      </c>
      <c r="F149" s="7">
        <v>550</v>
      </c>
      <c r="G149" s="6" t="s">
        <v>446</v>
      </c>
      <c r="H149" s="6" t="s">
        <v>447</v>
      </c>
      <c r="I149" s="74">
        <v>0</v>
      </c>
      <c r="J149" s="71">
        <v>0</v>
      </c>
      <c r="K149" s="71">
        <v>0</v>
      </c>
      <c r="L149" s="71">
        <v>0</v>
      </c>
      <c r="M149" s="71">
        <v>0</v>
      </c>
      <c r="N149" s="71">
        <v>0</v>
      </c>
      <c r="O149" s="71">
        <v>0</v>
      </c>
      <c r="P149" s="71">
        <v>0</v>
      </c>
      <c r="Q149" s="71">
        <v>0</v>
      </c>
      <c r="R149" s="71">
        <v>0</v>
      </c>
      <c r="S149" s="71">
        <v>0</v>
      </c>
      <c r="T149" s="71">
        <v>0</v>
      </c>
      <c r="U149" s="71">
        <v>0</v>
      </c>
      <c r="V149" s="71">
        <v>0</v>
      </c>
      <c r="W149" s="71">
        <v>0</v>
      </c>
      <c r="X149" s="71">
        <v>0</v>
      </c>
      <c r="Y149" s="71">
        <v>0</v>
      </c>
      <c r="Z149" s="71">
        <v>0</v>
      </c>
      <c r="AA149" s="71">
        <v>0</v>
      </c>
      <c r="AB149" s="71">
        <v>0</v>
      </c>
      <c r="AC149" s="71">
        <v>0</v>
      </c>
      <c r="AD149" s="71">
        <v>0</v>
      </c>
      <c r="AE149" s="71">
        <v>0</v>
      </c>
      <c r="AF149" s="71">
        <v>0</v>
      </c>
      <c r="AG149" s="71">
        <v>0</v>
      </c>
      <c r="AH149" s="71">
        <v>0</v>
      </c>
      <c r="AI149" s="71">
        <v>0</v>
      </c>
      <c r="AJ149" s="71">
        <v>0</v>
      </c>
      <c r="AK149" s="71">
        <v>0</v>
      </c>
      <c r="AL149" s="71">
        <v>0</v>
      </c>
      <c r="AM149" s="71">
        <v>0</v>
      </c>
      <c r="AN149" s="71">
        <v>0</v>
      </c>
      <c r="AO149" s="71">
        <v>0</v>
      </c>
      <c r="AP149" s="71">
        <v>0</v>
      </c>
      <c r="AQ149" s="71">
        <v>0</v>
      </c>
      <c r="AR149" s="71">
        <v>0</v>
      </c>
      <c r="AS149" s="71">
        <v>0</v>
      </c>
      <c r="AT149" s="71">
        <v>0</v>
      </c>
      <c r="AU149" s="71">
        <v>0</v>
      </c>
      <c r="AV149" s="71">
        <v>0</v>
      </c>
      <c r="AW149" s="71">
        <v>0</v>
      </c>
      <c r="AX149" s="71">
        <v>0</v>
      </c>
      <c r="AY149" s="71">
        <v>0</v>
      </c>
      <c r="AZ149" s="71">
        <v>0</v>
      </c>
      <c r="BA149" s="71">
        <v>0</v>
      </c>
      <c r="BB149" s="71">
        <v>0</v>
      </c>
      <c r="BC149" s="71">
        <v>0</v>
      </c>
      <c r="BD149" s="71">
        <v>0</v>
      </c>
      <c r="BE149" s="71">
        <v>0</v>
      </c>
      <c r="BF149" s="71">
        <v>0</v>
      </c>
      <c r="BG149" s="71">
        <v>0</v>
      </c>
      <c r="BH149" s="71">
        <v>0</v>
      </c>
      <c r="BI149" s="71">
        <v>0</v>
      </c>
      <c r="BJ149" s="71">
        <v>0</v>
      </c>
      <c r="BK149" s="71">
        <v>0</v>
      </c>
      <c r="BL149" s="71">
        <v>0</v>
      </c>
      <c r="BM149" s="71">
        <v>0</v>
      </c>
      <c r="BN149" s="71">
        <v>0</v>
      </c>
      <c r="BO149" s="71">
        <v>0</v>
      </c>
      <c r="BP149" s="65">
        <v>0</v>
      </c>
      <c r="BQ149" s="65">
        <v>0</v>
      </c>
      <c r="BR149" s="65">
        <v>0</v>
      </c>
      <c r="BS149" s="65">
        <v>0</v>
      </c>
      <c r="BT149" s="65">
        <v>0</v>
      </c>
      <c r="BU149" s="58">
        <v>0</v>
      </c>
      <c r="BV149" s="58">
        <v>1671000</v>
      </c>
      <c r="BW149" s="58">
        <v>10871000</v>
      </c>
      <c r="BX149" s="58">
        <v>27223000</v>
      </c>
      <c r="BY149" s="58">
        <v>56966000</v>
      </c>
      <c r="BZ149" s="58">
        <v>56966000</v>
      </c>
      <c r="CA149" s="37"/>
    </row>
    <row r="150" spans="1:90" s="11" customFormat="1" x14ac:dyDescent="0.3">
      <c r="A150" s="29">
        <v>422517</v>
      </c>
      <c r="B150" s="30" t="s">
        <v>443</v>
      </c>
      <c r="C150" s="8" t="s">
        <v>444</v>
      </c>
      <c r="D150" s="8" t="s">
        <v>166</v>
      </c>
      <c r="E150" s="2" t="str">
        <f t="shared" si="34"/>
        <v>FRANKFORT W13 pnum422517</v>
      </c>
      <c r="F150" s="7">
        <v>550</v>
      </c>
      <c r="G150" s="6" t="s">
        <v>412</v>
      </c>
      <c r="H150" s="6" t="s">
        <v>412</v>
      </c>
      <c r="I150" s="74">
        <v>0</v>
      </c>
      <c r="J150" s="71">
        <v>0</v>
      </c>
      <c r="K150" s="71">
        <v>0</v>
      </c>
      <c r="L150" s="71">
        <v>0</v>
      </c>
      <c r="M150" s="71">
        <v>0</v>
      </c>
      <c r="N150" s="71">
        <v>0</v>
      </c>
      <c r="O150" s="71">
        <v>0</v>
      </c>
      <c r="P150" s="71">
        <v>0</v>
      </c>
      <c r="Q150" s="71">
        <v>0</v>
      </c>
      <c r="R150" s="71">
        <v>0</v>
      </c>
      <c r="S150" s="71">
        <v>0</v>
      </c>
      <c r="T150" s="71">
        <v>0</v>
      </c>
      <c r="U150" s="71">
        <v>0</v>
      </c>
      <c r="V150" s="71">
        <v>0</v>
      </c>
      <c r="W150" s="71">
        <v>0</v>
      </c>
      <c r="X150" s="71">
        <v>0</v>
      </c>
      <c r="Y150" s="71">
        <v>0</v>
      </c>
      <c r="Z150" s="71">
        <v>0</v>
      </c>
      <c r="AA150" s="71">
        <v>0</v>
      </c>
      <c r="AB150" s="71">
        <v>0</v>
      </c>
      <c r="AC150" s="71">
        <v>0</v>
      </c>
      <c r="AD150" s="71">
        <v>0</v>
      </c>
      <c r="AE150" s="71">
        <v>0</v>
      </c>
      <c r="AF150" s="71">
        <v>0</v>
      </c>
      <c r="AG150" s="71">
        <v>0</v>
      </c>
      <c r="AH150" s="71">
        <v>0</v>
      </c>
      <c r="AI150" s="71">
        <v>0</v>
      </c>
      <c r="AJ150" s="71">
        <v>0</v>
      </c>
      <c r="AK150" s="71">
        <v>0</v>
      </c>
      <c r="AL150" s="71">
        <v>0</v>
      </c>
      <c r="AM150" s="71">
        <v>0</v>
      </c>
      <c r="AN150" s="71">
        <v>0</v>
      </c>
      <c r="AO150" s="71">
        <v>0</v>
      </c>
      <c r="AP150" s="71">
        <v>0</v>
      </c>
      <c r="AQ150" s="71">
        <v>0</v>
      </c>
      <c r="AR150" s="71">
        <v>0</v>
      </c>
      <c r="AS150" s="71">
        <v>0</v>
      </c>
      <c r="AT150" s="71">
        <v>0</v>
      </c>
      <c r="AU150" s="71">
        <v>0</v>
      </c>
      <c r="AV150" s="65">
        <v>0</v>
      </c>
      <c r="AW150" s="65">
        <v>0</v>
      </c>
      <c r="AX150" s="65">
        <v>0</v>
      </c>
      <c r="AY150" s="65">
        <v>0</v>
      </c>
      <c r="AZ150" s="71">
        <v>0</v>
      </c>
      <c r="BA150" s="65">
        <v>0</v>
      </c>
      <c r="BB150" s="71">
        <v>0</v>
      </c>
      <c r="BC150" s="65">
        <v>0</v>
      </c>
      <c r="BD150" s="65">
        <v>0</v>
      </c>
      <c r="BE150" s="65">
        <v>0</v>
      </c>
      <c r="BF150" s="65">
        <v>0</v>
      </c>
      <c r="BG150" s="65">
        <v>0</v>
      </c>
      <c r="BH150" s="65">
        <v>0</v>
      </c>
      <c r="BI150" s="65">
        <v>0</v>
      </c>
      <c r="BJ150" s="65">
        <v>0</v>
      </c>
      <c r="BK150" s="65">
        <v>0</v>
      </c>
      <c r="BL150" s="65">
        <v>0</v>
      </c>
      <c r="BM150" s="65">
        <v>0</v>
      </c>
      <c r="BN150" s="65">
        <v>0</v>
      </c>
      <c r="BO150" s="65">
        <v>0</v>
      </c>
      <c r="BP150" s="65">
        <v>0</v>
      </c>
      <c r="BQ150" s="65">
        <v>0</v>
      </c>
      <c r="BR150" s="65">
        <v>0</v>
      </c>
      <c r="BS150" s="65">
        <v>0</v>
      </c>
      <c r="BT150" s="65">
        <v>0</v>
      </c>
      <c r="BU150" s="58">
        <v>0</v>
      </c>
      <c r="BV150" s="58">
        <v>6831000</v>
      </c>
      <c r="BW150" s="58">
        <v>53478000</v>
      </c>
      <c r="BX150" s="58">
        <v>70945000</v>
      </c>
      <c r="BY150" s="58">
        <v>59745000</v>
      </c>
      <c r="BZ150" s="58">
        <v>59745000</v>
      </c>
      <c r="CA150" s="37"/>
    </row>
    <row r="151" spans="1:90" s="11" customFormat="1" x14ac:dyDescent="0.3">
      <c r="A151" s="29">
        <v>400180</v>
      </c>
      <c r="B151" s="30" t="s">
        <v>412</v>
      </c>
      <c r="C151" s="8" t="s">
        <v>444</v>
      </c>
      <c r="D151" s="8" t="s">
        <v>306</v>
      </c>
      <c r="E151" s="2" t="str">
        <f t="shared" si="34"/>
        <v>FRANKFORT W10 pnum400180</v>
      </c>
      <c r="F151" s="7">
        <v>525</v>
      </c>
      <c r="G151" s="6" t="s">
        <v>446</v>
      </c>
      <c r="H151" s="6" t="s">
        <v>447</v>
      </c>
      <c r="I151" s="83">
        <v>0</v>
      </c>
      <c r="J151" s="61">
        <v>0</v>
      </c>
      <c r="K151" s="61">
        <v>0</v>
      </c>
      <c r="L151" s="61">
        <v>0</v>
      </c>
      <c r="M151" s="61">
        <v>0</v>
      </c>
      <c r="N151" s="61">
        <v>0</v>
      </c>
      <c r="O151" s="61">
        <v>0</v>
      </c>
      <c r="P151" s="61">
        <v>0</v>
      </c>
      <c r="Q151" s="61">
        <v>0</v>
      </c>
      <c r="R151" s="61">
        <v>0</v>
      </c>
      <c r="S151" s="61">
        <v>0</v>
      </c>
      <c r="T151" s="61">
        <v>0</v>
      </c>
      <c r="U151" s="61">
        <v>0</v>
      </c>
      <c r="V151" s="61">
        <v>0</v>
      </c>
      <c r="W151" s="61">
        <v>0</v>
      </c>
      <c r="X151" s="61">
        <v>0</v>
      </c>
      <c r="Y151" s="61">
        <v>0</v>
      </c>
      <c r="Z151" s="61">
        <v>0</v>
      </c>
      <c r="AA151" s="61">
        <v>0</v>
      </c>
      <c r="AB151" s="61">
        <v>0</v>
      </c>
      <c r="AC151" s="61">
        <v>0</v>
      </c>
      <c r="AD151" s="61">
        <v>0</v>
      </c>
      <c r="AE151" s="61">
        <v>0</v>
      </c>
      <c r="AF151" s="61">
        <v>0</v>
      </c>
      <c r="AG151" s="61">
        <v>0</v>
      </c>
      <c r="AH151" s="61">
        <v>0</v>
      </c>
      <c r="AI151" s="61">
        <v>0</v>
      </c>
      <c r="AJ151" s="61">
        <v>0</v>
      </c>
      <c r="AK151" s="61">
        <v>0</v>
      </c>
      <c r="AL151" s="61">
        <v>0</v>
      </c>
      <c r="AM151" s="61">
        <v>0</v>
      </c>
      <c r="AN151" s="61">
        <v>0</v>
      </c>
      <c r="AO151" s="61">
        <v>0</v>
      </c>
      <c r="AP151" s="61">
        <v>0</v>
      </c>
      <c r="AQ151" s="61">
        <v>0</v>
      </c>
      <c r="AR151" s="61">
        <v>0</v>
      </c>
      <c r="AS151" s="61">
        <v>0</v>
      </c>
      <c r="AT151" s="61">
        <v>0</v>
      </c>
      <c r="AU151" s="61">
        <v>0</v>
      </c>
      <c r="AV151" s="61">
        <v>0</v>
      </c>
      <c r="AW151" s="61">
        <v>0</v>
      </c>
      <c r="AX151" s="61">
        <v>0</v>
      </c>
      <c r="AY151" s="61">
        <v>0</v>
      </c>
      <c r="AZ151" s="61">
        <v>0</v>
      </c>
      <c r="BA151" s="61">
        <v>0</v>
      </c>
      <c r="BB151" s="61">
        <v>0</v>
      </c>
      <c r="BC151" s="57">
        <v>0</v>
      </c>
      <c r="BD151" s="57">
        <v>0</v>
      </c>
      <c r="BE151" s="75">
        <v>0</v>
      </c>
      <c r="BF151" s="57">
        <v>0</v>
      </c>
      <c r="BG151" s="57">
        <v>0</v>
      </c>
      <c r="BH151" s="57">
        <v>0</v>
      </c>
      <c r="BI151" s="57">
        <v>0</v>
      </c>
      <c r="BJ151" s="58">
        <v>221662000</v>
      </c>
      <c r="BK151" s="58">
        <v>286665025</v>
      </c>
      <c r="BL151" s="58">
        <v>380355961</v>
      </c>
      <c r="BM151" s="58">
        <v>387819000</v>
      </c>
      <c r="BN151" s="58">
        <v>401362000</v>
      </c>
      <c r="BO151" s="58">
        <v>343711000</v>
      </c>
      <c r="BP151" s="58">
        <v>389957000</v>
      </c>
      <c r="BQ151" s="58">
        <v>185703000</v>
      </c>
      <c r="BR151" s="58">
        <v>239828000</v>
      </c>
      <c r="BS151" s="58">
        <v>317814000</v>
      </c>
      <c r="BT151" s="58">
        <v>285292000</v>
      </c>
      <c r="BU151" s="58">
        <v>132214000</v>
      </c>
      <c r="BV151" s="58">
        <v>101952000</v>
      </c>
      <c r="BW151" s="58">
        <v>111085000</v>
      </c>
      <c r="BX151" s="58">
        <v>136859000</v>
      </c>
      <c r="BY151" s="58">
        <v>129847000</v>
      </c>
      <c r="BZ151" s="58">
        <v>129847000</v>
      </c>
      <c r="CA151" s="37"/>
      <c r="CB151"/>
      <c r="CC151"/>
      <c r="CD151"/>
      <c r="CE151"/>
      <c r="CF151"/>
      <c r="CG151"/>
      <c r="CH151"/>
      <c r="CI151"/>
      <c r="CJ151"/>
      <c r="CK151"/>
      <c r="CL151"/>
    </row>
    <row r="152" spans="1:90" s="11" customFormat="1" x14ac:dyDescent="0.3">
      <c r="A152" s="29">
        <v>409336</v>
      </c>
      <c r="B152" s="30" t="s">
        <v>443</v>
      </c>
      <c r="C152" s="8" t="s">
        <v>444</v>
      </c>
      <c r="D152" s="8" t="s">
        <v>297</v>
      </c>
      <c r="E152" s="2" t="str">
        <f t="shared" si="34"/>
        <v>FRANKFORT W9 pnum409336</v>
      </c>
      <c r="F152" s="7">
        <v>505</v>
      </c>
      <c r="G152" s="8" t="s">
        <v>448</v>
      </c>
      <c r="H152" s="8" t="s">
        <v>449</v>
      </c>
      <c r="I152" s="83">
        <v>0</v>
      </c>
      <c r="J152" s="61">
        <v>0</v>
      </c>
      <c r="K152" s="61">
        <v>0</v>
      </c>
      <c r="L152" s="61">
        <v>0</v>
      </c>
      <c r="M152" s="61">
        <v>0</v>
      </c>
      <c r="N152" s="61">
        <v>0</v>
      </c>
      <c r="O152" s="61">
        <v>0</v>
      </c>
      <c r="P152" s="61">
        <v>0</v>
      </c>
      <c r="Q152" s="61">
        <v>0</v>
      </c>
      <c r="R152" s="61">
        <v>0</v>
      </c>
      <c r="S152" s="61">
        <v>0</v>
      </c>
      <c r="T152" s="61">
        <v>0</v>
      </c>
      <c r="U152" s="61">
        <v>0</v>
      </c>
      <c r="V152" s="61">
        <v>0</v>
      </c>
      <c r="W152" s="61">
        <v>0</v>
      </c>
      <c r="X152" s="61">
        <v>0</v>
      </c>
      <c r="Y152" s="61">
        <v>0</v>
      </c>
      <c r="Z152" s="61">
        <v>0</v>
      </c>
      <c r="AA152" s="61">
        <v>0</v>
      </c>
      <c r="AB152" s="61">
        <v>0</v>
      </c>
      <c r="AC152" s="61">
        <v>0</v>
      </c>
      <c r="AD152" s="61">
        <v>0</v>
      </c>
      <c r="AE152" s="61">
        <v>0</v>
      </c>
      <c r="AF152" s="61">
        <v>0</v>
      </c>
      <c r="AG152" s="61">
        <v>0</v>
      </c>
      <c r="AH152" s="61">
        <v>0</v>
      </c>
      <c r="AI152" s="61">
        <v>0</v>
      </c>
      <c r="AJ152" s="61">
        <v>0</v>
      </c>
      <c r="AK152" s="61">
        <v>0</v>
      </c>
      <c r="AL152" s="61">
        <v>0</v>
      </c>
      <c r="AM152" s="61">
        <v>0</v>
      </c>
      <c r="AN152" s="61">
        <v>0</v>
      </c>
      <c r="AO152" s="61">
        <v>0</v>
      </c>
      <c r="AP152" s="61">
        <v>0</v>
      </c>
      <c r="AQ152" s="61">
        <v>0</v>
      </c>
      <c r="AR152" s="61">
        <v>0</v>
      </c>
      <c r="AS152" s="61">
        <v>0</v>
      </c>
      <c r="AT152" s="57">
        <v>0</v>
      </c>
      <c r="AU152" s="61">
        <v>0</v>
      </c>
      <c r="AV152" s="57">
        <v>0</v>
      </c>
      <c r="AW152" s="57">
        <v>0</v>
      </c>
      <c r="AX152" s="57">
        <v>0</v>
      </c>
      <c r="AY152" s="57">
        <v>0</v>
      </c>
      <c r="AZ152" s="57">
        <v>0</v>
      </c>
      <c r="BA152" s="58">
        <v>311388920</v>
      </c>
      <c r="BB152" s="58">
        <v>357270123</v>
      </c>
      <c r="BC152" s="58">
        <v>312039400</v>
      </c>
      <c r="BD152" s="58">
        <v>258503320</v>
      </c>
      <c r="BE152" s="58">
        <v>215117420</v>
      </c>
      <c r="BF152" s="58">
        <v>270189700</v>
      </c>
      <c r="BG152" s="58">
        <v>347964721</v>
      </c>
      <c r="BH152" s="58">
        <v>388708060</v>
      </c>
      <c r="BI152" s="58">
        <v>444315960</v>
      </c>
      <c r="BJ152" s="58">
        <v>371958440</v>
      </c>
      <c r="BK152" s="58">
        <v>353607600</v>
      </c>
      <c r="BL152" s="58">
        <v>345835413</v>
      </c>
      <c r="BM152" s="58">
        <v>352773231</v>
      </c>
      <c r="BN152" s="58">
        <v>337521653</v>
      </c>
      <c r="BO152" s="58">
        <v>283148578</v>
      </c>
      <c r="BP152" s="58">
        <v>257737000</v>
      </c>
      <c r="BQ152" s="58">
        <v>184918000</v>
      </c>
      <c r="BR152" s="58">
        <v>260849000</v>
      </c>
      <c r="BS152" s="58">
        <v>365968000</v>
      </c>
      <c r="BT152" s="58">
        <v>138222000</v>
      </c>
      <c r="BU152" s="58">
        <v>258318000</v>
      </c>
      <c r="BV152" s="58">
        <v>254185000</v>
      </c>
      <c r="BW152" s="58">
        <v>267873000</v>
      </c>
      <c r="BX152" s="58">
        <v>197763000</v>
      </c>
      <c r="BY152" s="57">
        <f>AVERAGE(BT152:BX152)</f>
        <v>223272200</v>
      </c>
      <c r="BZ152" s="57">
        <f>AVERAGE(BU152:BY152)</f>
        <v>240282240</v>
      </c>
      <c r="CA152" s="37"/>
      <c r="CB152"/>
      <c r="CC152"/>
      <c r="CD152"/>
      <c r="CE152"/>
      <c r="CF152"/>
      <c r="CG152"/>
      <c r="CH152"/>
      <c r="CI152"/>
      <c r="CJ152"/>
      <c r="CK152"/>
      <c r="CL152"/>
    </row>
    <row r="153" spans="1:90" s="11" customFormat="1" x14ac:dyDescent="0.3">
      <c r="A153" s="29">
        <v>409337</v>
      </c>
      <c r="B153" s="30" t="s">
        <v>443</v>
      </c>
      <c r="C153" s="8" t="s">
        <v>444</v>
      </c>
      <c r="D153" s="8" t="s">
        <v>225</v>
      </c>
      <c r="E153" s="2" t="str">
        <f t="shared" si="34"/>
        <v>FRANKFORT W8 pnum409337</v>
      </c>
      <c r="F153" s="9">
        <v>500</v>
      </c>
      <c r="G153" s="8" t="s">
        <v>450</v>
      </c>
      <c r="H153" s="8" t="s">
        <v>451</v>
      </c>
      <c r="I153" s="83">
        <v>0</v>
      </c>
      <c r="J153" s="61">
        <v>0</v>
      </c>
      <c r="K153" s="61">
        <v>0</v>
      </c>
      <c r="L153" s="61">
        <v>0</v>
      </c>
      <c r="M153" s="61">
        <v>0</v>
      </c>
      <c r="N153" s="61">
        <v>0</v>
      </c>
      <c r="O153" s="61">
        <v>0</v>
      </c>
      <c r="P153" s="61">
        <v>0</v>
      </c>
      <c r="Q153" s="61">
        <v>0</v>
      </c>
      <c r="R153" s="61">
        <v>0</v>
      </c>
      <c r="S153" s="61">
        <v>0</v>
      </c>
      <c r="T153" s="61">
        <v>0</v>
      </c>
      <c r="U153" s="61">
        <v>0</v>
      </c>
      <c r="V153" s="61">
        <v>0</v>
      </c>
      <c r="W153" s="61">
        <v>0</v>
      </c>
      <c r="X153" s="61">
        <v>0</v>
      </c>
      <c r="Y153" s="61">
        <v>0</v>
      </c>
      <c r="Z153" s="61">
        <v>0</v>
      </c>
      <c r="AA153" s="61">
        <v>0</v>
      </c>
      <c r="AB153" s="61">
        <v>0</v>
      </c>
      <c r="AC153" s="61">
        <v>0</v>
      </c>
      <c r="AD153" s="61">
        <v>0</v>
      </c>
      <c r="AE153" s="61">
        <v>0</v>
      </c>
      <c r="AF153" s="61">
        <v>0</v>
      </c>
      <c r="AG153" s="61">
        <v>0</v>
      </c>
      <c r="AH153" s="61">
        <v>0</v>
      </c>
      <c r="AI153" s="61">
        <v>0</v>
      </c>
      <c r="AJ153" s="61">
        <v>0</v>
      </c>
      <c r="AK153" s="61">
        <v>0</v>
      </c>
      <c r="AL153" s="61">
        <v>0</v>
      </c>
      <c r="AM153" s="61">
        <v>0</v>
      </c>
      <c r="AN153" s="61">
        <v>0</v>
      </c>
      <c r="AO153" s="61">
        <v>0</v>
      </c>
      <c r="AP153" s="61">
        <v>0</v>
      </c>
      <c r="AQ153" s="61">
        <v>0</v>
      </c>
      <c r="AR153" s="61">
        <v>0</v>
      </c>
      <c r="AS153" s="61">
        <v>0</v>
      </c>
      <c r="AT153" s="61">
        <v>0</v>
      </c>
      <c r="AU153" s="61">
        <v>0</v>
      </c>
      <c r="AV153" s="57">
        <v>0</v>
      </c>
      <c r="AW153" s="61">
        <v>0</v>
      </c>
      <c r="AX153" s="57">
        <v>0</v>
      </c>
      <c r="AY153" s="57">
        <v>0</v>
      </c>
      <c r="AZ153" s="57">
        <v>0</v>
      </c>
      <c r="BA153" s="58">
        <v>115011480</v>
      </c>
      <c r="BB153" s="58">
        <v>38477077</v>
      </c>
      <c r="BC153" s="60">
        <v>59544200</v>
      </c>
      <c r="BD153" s="58">
        <v>46936680</v>
      </c>
      <c r="BE153" s="58">
        <v>25043590</v>
      </c>
      <c r="BF153" s="58">
        <v>25908300</v>
      </c>
      <c r="BG153" s="58">
        <v>20429800</v>
      </c>
      <c r="BH153" s="58">
        <v>24285540</v>
      </c>
      <c r="BI153" s="58">
        <v>25234040</v>
      </c>
      <c r="BJ153" s="58">
        <v>40982320</v>
      </c>
      <c r="BK153" s="58">
        <v>64930200</v>
      </c>
      <c r="BL153" s="58">
        <v>123089689</v>
      </c>
      <c r="BM153" s="58">
        <v>125594242</v>
      </c>
      <c r="BN153" s="58">
        <v>68863736</v>
      </c>
      <c r="BO153" s="58">
        <v>107727630</v>
      </c>
      <c r="BP153" s="58">
        <v>139332000</v>
      </c>
      <c r="BQ153" s="58">
        <v>187346000</v>
      </c>
      <c r="BR153" s="58">
        <v>61956000</v>
      </c>
      <c r="BS153" s="58">
        <v>48908000</v>
      </c>
      <c r="BT153" s="58">
        <v>77517000</v>
      </c>
      <c r="BU153" s="58">
        <v>70495000</v>
      </c>
      <c r="BV153" s="58">
        <v>97844000</v>
      </c>
      <c r="BW153" s="58">
        <v>42270000</v>
      </c>
      <c r="BX153" s="58">
        <v>102114000</v>
      </c>
      <c r="BY153" s="58">
        <v>89492000</v>
      </c>
      <c r="BZ153" s="58">
        <v>89492000</v>
      </c>
      <c r="CA153" s="37"/>
      <c r="CB153"/>
      <c r="CC153"/>
      <c r="CD153"/>
      <c r="CE153"/>
      <c r="CF153"/>
      <c r="CG153"/>
      <c r="CH153"/>
      <c r="CI153"/>
      <c r="CJ153"/>
      <c r="CK153"/>
      <c r="CL153"/>
    </row>
    <row r="154" spans="1:90" x14ac:dyDescent="0.3">
      <c r="A154" s="29">
        <v>438519</v>
      </c>
      <c r="B154" s="30" t="s">
        <v>443</v>
      </c>
      <c r="C154" s="8" t="s">
        <v>444</v>
      </c>
      <c r="D154" s="8" t="s">
        <v>452</v>
      </c>
      <c r="E154" s="2" t="str">
        <f t="shared" si="34"/>
        <v>FRANKFORT WN15 pnum438519</v>
      </c>
      <c r="F154" s="7">
        <v>500</v>
      </c>
      <c r="G154" s="6" t="s">
        <v>453</v>
      </c>
      <c r="H154" s="6" t="s">
        <v>454</v>
      </c>
      <c r="I154" s="73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69">
        <v>0</v>
      </c>
      <c r="AK154" s="69">
        <v>0</v>
      </c>
      <c r="AL154" s="69">
        <v>0</v>
      </c>
      <c r="AM154" s="69">
        <v>0</v>
      </c>
      <c r="AN154" s="69">
        <v>0</v>
      </c>
      <c r="AO154" s="69">
        <v>0</v>
      </c>
      <c r="AP154" s="69">
        <v>0</v>
      </c>
      <c r="AQ154" s="69">
        <v>0</v>
      </c>
      <c r="AR154" s="69">
        <v>0</v>
      </c>
      <c r="AS154" s="69">
        <v>0</v>
      </c>
      <c r="AT154" s="69">
        <v>0</v>
      </c>
      <c r="AU154" s="69">
        <v>0</v>
      </c>
      <c r="AV154" s="69">
        <v>0</v>
      </c>
      <c r="AW154" s="69">
        <v>0</v>
      </c>
      <c r="AX154" s="69">
        <v>0</v>
      </c>
      <c r="AY154" s="69">
        <v>0</v>
      </c>
      <c r="AZ154" s="69">
        <v>0</v>
      </c>
      <c r="BA154" s="69">
        <v>0</v>
      </c>
      <c r="BB154" s="69">
        <v>0</v>
      </c>
      <c r="BC154" s="69">
        <v>0</v>
      </c>
      <c r="BD154" s="67">
        <v>0</v>
      </c>
      <c r="BE154" s="67">
        <v>0</v>
      </c>
      <c r="BF154" s="67">
        <v>0</v>
      </c>
      <c r="BG154" s="69">
        <v>0</v>
      </c>
      <c r="BH154" s="67">
        <v>0</v>
      </c>
      <c r="BI154" s="69">
        <v>0</v>
      </c>
      <c r="BJ154" s="69">
        <v>0</v>
      </c>
      <c r="BK154" s="69">
        <v>0</v>
      </c>
      <c r="BL154" s="69">
        <v>0</v>
      </c>
      <c r="BM154" s="69">
        <v>0</v>
      </c>
      <c r="BN154" s="69">
        <v>0</v>
      </c>
      <c r="BO154" s="69">
        <v>0</v>
      </c>
      <c r="BP154" s="69">
        <v>0</v>
      </c>
      <c r="BQ154" s="67">
        <v>0</v>
      </c>
      <c r="BR154" s="67">
        <v>0</v>
      </c>
      <c r="BS154" s="67">
        <v>0</v>
      </c>
      <c r="BT154" s="67">
        <v>0</v>
      </c>
      <c r="BU154" s="67">
        <v>0</v>
      </c>
      <c r="BV154" s="67">
        <v>0</v>
      </c>
      <c r="BW154" s="67">
        <v>0</v>
      </c>
      <c r="BX154" s="67">
        <v>0</v>
      </c>
      <c r="BY154" s="67">
        <v>0</v>
      </c>
      <c r="BZ154" s="67">
        <v>0</v>
      </c>
      <c r="CA154" s="37"/>
    </row>
    <row r="155" spans="1:90" x14ac:dyDescent="0.3">
      <c r="A155" s="29">
        <v>412001</v>
      </c>
      <c r="B155" s="30" t="s">
        <v>443</v>
      </c>
      <c r="C155" s="8" t="s">
        <v>444</v>
      </c>
      <c r="D155" s="8" t="s">
        <v>304</v>
      </c>
      <c r="E155" s="2" t="str">
        <f t="shared" si="34"/>
        <v>FRANKFORT W12 pnum412001</v>
      </c>
      <c r="F155" s="7">
        <v>470</v>
      </c>
      <c r="G155" s="8" t="s">
        <v>455</v>
      </c>
      <c r="H155" s="8" t="s">
        <v>456</v>
      </c>
      <c r="I155" s="70">
        <v>0</v>
      </c>
      <c r="J155" s="57">
        <v>0</v>
      </c>
      <c r="K155" s="57">
        <v>0</v>
      </c>
      <c r="L155" s="57">
        <v>0</v>
      </c>
      <c r="M155" s="57">
        <v>0</v>
      </c>
      <c r="N155" s="57">
        <v>0</v>
      </c>
      <c r="O155" s="57">
        <v>0</v>
      </c>
      <c r="P155" s="57">
        <v>0</v>
      </c>
      <c r="Q155" s="57">
        <v>0</v>
      </c>
      <c r="R155" s="57">
        <v>0</v>
      </c>
      <c r="S155" s="57">
        <v>0</v>
      </c>
      <c r="T155" s="57">
        <v>0</v>
      </c>
      <c r="U155" s="57">
        <v>0</v>
      </c>
      <c r="V155" s="57">
        <v>0</v>
      </c>
      <c r="W155" s="57">
        <v>0</v>
      </c>
      <c r="X155" s="57">
        <v>0</v>
      </c>
      <c r="Y155" s="57">
        <v>0</v>
      </c>
      <c r="Z155" s="57">
        <v>0</v>
      </c>
      <c r="AA155" s="57">
        <v>0</v>
      </c>
      <c r="AB155" s="57">
        <v>0</v>
      </c>
      <c r="AC155" s="57">
        <v>0</v>
      </c>
      <c r="AD155" s="57">
        <v>0</v>
      </c>
      <c r="AE155" s="57">
        <v>0</v>
      </c>
      <c r="AF155" s="57">
        <v>0</v>
      </c>
      <c r="AG155" s="57">
        <v>0</v>
      </c>
      <c r="AH155" s="57">
        <v>0</v>
      </c>
      <c r="AI155" s="57">
        <v>0</v>
      </c>
      <c r="AJ155" s="57">
        <v>0</v>
      </c>
      <c r="AK155" s="57">
        <v>0</v>
      </c>
      <c r="AL155" s="57">
        <v>0</v>
      </c>
      <c r="AM155" s="57">
        <v>0</v>
      </c>
      <c r="AN155" s="57">
        <v>0</v>
      </c>
      <c r="AO155" s="57">
        <v>0</v>
      </c>
      <c r="AP155" s="57">
        <v>0</v>
      </c>
      <c r="AQ155" s="57">
        <v>0</v>
      </c>
      <c r="AR155" s="57">
        <v>0</v>
      </c>
      <c r="AS155" s="57">
        <v>0</v>
      </c>
      <c r="AT155" s="57">
        <v>0</v>
      </c>
      <c r="AU155" s="57">
        <v>0</v>
      </c>
      <c r="AV155" s="57">
        <v>0</v>
      </c>
      <c r="AW155" s="61">
        <v>0</v>
      </c>
      <c r="AX155" s="57">
        <v>0</v>
      </c>
      <c r="AY155" s="57">
        <v>0</v>
      </c>
      <c r="AZ155" s="57">
        <v>0</v>
      </c>
      <c r="BA155" s="57">
        <v>0</v>
      </c>
      <c r="BB155" s="57">
        <v>0</v>
      </c>
      <c r="BC155" s="57">
        <v>0</v>
      </c>
      <c r="BD155" s="57">
        <v>0</v>
      </c>
      <c r="BE155" s="57">
        <v>0</v>
      </c>
      <c r="BF155" s="57">
        <v>0</v>
      </c>
      <c r="BG155" s="61">
        <v>0</v>
      </c>
      <c r="BH155" s="61">
        <v>0</v>
      </c>
      <c r="BI155" s="61">
        <v>0</v>
      </c>
      <c r="BJ155" s="61">
        <v>0</v>
      </c>
      <c r="BK155" s="61">
        <v>0</v>
      </c>
      <c r="BL155" s="61">
        <v>0</v>
      </c>
      <c r="BM155" s="61">
        <v>0</v>
      </c>
      <c r="BN155" s="60">
        <v>89192000</v>
      </c>
      <c r="BO155" s="60">
        <v>196763000</v>
      </c>
      <c r="BP155" s="60">
        <v>101591000</v>
      </c>
      <c r="BQ155" s="60">
        <v>146764000</v>
      </c>
      <c r="BR155" s="58">
        <v>225760000</v>
      </c>
      <c r="BS155" s="58">
        <v>137959000</v>
      </c>
      <c r="BT155" s="58">
        <v>126661000</v>
      </c>
      <c r="BU155" s="58">
        <v>173679000</v>
      </c>
      <c r="BV155" s="58">
        <v>90164000</v>
      </c>
      <c r="BW155" s="58">
        <v>57511000</v>
      </c>
      <c r="BX155" s="58">
        <v>181583000</v>
      </c>
      <c r="BY155" s="58">
        <v>289448000</v>
      </c>
      <c r="BZ155" s="58">
        <v>289448000</v>
      </c>
      <c r="CA155" s="37"/>
    </row>
    <row r="156" spans="1:90" x14ac:dyDescent="0.3">
      <c r="A156" s="29">
        <v>412000</v>
      </c>
      <c r="B156" s="30" t="s">
        <v>443</v>
      </c>
      <c r="C156" s="8" t="s">
        <v>444</v>
      </c>
      <c r="D156" s="8" t="s">
        <v>169</v>
      </c>
      <c r="E156" s="2" t="str">
        <f t="shared" si="34"/>
        <v>FRANKFORT W11 pnum412000</v>
      </c>
      <c r="F156" s="7">
        <v>470</v>
      </c>
      <c r="G156" s="8" t="s">
        <v>457</v>
      </c>
      <c r="H156" s="8" t="s">
        <v>456</v>
      </c>
      <c r="I156" s="83">
        <v>0</v>
      </c>
      <c r="J156" s="61">
        <v>0</v>
      </c>
      <c r="K156" s="61">
        <v>0</v>
      </c>
      <c r="L156" s="61">
        <v>0</v>
      </c>
      <c r="M156" s="61">
        <v>0</v>
      </c>
      <c r="N156" s="61">
        <v>0</v>
      </c>
      <c r="O156" s="61">
        <v>0</v>
      </c>
      <c r="P156" s="61">
        <v>0</v>
      </c>
      <c r="Q156" s="61">
        <v>0</v>
      </c>
      <c r="R156" s="61">
        <v>0</v>
      </c>
      <c r="S156" s="61">
        <v>0</v>
      </c>
      <c r="T156" s="61">
        <v>0</v>
      </c>
      <c r="U156" s="61">
        <v>0</v>
      </c>
      <c r="V156" s="61">
        <v>0</v>
      </c>
      <c r="W156" s="61">
        <v>0</v>
      </c>
      <c r="X156" s="61">
        <v>0</v>
      </c>
      <c r="Y156" s="61">
        <v>0</v>
      </c>
      <c r="Z156" s="61">
        <v>0</v>
      </c>
      <c r="AA156" s="61">
        <v>0</v>
      </c>
      <c r="AB156" s="61">
        <v>0</v>
      </c>
      <c r="AC156" s="61">
        <v>0</v>
      </c>
      <c r="AD156" s="61">
        <v>0</v>
      </c>
      <c r="AE156" s="61">
        <v>0</v>
      </c>
      <c r="AF156" s="61">
        <v>0</v>
      </c>
      <c r="AG156" s="61">
        <v>0</v>
      </c>
      <c r="AH156" s="61">
        <v>0</v>
      </c>
      <c r="AI156" s="61">
        <v>0</v>
      </c>
      <c r="AJ156" s="61">
        <v>0</v>
      </c>
      <c r="AK156" s="61">
        <v>0</v>
      </c>
      <c r="AL156" s="61">
        <v>0</v>
      </c>
      <c r="AM156" s="61">
        <v>0</v>
      </c>
      <c r="AN156" s="61">
        <v>0</v>
      </c>
      <c r="AO156" s="61">
        <v>0</v>
      </c>
      <c r="AP156" s="61">
        <v>0</v>
      </c>
      <c r="AQ156" s="61">
        <v>0</v>
      </c>
      <c r="AR156" s="61">
        <v>0</v>
      </c>
      <c r="AS156" s="57">
        <v>0</v>
      </c>
      <c r="AT156" s="57">
        <v>0</v>
      </c>
      <c r="AU156" s="57">
        <v>0</v>
      </c>
      <c r="AV156" s="57">
        <v>0</v>
      </c>
      <c r="AW156" s="57">
        <v>0</v>
      </c>
      <c r="AX156" s="57">
        <v>0</v>
      </c>
      <c r="AY156" s="57">
        <v>0</v>
      </c>
      <c r="AZ156" s="57">
        <v>0</v>
      </c>
      <c r="BA156" s="57">
        <v>0</v>
      </c>
      <c r="BB156" s="57">
        <v>0</v>
      </c>
      <c r="BC156" s="57">
        <v>0</v>
      </c>
      <c r="BD156" s="57">
        <v>0</v>
      </c>
      <c r="BE156" s="57">
        <v>0</v>
      </c>
      <c r="BF156" s="57">
        <v>0</v>
      </c>
      <c r="BG156" s="57">
        <v>0</v>
      </c>
      <c r="BH156" s="57">
        <v>0</v>
      </c>
      <c r="BI156" s="57">
        <v>0</v>
      </c>
      <c r="BJ156" s="57">
        <v>0</v>
      </c>
      <c r="BK156" s="57">
        <v>0</v>
      </c>
      <c r="BL156" s="57">
        <v>0</v>
      </c>
      <c r="BM156" s="57">
        <v>0</v>
      </c>
      <c r="BN156" s="58">
        <v>136683000</v>
      </c>
      <c r="BO156" s="58">
        <v>203323000</v>
      </c>
      <c r="BP156" s="58">
        <v>160660000</v>
      </c>
      <c r="BQ156" s="58">
        <v>183699000</v>
      </c>
      <c r="BR156" s="58">
        <v>194929000</v>
      </c>
      <c r="BS156" s="58">
        <v>242430000</v>
      </c>
      <c r="BT156" s="58">
        <v>288734000</v>
      </c>
      <c r="BU156" s="58">
        <v>217990000</v>
      </c>
      <c r="BV156" s="58">
        <v>301190000</v>
      </c>
      <c r="BW156" s="58">
        <v>317540000</v>
      </c>
      <c r="BX156" s="58">
        <v>194060000</v>
      </c>
      <c r="BY156" s="58">
        <v>77917000</v>
      </c>
      <c r="BZ156" s="58">
        <v>77917000</v>
      </c>
      <c r="CA156" s="37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</row>
    <row r="157" spans="1:90" x14ac:dyDescent="0.3">
      <c r="A157" s="29">
        <v>409342</v>
      </c>
      <c r="B157" s="30" t="s">
        <v>443</v>
      </c>
      <c r="C157" s="8" t="s">
        <v>444</v>
      </c>
      <c r="D157" s="8" t="s">
        <v>93</v>
      </c>
      <c r="E157" s="2" t="str">
        <f t="shared" si="34"/>
        <v>FRANKFORT W3 pnum409342</v>
      </c>
      <c r="F157" s="7">
        <v>433</v>
      </c>
      <c r="G157" s="6" t="s">
        <v>453</v>
      </c>
      <c r="H157" s="6" t="s">
        <v>454</v>
      </c>
      <c r="I157" s="74">
        <f>AN157/2</f>
        <v>46594650</v>
      </c>
      <c r="J157" s="81">
        <f t="shared" ref="J157:AM157" si="41">(($AN157-$I157)/($AN$2-$I$2))+I157</f>
        <v>46594654.314319447</v>
      </c>
      <c r="K157" s="81">
        <f t="shared" si="41"/>
        <v>46594658.628638893</v>
      </c>
      <c r="L157" s="81">
        <f t="shared" si="41"/>
        <v>46594662.94295834</v>
      </c>
      <c r="M157" s="81">
        <f t="shared" si="41"/>
        <v>46594667.257277787</v>
      </c>
      <c r="N157" s="81">
        <f t="shared" si="41"/>
        <v>46594671.571597233</v>
      </c>
      <c r="O157" s="81">
        <f t="shared" si="41"/>
        <v>46594675.88591668</v>
      </c>
      <c r="P157" s="81">
        <f t="shared" si="41"/>
        <v>46594680.200236127</v>
      </c>
      <c r="Q157" s="81">
        <f t="shared" si="41"/>
        <v>46594684.514555573</v>
      </c>
      <c r="R157" s="81">
        <f t="shared" si="41"/>
        <v>46594688.82887502</v>
      </c>
      <c r="S157" s="81">
        <f t="shared" si="41"/>
        <v>46594693.143194467</v>
      </c>
      <c r="T157" s="81">
        <f t="shared" si="41"/>
        <v>46594697.457513914</v>
      </c>
      <c r="U157" s="81">
        <f t="shared" si="41"/>
        <v>46594701.77183336</v>
      </c>
      <c r="V157" s="81">
        <f t="shared" si="41"/>
        <v>46594706.086152807</v>
      </c>
      <c r="W157" s="81">
        <f t="shared" si="41"/>
        <v>46594710.400472254</v>
      </c>
      <c r="X157" s="81">
        <f t="shared" si="41"/>
        <v>46594714.7147917</v>
      </c>
      <c r="Y157" s="81">
        <f t="shared" si="41"/>
        <v>46594719.029111147</v>
      </c>
      <c r="Z157" s="81">
        <f t="shared" si="41"/>
        <v>46594723.343430594</v>
      </c>
      <c r="AA157" s="81">
        <f t="shared" si="41"/>
        <v>46594727.65775004</v>
      </c>
      <c r="AB157" s="81">
        <f t="shared" si="41"/>
        <v>46594731.972069487</v>
      </c>
      <c r="AC157" s="81">
        <f t="shared" si="41"/>
        <v>46594736.286388934</v>
      </c>
      <c r="AD157" s="81">
        <f t="shared" si="41"/>
        <v>46594740.60070838</v>
      </c>
      <c r="AE157" s="81">
        <f t="shared" si="41"/>
        <v>46594744.915027827</v>
      </c>
      <c r="AF157" s="81">
        <f t="shared" si="41"/>
        <v>46594749.229347274</v>
      </c>
      <c r="AG157" s="81">
        <f t="shared" si="41"/>
        <v>46594753.54366672</v>
      </c>
      <c r="AH157" s="81">
        <f t="shared" si="41"/>
        <v>46594757.857986167</v>
      </c>
      <c r="AI157" s="81">
        <f t="shared" si="41"/>
        <v>46594762.172305614</v>
      </c>
      <c r="AJ157" s="81">
        <f t="shared" si="41"/>
        <v>46594766.48662506</v>
      </c>
      <c r="AK157" s="81">
        <f t="shared" si="41"/>
        <v>46594770.800944507</v>
      </c>
      <c r="AL157" s="81">
        <f t="shared" si="41"/>
        <v>46594775.115263954</v>
      </c>
      <c r="AM157" s="81">
        <f t="shared" si="41"/>
        <v>46594779.4295834</v>
      </c>
      <c r="AN157" s="60">
        <v>93189300</v>
      </c>
      <c r="AO157" s="60">
        <v>57337300</v>
      </c>
      <c r="AP157" s="60">
        <v>67775800</v>
      </c>
      <c r="AQ157" s="60">
        <v>61289600</v>
      </c>
      <c r="AR157" s="60">
        <v>71859100</v>
      </c>
      <c r="AS157" s="60">
        <v>77388400</v>
      </c>
      <c r="AT157" s="60">
        <v>84502800</v>
      </c>
      <c r="AU157" s="60">
        <v>84162000</v>
      </c>
      <c r="AV157" s="60">
        <v>87298400</v>
      </c>
      <c r="AW157" s="60">
        <v>57276100</v>
      </c>
      <c r="AX157" s="60">
        <v>79922700</v>
      </c>
      <c r="AY157" s="60">
        <v>80883400</v>
      </c>
      <c r="AZ157" s="60">
        <v>85959200</v>
      </c>
      <c r="BA157" s="60">
        <v>44371100</v>
      </c>
      <c r="BB157" s="60">
        <v>131711000</v>
      </c>
      <c r="BC157" s="60">
        <v>188521000</v>
      </c>
      <c r="BD157" s="60">
        <v>185131000</v>
      </c>
      <c r="BE157" s="58">
        <v>224797000</v>
      </c>
      <c r="BF157" s="60">
        <v>227996000</v>
      </c>
      <c r="BG157" s="60">
        <v>194253000</v>
      </c>
      <c r="BH157" s="60">
        <v>168649700</v>
      </c>
      <c r="BI157" s="60">
        <v>214523000</v>
      </c>
      <c r="BJ157" s="60">
        <v>82031000</v>
      </c>
      <c r="BK157" s="58">
        <v>33624000</v>
      </c>
      <c r="BL157" s="58">
        <v>74710528</v>
      </c>
      <c r="BM157" s="58">
        <v>76205000</v>
      </c>
      <c r="BN157" s="58">
        <v>24858000</v>
      </c>
      <c r="BO157" s="58">
        <v>11022000</v>
      </c>
      <c r="BP157" s="58">
        <v>6276000</v>
      </c>
      <c r="BQ157" s="58">
        <v>7035000</v>
      </c>
      <c r="BR157" s="58">
        <v>2249000</v>
      </c>
      <c r="BS157" s="58">
        <v>6066000</v>
      </c>
      <c r="BT157" s="58">
        <v>574000</v>
      </c>
      <c r="BU157" s="58">
        <v>334000</v>
      </c>
      <c r="BV157" s="57">
        <v>0</v>
      </c>
      <c r="BW157" s="57">
        <v>0</v>
      </c>
      <c r="BX157" s="57">
        <v>0</v>
      </c>
      <c r="BY157" s="57">
        <v>0</v>
      </c>
      <c r="BZ157" s="57">
        <v>0</v>
      </c>
      <c r="CA157" s="37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</row>
    <row r="158" spans="1:90" x14ac:dyDescent="0.3">
      <c r="A158" s="29">
        <v>409345</v>
      </c>
      <c r="B158" s="30" t="s">
        <v>443</v>
      </c>
      <c r="C158" s="8" t="s">
        <v>444</v>
      </c>
      <c r="D158" s="8" t="s">
        <v>82</v>
      </c>
      <c r="E158" s="2" t="str">
        <f t="shared" si="34"/>
        <v>FRANKFORT W5 pnum409345</v>
      </c>
      <c r="F158" s="7">
        <v>428</v>
      </c>
      <c r="G158" s="8" t="s">
        <v>458</v>
      </c>
      <c r="H158" s="8" t="s">
        <v>459</v>
      </c>
      <c r="I158" s="74">
        <f>AN158/2</f>
        <v>6271300</v>
      </c>
      <c r="J158" s="81">
        <f t="shared" ref="J158:AM158" si="42">(($AN158-$I158)/($AN$2-$I$2))+I158</f>
        <v>6271300.5806759261</v>
      </c>
      <c r="K158" s="81">
        <f t="shared" si="42"/>
        <v>6271301.1613518521</v>
      </c>
      <c r="L158" s="81">
        <f t="shared" si="42"/>
        <v>6271301.7420277782</v>
      </c>
      <c r="M158" s="81">
        <f t="shared" si="42"/>
        <v>6271302.3227037042</v>
      </c>
      <c r="N158" s="81">
        <f t="shared" si="42"/>
        <v>6271302.9033796303</v>
      </c>
      <c r="O158" s="81">
        <f t="shared" si="42"/>
        <v>6271303.4840555564</v>
      </c>
      <c r="P158" s="81">
        <f t="shared" si="42"/>
        <v>6271304.0647314824</v>
      </c>
      <c r="Q158" s="81">
        <f t="shared" si="42"/>
        <v>6271304.6454074085</v>
      </c>
      <c r="R158" s="81">
        <f t="shared" si="42"/>
        <v>6271305.2260833345</v>
      </c>
      <c r="S158" s="81">
        <f t="shared" si="42"/>
        <v>6271305.8067592606</v>
      </c>
      <c r="T158" s="81">
        <f t="shared" si="42"/>
        <v>6271306.3874351867</v>
      </c>
      <c r="U158" s="81">
        <f t="shared" si="42"/>
        <v>6271306.9681111127</v>
      </c>
      <c r="V158" s="81">
        <f t="shared" si="42"/>
        <v>6271307.5487870388</v>
      </c>
      <c r="W158" s="81">
        <f t="shared" si="42"/>
        <v>6271308.1294629648</v>
      </c>
      <c r="X158" s="81">
        <f t="shared" si="42"/>
        <v>6271308.7101388909</v>
      </c>
      <c r="Y158" s="81">
        <f t="shared" si="42"/>
        <v>6271309.290814817</v>
      </c>
      <c r="Z158" s="81">
        <f t="shared" si="42"/>
        <v>6271309.871490743</v>
      </c>
      <c r="AA158" s="81">
        <f t="shared" si="42"/>
        <v>6271310.4521666691</v>
      </c>
      <c r="AB158" s="81">
        <f t="shared" si="42"/>
        <v>6271311.0328425951</v>
      </c>
      <c r="AC158" s="81">
        <f t="shared" si="42"/>
        <v>6271311.6135185212</v>
      </c>
      <c r="AD158" s="81">
        <f t="shared" si="42"/>
        <v>6271312.1941944472</v>
      </c>
      <c r="AE158" s="81">
        <f t="shared" si="42"/>
        <v>6271312.7748703733</v>
      </c>
      <c r="AF158" s="81">
        <f t="shared" si="42"/>
        <v>6271313.3555462994</v>
      </c>
      <c r="AG158" s="81">
        <f t="shared" si="42"/>
        <v>6271313.9362222254</v>
      </c>
      <c r="AH158" s="81">
        <f t="shared" si="42"/>
        <v>6271314.5168981515</v>
      </c>
      <c r="AI158" s="81">
        <f t="shared" si="42"/>
        <v>6271315.0975740775</v>
      </c>
      <c r="AJ158" s="81">
        <f t="shared" si="42"/>
        <v>6271315.6782500036</v>
      </c>
      <c r="AK158" s="81">
        <f t="shared" si="42"/>
        <v>6271316.2589259297</v>
      </c>
      <c r="AL158" s="81">
        <f t="shared" si="42"/>
        <v>6271316.8396018557</v>
      </c>
      <c r="AM158" s="81">
        <f t="shared" si="42"/>
        <v>6271317.4202777818</v>
      </c>
      <c r="AN158" s="60">
        <v>12542600</v>
      </c>
      <c r="AO158" s="60">
        <v>81843400</v>
      </c>
      <c r="AP158" s="60">
        <v>88028300</v>
      </c>
      <c r="AQ158" s="60">
        <v>106372100</v>
      </c>
      <c r="AR158" s="60">
        <v>95780500</v>
      </c>
      <c r="AS158" s="60">
        <v>88519300</v>
      </c>
      <c r="AT158" s="60">
        <v>71788900</v>
      </c>
      <c r="AU158" s="60">
        <v>106827100</v>
      </c>
      <c r="AV158" s="60">
        <v>109775500</v>
      </c>
      <c r="AW158" s="60">
        <v>108934800</v>
      </c>
      <c r="AX158" s="60">
        <v>129084500</v>
      </c>
      <c r="AY158" s="58">
        <v>155589500</v>
      </c>
      <c r="AZ158" s="58">
        <v>183213500</v>
      </c>
      <c r="BA158" s="65">
        <v>217209000</v>
      </c>
      <c r="BB158" s="58">
        <v>144111000</v>
      </c>
      <c r="BC158" s="58">
        <v>229098000</v>
      </c>
      <c r="BD158" s="58">
        <v>207605000</v>
      </c>
      <c r="BE158" s="58">
        <v>230977000</v>
      </c>
      <c r="BF158" s="58">
        <v>246044000</v>
      </c>
      <c r="BG158" s="58">
        <v>218806000</v>
      </c>
      <c r="BH158" s="58">
        <v>192310500</v>
      </c>
      <c r="BI158" s="58">
        <v>223604000</v>
      </c>
      <c r="BJ158" s="58">
        <v>235818000</v>
      </c>
      <c r="BK158" s="58">
        <v>234295000</v>
      </c>
      <c r="BL158" s="58">
        <v>88695129</v>
      </c>
      <c r="BM158" s="58">
        <v>90473000</v>
      </c>
      <c r="BN158" s="58">
        <v>39513000</v>
      </c>
      <c r="BO158" s="58">
        <v>11237000</v>
      </c>
      <c r="BP158" s="58">
        <v>4027000</v>
      </c>
      <c r="BQ158" s="58">
        <v>7450000</v>
      </c>
      <c r="BR158" s="58">
        <v>13831000</v>
      </c>
      <c r="BS158" s="58">
        <v>24116000</v>
      </c>
      <c r="BT158" s="58">
        <v>15830000</v>
      </c>
      <c r="BU158" s="58">
        <v>6584000</v>
      </c>
      <c r="BV158" s="58">
        <v>10873000</v>
      </c>
      <c r="BW158" s="58">
        <v>9296000</v>
      </c>
      <c r="BX158" s="58">
        <v>11637000</v>
      </c>
      <c r="BY158" s="58">
        <v>9111000</v>
      </c>
      <c r="BZ158" s="58">
        <v>9111000</v>
      </c>
      <c r="CA158" s="37"/>
    </row>
    <row r="159" spans="1:90" x14ac:dyDescent="0.3">
      <c r="A159" s="29">
        <v>409338</v>
      </c>
      <c r="B159" s="30" t="s">
        <v>443</v>
      </c>
      <c r="C159" s="8" t="s">
        <v>444</v>
      </c>
      <c r="D159" s="8" t="s">
        <v>70</v>
      </c>
      <c r="E159" s="2" t="str">
        <f t="shared" si="34"/>
        <v>FRANKFORT W4 pnum409338</v>
      </c>
      <c r="F159" s="7">
        <v>390</v>
      </c>
      <c r="G159" s="8" t="s">
        <v>460</v>
      </c>
      <c r="H159" s="8" t="s">
        <v>461</v>
      </c>
      <c r="I159" s="74">
        <f>AN159/2</f>
        <v>55385500</v>
      </c>
      <c r="J159" s="81">
        <f t="shared" ref="J159:AM159" si="43">(($AN159-$I159)/($AN$2-$I$2))+I159</f>
        <v>55385505.12828704</v>
      </c>
      <c r="K159" s="81">
        <f t="shared" si="43"/>
        <v>55385510.256574079</v>
      </c>
      <c r="L159" s="81">
        <f t="shared" si="43"/>
        <v>55385515.384861119</v>
      </c>
      <c r="M159" s="81">
        <f t="shared" si="43"/>
        <v>55385520.513148159</v>
      </c>
      <c r="N159" s="81">
        <f t="shared" si="43"/>
        <v>55385525.641435198</v>
      </c>
      <c r="O159" s="81">
        <f t="shared" si="43"/>
        <v>55385530.769722238</v>
      </c>
      <c r="P159" s="81">
        <f t="shared" si="43"/>
        <v>55385535.898009278</v>
      </c>
      <c r="Q159" s="81">
        <f t="shared" si="43"/>
        <v>55385541.026296318</v>
      </c>
      <c r="R159" s="81">
        <f t="shared" si="43"/>
        <v>55385546.154583357</v>
      </c>
      <c r="S159" s="81">
        <f t="shared" si="43"/>
        <v>55385551.282870397</v>
      </c>
      <c r="T159" s="81">
        <f t="shared" si="43"/>
        <v>55385556.411157437</v>
      </c>
      <c r="U159" s="81">
        <f t="shared" si="43"/>
        <v>55385561.539444476</v>
      </c>
      <c r="V159" s="81">
        <f t="shared" si="43"/>
        <v>55385566.667731516</v>
      </c>
      <c r="W159" s="81">
        <f t="shared" si="43"/>
        <v>55385571.796018556</v>
      </c>
      <c r="X159" s="81">
        <f t="shared" si="43"/>
        <v>55385576.924305595</v>
      </c>
      <c r="Y159" s="81">
        <f t="shared" si="43"/>
        <v>55385582.052592635</v>
      </c>
      <c r="Z159" s="81">
        <f t="shared" si="43"/>
        <v>55385587.180879675</v>
      </c>
      <c r="AA159" s="81">
        <f t="shared" si="43"/>
        <v>55385592.309166715</v>
      </c>
      <c r="AB159" s="81">
        <f t="shared" si="43"/>
        <v>55385597.437453754</v>
      </c>
      <c r="AC159" s="81">
        <f t="shared" si="43"/>
        <v>55385602.565740794</v>
      </c>
      <c r="AD159" s="81">
        <f t="shared" si="43"/>
        <v>55385607.694027834</v>
      </c>
      <c r="AE159" s="81">
        <f t="shared" si="43"/>
        <v>55385612.822314873</v>
      </c>
      <c r="AF159" s="81">
        <f t="shared" si="43"/>
        <v>55385617.950601913</v>
      </c>
      <c r="AG159" s="81">
        <f t="shared" si="43"/>
        <v>55385623.078888953</v>
      </c>
      <c r="AH159" s="81">
        <f t="shared" si="43"/>
        <v>55385628.207175992</v>
      </c>
      <c r="AI159" s="81">
        <f t="shared" si="43"/>
        <v>55385633.335463032</v>
      </c>
      <c r="AJ159" s="81">
        <f t="shared" si="43"/>
        <v>55385638.463750072</v>
      </c>
      <c r="AK159" s="81">
        <f t="shared" si="43"/>
        <v>55385643.592037112</v>
      </c>
      <c r="AL159" s="81">
        <f t="shared" si="43"/>
        <v>55385648.720324151</v>
      </c>
      <c r="AM159" s="81">
        <f t="shared" si="43"/>
        <v>55385653.848611191</v>
      </c>
      <c r="AN159" s="60">
        <v>110771000</v>
      </c>
      <c r="AO159" s="60">
        <v>82772000</v>
      </c>
      <c r="AP159" s="60">
        <v>91579000</v>
      </c>
      <c r="AQ159" s="60">
        <v>83604000</v>
      </c>
      <c r="AR159" s="60">
        <v>97896000</v>
      </c>
      <c r="AS159" s="60">
        <v>95998000</v>
      </c>
      <c r="AT159" s="60">
        <v>105959300</v>
      </c>
      <c r="AU159" s="60">
        <v>123241000</v>
      </c>
      <c r="AV159" s="60">
        <v>111895000</v>
      </c>
      <c r="AW159" s="60">
        <v>125130000</v>
      </c>
      <c r="AX159" s="60">
        <v>111809000</v>
      </c>
      <c r="AY159" s="60">
        <v>102065000</v>
      </c>
      <c r="AZ159" s="60">
        <v>70928000</v>
      </c>
      <c r="BA159" s="60">
        <v>109490000</v>
      </c>
      <c r="BB159" s="60">
        <v>63065000</v>
      </c>
      <c r="BC159" s="58">
        <v>93039000</v>
      </c>
      <c r="BD159" s="60">
        <v>65051000</v>
      </c>
      <c r="BE159" s="58">
        <v>106707000</v>
      </c>
      <c r="BF159" s="58">
        <v>98387000</v>
      </c>
      <c r="BG159" s="60">
        <v>82563000</v>
      </c>
      <c r="BH159" s="60">
        <v>111580000</v>
      </c>
      <c r="BI159" s="60">
        <v>137680000</v>
      </c>
      <c r="BJ159" s="60">
        <v>93653000</v>
      </c>
      <c r="BK159" s="60">
        <v>99832000</v>
      </c>
      <c r="BL159" s="60">
        <v>214556542</v>
      </c>
      <c r="BM159" s="60">
        <v>218861466</v>
      </c>
      <c r="BN159" s="60">
        <v>190780274</v>
      </c>
      <c r="BO159" s="60">
        <v>96134268</v>
      </c>
      <c r="BP159" s="60">
        <v>120459000</v>
      </c>
      <c r="BQ159" s="60">
        <v>228073000</v>
      </c>
      <c r="BR159" s="60">
        <v>79278000</v>
      </c>
      <c r="BS159" s="58">
        <v>142746000</v>
      </c>
      <c r="BT159" s="58">
        <v>242410000</v>
      </c>
      <c r="BU159" s="58">
        <v>238218000</v>
      </c>
      <c r="BV159" s="58">
        <v>237909000</v>
      </c>
      <c r="BW159" s="58">
        <v>238966000</v>
      </c>
      <c r="BX159" s="58">
        <v>265264000</v>
      </c>
      <c r="BY159" s="65">
        <v>245725700</v>
      </c>
      <c r="BZ159" s="65">
        <v>245725700</v>
      </c>
      <c r="CA159" s="37"/>
    </row>
    <row r="160" spans="1:90" x14ac:dyDescent="0.3">
      <c r="A160" s="29">
        <v>409339</v>
      </c>
      <c r="B160" s="30" t="s">
        <v>443</v>
      </c>
      <c r="C160" s="8" t="s">
        <v>444</v>
      </c>
      <c r="D160" s="8" t="s">
        <v>85</v>
      </c>
      <c r="E160" s="2" t="str">
        <f t="shared" si="34"/>
        <v>FRANKFORT W7 pnum409339</v>
      </c>
      <c r="F160" s="9">
        <v>374</v>
      </c>
      <c r="G160" s="8" t="s">
        <v>462</v>
      </c>
      <c r="H160" s="8" t="s">
        <v>463</v>
      </c>
      <c r="I160" s="83">
        <v>0</v>
      </c>
      <c r="J160" s="57">
        <v>0</v>
      </c>
      <c r="K160" s="57">
        <v>0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  <c r="Q160" s="57">
        <v>0</v>
      </c>
      <c r="R160" s="57">
        <v>0</v>
      </c>
      <c r="S160" s="57">
        <v>0</v>
      </c>
      <c r="T160" s="57">
        <v>0</v>
      </c>
      <c r="U160" s="57">
        <v>0</v>
      </c>
      <c r="V160" s="57">
        <v>0</v>
      </c>
      <c r="W160" s="57">
        <v>0</v>
      </c>
      <c r="X160" s="57">
        <v>0</v>
      </c>
      <c r="Y160" s="57">
        <v>0</v>
      </c>
      <c r="Z160" s="57">
        <v>0</v>
      </c>
      <c r="AA160" s="57">
        <v>0</v>
      </c>
      <c r="AB160" s="57">
        <v>0</v>
      </c>
      <c r="AC160" s="57">
        <v>0</v>
      </c>
      <c r="AD160" s="57">
        <v>0</v>
      </c>
      <c r="AE160" s="57">
        <v>0</v>
      </c>
      <c r="AF160" s="57">
        <v>0</v>
      </c>
      <c r="AG160" s="57">
        <v>0</v>
      </c>
      <c r="AH160" s="57">
        <v>0</v>
      </c>
      <c r="AI160" s="57">
        <v>0</v>
      </c>
      <c r="AJ160" s="57">
        <v>0</v>
      </c>
      <c r="AK160" s="57">
        <v>0</v>
      </c>
      <c r="AL160" s="57">
        <v>0</v>
      </c>
      <c r="AM160" s="57">
        <v>0</v>
      </c>
      <c r="AN160" s="57">
        <v>0</v>
      </c>
      <c r="AO160" s="57">
        <v>0</v>
      </c>
      <c r="AP160" s="57">
        <v>0</v>
      </c>
      <c r="AQ160" s="57">
        <v>0</v>
      </c>
      <c r="AR160" s="57">
        <v>0</v>
      </c>
      <c r="AS160" s="57">
        <v>0</v>
      </c>
      <c r="AT160" s="57">
        <v>0</v>
      </c>
      <c r="AU160" s="57">
        <v>0</v>
      </c>
      <c r="AV160" s="57">
        <v>0</v>
      </c>
      <c r="AW160" s="57">
        <v>0</v>
      </c>
      <c r="AX160" s="57">
        <v>0</v>
      </c>
      <c r="AY160" s="57">
        <v>0</v>
      </c>
      <c r="AZ160" s="57">
        <v>0</v>
      </c>
      <c r="BA160" s="58">
        <v>14324400</v>
      </c>
      <c r="BB160" s="58">
        <v>19947600</v>
      </c>
      <c r="BC160" s="58">
        <v>15508400</v>
      </c>
      <c r="BD160" s="58">
        <v>11498400</v>
      </c>
      <c r="BE160" s="58">
        <v>22376800</v>
      </c>
      <c r="BF160" s="58">
        <v>19313860</v>
      </c>
      <c r="BG160" s="58">
        <v>195000</v>
      </c>
      <c r="BH160" s="58">
        <v>16149900</v>
      </c>
      <c r="BI160" s="58">
        <v>307500</v>
      </c>
      <c r="BJ160" s="58">
        <v>15862288</v>
      </c>
      <c r="BK160" s="58">
        <v>8128808</v>
      </c>
      <c r="BL160" s="58">
        <v>32378761</v>
      </c>
      <c r="BM160" s="58">
        <v>32855864</v>
      </c>
      <c r="BN160" s="58">
        <v>16352245</v>
      </c>
      <c r="BO160" s="58">
        <v>75569798</v>
      </c>
      <c r="BP160" s="58">
        <v>81705000</v>
      </c>
      <c r="BQ160" s="58">
        <v>69862000</v>
      </c>
      <c r="BR160" s="58">
        <v>90847000</v>
      </c>
      <c r="BS160" s="58">
        <v>95210000</v>
      </c>
      <c r="BT160" s="58">
        <v>84916000</v>
      </c>
      <c r="BU160" s="58">
        <v>95561000</v>
      </c>
      <c r="BV160" s="58">
        <v>65209000</v>
      </c>
      <c r="BW160" s="58">
        <v>101487000</v>
      </c>
      <c r="BX160" s="58">
        <v>81185000</v>
      </c>
      <c r="BY160" s="58">
        <v>79229000</v>
      </c>
      <c r="BZ160" s="58">
        <v>79229001</v>
      </c>
      <c r="CA160" s="37"/>
    </row>
    <row r="161" spans="1:90" x14ac:dyDescent="0.3">
      <c r="A161" s="29">
        <v>409344</v>
      </c>
      <c r="B161" s="30" t="s">
        <v>443</v>
      </c>
      <c r="C161" s="8" t="s">
        <v>444</v>
      </c>
      <c r="D161" s="8" t="s">
        <v>49</v>
      </c>
      <c r="E161" s="2" t="str">
        <f t="shared" si="34"/>
        <v>FRANKFORT W2 pnum409344</v>
      </c>
      <c r="F161" s="9">
        <v>315</v>
      </c>
      <c r="G161" s="8" t="s">
        <v>464</v>
      </c>
      <c r="H161" s="8" t="s">
        <v>465</v>
      </c>
      <c r="I161" s="74">
        <f>AN161/2</f>
        <v>2513500</v>
      </c>
      <c r="J161" s="81">
        <f t="shared" ref="J161:AM161" si="44">(($AN161-$I161)/($AN$2-$I$2))+I161</f>
        <v>2513500.2327314815</v>
      </c>
      <c r="K161" s="81">
        <f t="shared" si="44"/>
        <v>2513500.4654629631</v>
      </c>
      <c r="L161" s="81">
        <f t="shared" si="44"/>
        <v>2513500.6981944446</v>
      </c>
      <c r="M161" s="81">
        <f t="shared" si="44"/>
        <v>2513500.9309259262</v>
      </c>
      <c r="N161" s="81">
        <f t="shared" si="44"/>
        <v>2513501.1636574077</v>
      </c>
      <c r="O161" s="81">
        <f t="shared" si="44"/>
        <v>2513501.3963888893</v>
      </c>
      <c r="P161" s="81">
        <f t="shared" si="44"/>
        <v>2513501.6291203708</v>
      </c>
      <c r="Q161" s="81">
        <f t="shared" si="44"/>
        <v>2513501.8618518524</v>
      </c>
      <c r="R161" s="81">
        <f t="shared" si="44"/>
        <v>2513502.0945833339</v>
      </c>
      <c r="S161" s="81">
        <f t="shared" si="44"/>
        <v>2513502.3273148155</v>
      </c>
      <c r="T161" s="81">
        <f t="shared" si="44"/>
        <v>2513502.560046297</v>
      </c>
      <c r="U161" s="81">
        <f t="shared" si="44"/>
        <v>2513502.7927777786</v>
      </c>
      <c r="V161" s="81">
        <f t="shared" si="44"/>
        <v>2513503.0255092601</v>
      </c>
      <c r="W161" s="81">
        <f t="shared" si="44"/>
        <v>2513503.2582407417</v>
      </c>
      <c r="X161" s="81">
        <f t="shared" si="44"/>
        <v>2513503.4909722232</v>
      </c>
      <c r="Y161" s="81">
        <f t="shared" si="44"/>
        <v>2513503.7237037048</v>
      </c>
      <c r="Z161" s="81">
        <f t="shared" si="44"/>
        <v>2513503.9564351863</v>
      </c>
      <c r="AA161" s="81">
        <f t="shared" si="44"/>
        <v>2513504.1891666679</v>
      </c>
      <c r="AB161" s="81">
        <f t="shared" si="44"/>
        <v>2513504.4218981494</v>
      </c>
      <c r="AC161" s="81">
        <f t="shared" si="44"/>
        <v>2513504.654629631</v>
      </c>
      <c r="AD161" s="81">
        <f t="shared" si="44"/>
        <v>2513504.8873611125</v>
      </c>
      <c r="AE161" s="81">
        <f t="shared" si="44"/>
        <v>2513505.1200925941</v>
      </c>
      <c r="AF161" s="81">
        <f t="shared" si="44"/>
        <v>2513505.3528240756</v>
      </c>
      <c r="AG161" s="81">
        <f t="shared" si="44"/>
        <v>2513505.5855555572</v>
      </c>
      <c r="AH161" s="81">
        <f t="shared" si="44"/>
        <v>2513505.8182870387</v>
      </c>
      <c r="AI161" s="81">
        <f t="shared" si="44"/>
        <v>2513506.0510185203</v>
      </c>
      <c r="AJ161" s="81">
        <f t="shared" si="44"/>
        <v>2513506.2837500018</v>
      </c>
      <c r="AK161" s="81">
        <f t="shared" si="44"/>
        <v>2513506.5164814834</v>
      </c>
      <c r="AL161" s="81">
        <f t="shared" si="44"/>
        <v>2513506.7492129649</v>
      </c>
      <c r="AM161" s="81">
        <f t="shared" si="44"/>
        <v>2513506.9819444465</v>
      </c>
      <c r="AN161" s="60">
        <v>5027000</v>
      </c>
      <c r="AO161" s="60">
        <v>3856300</v>
      </c>
      <c r="AP161" s="60">
        <v>4757000</v>
      </c>
      <c r="AQ161" s="60">
        <v>5059200</v>
      </c>
      <c r="AR161" s="60">
        <v>6001400</v>
      </c>
      <c r="AS161" s="60">
        <v>6539100</v>
      </c>
      <c r="AT161" s="60">
        <v>3919300</v>
      </c>
      <c r="AU161" s="60">
        <v>11255900</v>
      </c>
      <c r="AV161" s="58">
        <v>8333000</v>
      </c>
      <c r="AW161" s="58">
        <v>2484500</v>
      </c>
      <c r="AX161" s="58">
        <v>10662900</v>
      </c>
      <c r="AY161" s="58">
        <v>9970800</v>
      </c>
      <c r="AZ161" s="58">
        <v>9208300</v>
      </c>
      <c r="BA161" s="58">
        <v>2845840</v>
      </c>
      <c r="BB161" s="58">
        <v>792300</v>
      </c>
      <c r="BC161" s="58">
        <v>13170000</v>
      </c>
      <c r="BD161" s="58">
        <v>9622000</v>
      </c>
      <c r="BE161" s="58">
        <v>14742000</v>
      </c>
      <c r="BF161" s="58">
        <v>29839000</v>
      </c>
      <c r="BG161" s="58">
        <v>14941000</v>
      </c>
      <c r="BH161" s="58">
        <v>20895000</v>
      </c>
      <c r="BI161" s="58">
        <v>28591000</v>
      </c>
      <c r="BJ161" s="58">
        <v>138500</v>
      </c>
      <c r="BK161" s="67">
        <v>0</v>
      </c>
      <c r="BL161" s="67">
        <v>0</v>
      </c>
      <c r="BM161" s="67">
        <v>0</v>
      </c>
      <c r="BN161" s="67">
        <v>0</v>
      </c>
      <c r="BO161" s="67">
        <v>0</v>
      </c>
      <c r="BP161" s="67">
        <v>0</v>
      </c>
      <c r="BQ161" s="67">
        <v>0</v>
      </c>
      <c r="BR161" s="67">
        <v>0</v>
      </c>
      <c r="BS161" s="67">
        <v>0</v>
      </c>
      <c r="BT161" s="67">
        <v>0</v>
      </c>
      <c r="BU161" s="67">
        <v>0</v>
      </c>
      <c r="BV161" s="67">
        <v>0</v>
      </c>
      <c r="BW161" s="67">
        <v>0</v>
      </c>
      <c r="BX161" s="67">
        <v>0</v>
      </c>
      <c r="BY161" s="67">
        <v>0</v>
      </c>
      <c r="BZ161" s="67">
        <v>0</v>
      </c>
      <c r="CA161" s="37"/>
    </row>
    <row r="162" spans="1:90" x14ac:dyDescent="0.3">
      <c r="A162" s="29">
        <v>409341</v>
      </c>
      <c r="B162" s="30" t="s">
        <v>443</v>
      </c>
      <c r="C162" s="8" t="s">
        <v>444</v>
      </c>
      <c r="D162" s="8" t="s">
        <v>54</v>
      </c>
      <c r="E162" s="2" t="str">
        <f t="shared" si="34"/>
        <v>FRANKFORT W1 pnum409341</v>
      </c>
      <c r="F162" s="7">
        <v>165</v>
      </c>
      <c r="G162" s="8" t="s">
        <v>466</v>
      </c>
      <c r="H162" s="8" t="s">
        <v>467</v>
      </c>
      <c r="I162" s="73">
        <v>0</v>
      </c>
      <c r="J162" s="72">
        <v>0</v>
      </c>
      <c r="K162" s="72">
        <v>0</v>
      </c>
      <c r="L162" s="72">
        <v>0</v>
      </c>
      <c r="M162" s="72">
        <v>0</v>
      </c>
      <c r="N162" s="72">
        <v>0</v>
      </c>
      <c r="O162" s="72">
        <v>0</v>
      </c>
      <c r="P162" s="72">
        <v>0</v>
      </c>
      <c r="Q162" s="72">
        <v>0</v>
      </c>
      <c r="R162" s="72">
        <v>0</v>
      </c>
      <c r="S162" s="72">
        <v>0</v>
      </c>
      <c r="T162" s="72">
        <v>0</v>
      </c>
      <c r="U162" s="72">
        <v>0</v>
      </c>
      <c r="V162" s="72">
        <v>0</v>
      </c>
      <c r="W162" s="72">
        <v>0</v>
      </c>
      <c r="X162" s="72">
        <v>0</v>
      </c>
      <c r="Y162" s="72">
        <v>0</v>
      </c>
      <c r="Z162" s="72">
        <v>0</v>
      </c>
      <c r="AA162" s="72">
        <v>0</v>
      </c>
      <c r="AB162" s="72">
        <v>0</v>
      </c>
      <c r="AC162" s="72">
        <v>0</v>
      </c>
      <c r="AD162" s="72">
        <v>0</v>
      </c>
      <c r="AE162" s="72">
        <v>0</v>
      </c>
      <c r="AF162" s="72">
        <v>0</v>
      </c>
      <c r="AG162" s="72">
        <v>0</v>
      </c>
      <c r="AH162" s="72">
        <v>0</v>
      </c>
      <c r="AI162" s="72">
        <v>0</v>
      </c>
      <c r="AJ162" s="72">
        <v>0</v>
      </c>
      <c r="AK162" s="72">
        <v>0</v>
      </c>
      <c r="AL162" s="72">
        <v>0</v>
      </c>
      <c r="AM162" s="72">
        <v>0</v>
      </c>
      <c r="AN162" s="60">
        <v>0</v>
      </c>
      <c r="AO162" s="60">
        <v>0</v>
      </c>
      <c r="AP162" s="60">
        <v>0</v>
      </c>
      <c r="AQ162" s="60">
        <v>0</v>
      </c>
      <c r="AR162" s="60">
        <v>0</v>
      </c>
      <c r="AS162" s="69">
        <v>0</v>
      </c>
      <c r="AT162" s="69">
        <v>0</v>
      </c>
      <c r="AU162" s="69">
        <v>0</v>
      </c>
      <c r="AV162" s="69">
        <v>0</v>
      </c>
      <c r="AW162" s="69">
        <v>0</v>
      </c>
      <c r="AX162" s="69">
        <v>0</v>
      </c>
      <c r="AY162" s="69">
        <v>0</v>
      </c>
      <c r="AZ162" s="67">
        <v>0</v>
      </c>
      <c r="BA162" s="69">
        <v>0</v>
      </c>
      <c r="BB162" s="69">
        <v>0</v>
      </c>
      <c r="BC162" s="67">
        <v>0</v>
      </c>
      <c r="BD162" s="67">
        <v>0</v>
      </c>
      <c r="BE162" s="67">
        <v>0</v>
      </c>
      <c r="BF162" s="67">
        <v>0</v>
      </c>
      <c r="BG162" s="67">
        <v>0</v>
      </c>
      <c r="BH162" s="67">
        <v>0</v>
      </c>
      <c r="BI162" s="67">
        <v>0</v>
      </c>
      <c r="BJ162" s="67">
        <v>0</v>
      </c>
      <c r="BK162" s="67">
        <v>0</v>
      </c>
      <c r="BL162" s="67">
        <v>0</v>
      </c>
      <c r="BM162" s="67">
        <v>0</v>
      </c>
      <c r="BN162" s="67">
        <v>0</v>
      </c>
      <c r="BO162" s="67">
        <v>0</v>
      </c>
      <c r="BP162" s="67">
        <v>0</v>
      </c>
      <c r="BQ162" s="67">
        <v>0</v>
      </c>
      <c r="BR162" s="67">
        <v>0</v>
      </c>
      <c r="BS162" s="67">
        <v>0</v>
      </c>
      <c r="BT162" s="67">
        <v>0</v>
      </c>
      <c r="BU162" s="67">
        <v>0</v>
      </c>
      <c r="BV162" s="67">
        <v>0</v>
      </c>
      <c r="BW162" s="67">
        <v>0</v>
      </c>
      <c r="BX162" s="67">
        <v>0</v>
      </c>
      <c r="BY162" s="67">
        <v>0</v>
      </c>
      <c r="BZ162" s="67">
        <v>0</v>
      </c>
      <c r="CA162" s="37"/>
    </row>
    <row r="163" spans="1:90" ht="28.8" x14ac:dyDescent="0.3">
      <c r="A163" s="1">
        <v>432737</v>
      </c>
      <c r="B163" s="2" t="s">
        <v>468</v>
      </c>
      <c r="C163" s="2" t="s">
        <v>469</v>
      </c>
      <c r="D163" s="2" t="s">
        <v>93</v>
      </c>
      <c r="E163" s="2" t="str">
        <f t="shared" si="34"/>
        <v>FRANKFORT PARK DISTRICT W3 pnum432737</v>
      </c>
      <c r="F163" s="1">
        <v>385</v>
      </c>
      <c r="G163" s="2" t="s">
        <v>470</v>
      </c>
      <c r="H163" s="2" t="s">
        <v>471</v>
      </c>
      <c r="I163" s="38">
        <v>0</v>
      </c>
      <c r="J163" s="38">
        <v>0</v>
      </c>
      <c r="K163" s="38">
        <v>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38">
        <v>0</v>
      </c>
      <c r="R163" s="38">
        <v>0</v>
      </c>
      <c r="S163" s="38">
        <v>0</v>
      </c>
      <c r="T163" s="38">
        <v>0</v>
      </c>
      <c r="U163" s="38">
        <v>0</v>
      </c>
      <c r="V163" s="38">
        <v>0</v>
      </c>
      <c r="W163" s="38">
        <v>0</v>
      </c>
      <c r="X163" s="38">
        <v>0</v>
      </c>
      <c r="Y163" s="38">
        <v>0</v>
      </c>
      <c r="Z163" s="38">
        <v>0</v>
      </c>
      <c r="AA163" s="38">
        <v>0</v>
      </c>
      <c r="AB163" s="38">
        <v>0</v>
      </c>
      <c r="AC163" s="38">
        <v>0</v>
      </c>
      <c r="AD163" s="38">
        <v>0</v>
      </c>
      <c r="AE163" s="38">
        <v>0</v>
      </c>
      <c r="AF163" s="38">
        <v>0</v>
      </c>
      <c r="AG163" s="38">
        <v>0</v>
      </c>
      <c r="AH163" s="38">
        <v>0</v>
      </c>
      <c r="AI163" s="38">
        <v>0</v>
      </c>
      <c r="AJ163" s="38">
        <v>0</v>
      </c>
      <c r="AK163" s="38">
        <v>0</v>
      </c>
      <c r="AL163" s="38">
        <v>0</v>
      </c>
      <c r="AM163" s="38">
        <v>0</v>
      </c>
      <c r="AN163" s="38">
        <v>0</v>
      </c>
      <c r="AO163" s="38">
        <v>0</v>
      </c>
      <c r="AP163" s="38">
        <v>0</v>
      </c>
      <c r="AQ163" s="38">
        <v>0</v>
      </c>
      <c r="AR163" s="38">
        <v>0</v>
      </c>
      <c r="AS163" s="38">
        <v>0</v>
      </c>
      <c r="AT163" s="38">
        <v>0</v>
      </c>
      <c r="AU163" s="38">
        <v>0</v>
      </c>
      <c r="AV163" s="31">
        <v>0</v>
      </c>
      <c r="AW163" s="38">
        <v>0</v>
      </c>
      <c r="AX163" s="38">
        <v>0</v>
      </c>
      <c r="AY163" s="38">
        <v>0</v>
      </c>
      <c r="AZ163" s="38">
        <v>0</v>
      </c>
      <c r="BA163" s="38">
        <v>0</v>
      </c>
      <c r="BB163" s="38">
        <v>0</v>
      </c>
      <c r="BC163" s="38">
        <v>0</v>
      </c>
      <c r="BD163" s="38">
        <v>0</v>
      </c>
      <c r="BE163" s="31">
        <v>0</v>
      </c>
      <c r="BF163" s="31">
        <v>0</v>
      </c>
      <c r="BG163" s="38">
        <v>0</v>
      </c>
      <c r="BH163" s="38">
        <v>0</v>
      </c>
      <c r="BI163" s="38">
        <v>0</v>
      </c>
      <c r="BJ163" s="38">
        <v>0</v>
      </c>
      <c r="BK163" s="38">
        <v>0</v>
      </c>
      <c r="BL163" s="38">
        <v>0</v>
      </c>
      <c r="BM163" s="33">
        <v>480000</v>
      </c>
      <c r="BN163" s="33">
        <v>480000</v>
      </c>
      <c r="BO163" s="33">
        <v>360000</v>
      </c>
      <c r="BP163" s="33">
        <v>360000</v>
      </c>
      <c r="BQ163" s="33">
        <v>360000</v>
      </c>
      <c r="BR163" s="33">
        <v>2430000</v>
      </c>
      <c r="BS163" s="33">
        <v>28000</v>
      </c>
      <c r="BT163" s="33">
        <v>16820000</v>
      </c>
      <c r="BU163" s="34">
        <v>360000</v>
      </c>
      <c r="BV163" s="34">
        <v>360000</v>
      </c>
      <c r="BW163" s="34">
        <v>360000</v>
      </c>
      <c r="BX163" s="34">
        <v>2430000</v>
      </c>
      <c r="BY163" s="34">
        <v>28000</v>
      </c>
      <c r="BZ163" s="34">
        <v>16820000</v>
      </c>
      <c r="CA163" s="39"/>
    </row>
    <row r="164" spans="1:90" ht="28.8" x14ac:dyDescent="0.3">
      <c r="A164" s="1">
        <v>338236</v>
      </c>
      <c r="B164" s="2" t="s">
        <v>468</v>
      </c>
      <c r="C164" s="2" t="s">
        <v>469</v>
      </c>
      <c r="D164" s="2" t="s">
        <v>49</v>
      </c>
      <c r="E164" s="2" t="str">
        <f t="shared" si="34"/>
        <v>FRANKFORT PARK DISTRICT W2 pnum338236</v>
      </c>
      <c r="F164" s="1">
        <v>220</v>
      </c>
      <c r="G164" s="2" t="s">
        <v>472</v>
      </c>
      <c r="H164" s="2" t="s">
        <v>473</v>
      </c>
      <c r="I164" s="38">
        <v>0</v>
      </c>
      <c r="J164" s="38">
        <v>0</v>
      </c>
      <c r="K164" s="3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0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  <c r="AK164" s="38">
        <v>0</v>
      </c>
      <c r="AL164" s="38">
        <v>0</v>
      </c>
      <c r="AM164" s="38">
        <v>0</v>
      </c>
      <c r="AN164" s="38">
        <v>0</v>
      </c>
      <c r="AO164" s="38">
        <v>0</v>
      </c>
      <c r="AP164" s="38">
        <v>0</v>
      </c>
      <c r="AQ164" s="38">
        <v>0</v>
      </c>
      <c r="AR164" s="38">
        <v>0</v>
      </c>
      <c r="AS164" s="38">
        <v>0</v>
      </c>
      <c r="AT164" s="38">
        <v>0</v>
      </c>
      <c r="AU164" s="38">
        <v>0</v>
      </c>
      <c r="AV164" s="38">
        <v>0</v>
      </c>
      <c r="AW164" s="38">
        <v>0</v>
      </c>
      <c r="AX164" s="38">
        <v>0</v>
      </c>
      <c r="AY164" s="38">
        <v>0</v>
      </c>
      <c r="AZ164" s="38">
        <v>0</v>
      </c>
      <c r="BA164" s="38">
        <v>0</v>
      </c>
      <c r="BB164" s="38">
        <v>0</v>
      </c>
      <c r="BC164" s="38">
        <v>0</v>
      </c>
      <c r="BD164" s="38">
        <v>0</v>
      </c>
      <c r="BE164" s="38">
        <v>0</v>
      </c>
      <c r="BF164" s="38">
        <v>0</v>
      </c>
      <c r="BG164" s="38">
        <v>0</v>
      </c>
      <c r="BH164" s="38">
        <v>0</v>
      </c>
      <c r="BI164" s="38">
        <v>0</v>
      </c>
      <c r="BJ164" s="38">
        <v>0</v>
      </c>
      <c r="BK164" s="38">
        <v>0</v>
      </c>
      <c r="BL164" s="38">
        <v>0</v>
      </c>
      <c r="BM164" s="32">
        <v>972000</v>
      </c>
      <c r="BN164" s="32">
        <v>972000</v>
      </c>
      <c r="BO164" s="32">
        <v>1800000</v>
      </c>
      <c r="BP164" s="32">
        <v>1800000</v>
      </c>
      <c r="BQ164" s="32">
        <v>1800000</v>
      </c>
      <c r="BR164" s="32">
        <v>50000</v>
      </c>
      <c r="BS164" s="32">
        <v>93000</v>
      </c>
      <c r="BT164" s="32">
        <v>700000</v>
      </c>
      <c r="BU164" s="36">
        <v>1800000</v>
      </c>
      <c r="BV164" s="36">
        <v>1800000</v>
      </c>
      <c r="BW164" s="36">
        <v>1800000</v>
      </c>
      <c r="BX164" s="36">
        <v>50000</v>
      </c>
      <c r="BY164" s="35">
        <v>93000</v>
      </c>
      <c r="BZ164" s="35">
        <v>700000</v>
      </c>
      <c r="CA164" s="39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</row>
    <row r="165" spans="1:90" ht="28.8" x14ac:dyDescent="0.3">
      <c r="A165" s="1">
        <v>382164</v>
      </c>
      <c r="B165" s="2" t="s">
        <v>468</v>
      </c>
      <c r="C165" s="2" t="s">
        <v>469</v>
      </c>
      <c r="D165" s="2" t="s">
        <v>54</v>
      </c>
      <c r="E165" s="2" t="str">
        <f t="shared" si="34"/>
        <v>FRANKFORT PARK DISTRICT W1 pnum382164</v>
      </c>
      <c r="F165" s="1">
        <v>200</v>
      </c>
      <c r="G165" s="2" t="s">
        <v>474</v>
      </c>
      <c r="H165" s="2" t="s">
        <v>475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3">
        <v>1050000</v>
      </c>
      <c r="BN165" s="33">
        <v>1050000</v>
      </c>
      <c r="BO165" s="33">
        <v>450000</v>
      </c>
      <c r="BP165" s="33">
        <v>450000</v>
      </c>
      <c r="BQ165" s="33">
        <v>450000</v>
      </c>
      <c r="BR165" s="33">
        <v>720000</v>
      </c>
      <c r="BS165" s="33">
        <v>198000</v>
      </c>
      <c r="BT165" s="33">
        <v>768000</v>
      </c>
      <c r="BU165" s="34">
        <v>450000</v>
      </c>
      <c r="BV165" s="34">
        <v>450000</v>
      </c>
      <c r="BW165" s="36">
        <v>450000</v>
      </c>
      <c r="BX165" s="36">
        <v>720000</v>
      </c>
      <c r="BY165" s="34">
        <v>198000</v>
      </c>
      <c r="BZ165" s="36">
        <v>768000</v>
      </c>
      <c r="CA165" s="39"/>
    </row>
    <row r="166" spans="1:90" s="24" customFormat="1" ht="28.8" x14ac:dyDescent="0.3">
      <c r="A166" s="1">
        <v>409356</v>
      </c>
      <c r="B166" s="2" t="s">
        <v>476</v>
      </c>
      <c r="C166" s="2" t="s">
        <v>477</v>
      </c>
      <c r="D166" s="2" t="s">
        <v>54</v>
      </c>
      <c r="E166" s="2" t="str">
        <f t="shared" si="34"/>
        <v>GARDEN STREET IMPROVEMENT ASSN W1 pnum409356</v>
      </c>
      <c r="F166" s="4">
        <v>130</v>
      </c>
      <c r="G166" s="2" t="s">
        <v>478</v>
      </c>
      <c r="H166" s="2" t="s">
        <v>479</v>
      </c>
      <c r="I166" s="38">
        <v>0</v>
      </c>
      <c r="J166" s="38">
        <v>0</v>
      </c>
      <c r="K166" s="3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0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  <c r="AK166" s="38">
        <v>0</v>
      </c>
      <c r="AL166" s="38">
        <v>0</v>
      </c>
      <c r="AM166" s="38">
        <v>0</v>
      </c>
      <c r="AN166" s="38">
        <v>0</v>
      </c>
      <c r="AO166" s="38">
        <v>0</v>
      </c>
      <c r="AP166" s="38">
        <v>0</v>
      </c>
      <c r="AQ166" s="38">
        <v>0</v>
      </c>
      <c r="AR166" s="38">
        <v>0</v>
      </c>
      <c r="AS166" s="33">
        <v>2000000</v>
      </c>
      <c r="AT166" s="33">
        <v>1880000</v>
      </c>
      <c r="AU166" s="33">
        <v>1880000</v>
      </c>
      <c r="AV166" s="33">
        <v>2084223</v>
      </c>
      <c r="AW166" s="33">
        <v>2084223</v>
      </c>
      <c r="AX166" s="33">
        <v>2084223</v>
      </c>
      <c r="AY166" s="33">
        <v>2084223</v>
      </c>
      <c r="AZ166" s="33">
        <v>1419120</v>
      </c>
      <c r="BA166" s="33">
        <v>1419120</v>
      </c>
      <c r="BB166" s="33">
        <v>1419120</v>
      </c>
      <c r="BC166" s="33">
        <v>1419120</v>
      </c>
      <c r="BD166" s="33">
        <v>1419120</v>
      </c>
      <c r="BE166" s="33">
        <v>1419120</v>
      </c>
      <c r="BF166" s="33">
        <v>1419120</v>
      </c>
      <c r="BG166" s="33">
        <v>1460000</v>
      </c>
      <c r="BH166" s="33">
        <v>1460000</v>
      </c>
      <c r="BI166" s="33">
        <v>1460000</v>
      </c>
      <c r="BJ166" s="33">
        <v>1395800</v>
      </c>
      <c r="BK166" s="33">
        <v>1471500</v>
      </c>
      <c r="BL166" s="33">
        <v>1471500</v>
      </c>
      <c r="BM166" s="32">
        <v>1147500</v>
      </c>
      <c r="BN166" s="32">
        <v>1147500</v>
      </c>
      <c r="BO166" s="32">
        <v>1062500</v>
      </c>
      <c r="BP166" s="32">
        <v>970900</v>
      </c>
      <c r="BQ166" s="32">
        <v>911200</v>
      </c>
      <c r="BR166" s="32">
        <v>799800</v>
      </c>
      <c r="BS166" s="32">
        <v>900300</v>
      </c>
      <c r="BT166" s="32">
        <v>978700</v>
      </c>
      <c r="BU166" s="32">
        <v>946200</v>
      </c>
      <c r="BV166" s="32">
        <v>938000</v>
      </c>
      <c r="BW166" s="32">
        <v>1080500</v>
      </c>
      <c r="BX166" s="32">
        <v>458100</v>
      </c>
      <c r="BY166" s="32">
        <v>1151800</v>
      </c>
      <c r="BZ166" s="32">
        <v>1151800</v>
      </c>
      <c r="CA166" s="39"/>
      <c r="CB166"/>
      <c r="CC166"/>
      <c r="CD166"/>
      <c r="CE166"/>
      <c r="CF166"/>
      <c r="CG166"/>
      <c r="CH166"/>
      <c r="CI166"/>
      <c r="CJ166"/>
      <c r="CK166"/>
      <c r="CL166"/>
    </row>
    <row r="167" spans="1:90" x14ac:dyDescent="0.3">
      <c r="A167" s="1">
        <v>405295</v>
      </c>
      <c r="B167" s="2" t="s">
        <v>480</v>
      </c>
      <c r="C167" s="2" t="s">
        <v>481</v>
      </c>
      <c r="D167" s="2" t="s">
        <v>49</v>
      </c>
      <c r="E167" s="2" t="str">
        <f t="shared" si="34"/>
        <v>GATEWAY MHP W2 pnum405295</v>
      </c>
      <c r="F167" s="1">
        <v>300</v>
      </c>
      <c r="G167" s="2" t="s">
        <v>482</v>
      </c>
      <c r="H167" s="2" t="s">
        <v>483</v>
      </c>
      <c r="I167" s="38">
        <v>0</v>
      </c>
      <c r="J167" s="38">
        <v>0</v>
      </c>
      <c r="K167" s="38">
        <v>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0</v>
      </c>
      <c r="V167" s="38">
        <v>0</v>
      </c>
      <c r="W167" s="38">
        <v>0</v>
      </c>
      <c r="X167" s="38">
        <v>0</v>
      </c>
      <c r="Y167" s="38">
        <v>0</v>
      </c>
      <c r="Z167" s="38">
        <v>0</v>
      </c>
      <c r="AA167" s="38">
        <v>0</v>
      </c>
      <c r="AB167" s="38">
        <v>0</v>
      </c>
      <c r="AC167" s="38">
        <v>0</v>
      </c>
      <c r="AD167" s="38">
        <v>0</v>
      </c>
      <c r="AE167" s="38">
        <v>0</v>
      </c>
      <c r="AF167" s="38">
        <v>0</v>
      </c>
      <c r="AG167" s="38">
        <v>0</v>
      </c>
      <c r="AH167" s="38">
        <v>0</v>
      </c>
      <c r="AI167" s="38">
        <v>0</v>
      </c>
      <c r="AJ167" s="38">
        <v>0</v>
      </c>
      <c r="AK167" s="38">
        <v>0</v>
      </c>
      <c r="AL167" s="38">
        <v>0</v>
      </c>
      <c r="AM167" s="38">
        <v>0</v>
      </c>
      <c r="AN167" s="38">
        <v>0</v>
      </c>
      <c r="AO167" s="38">
        <v>0</v>
      </c>
      <c r="AP167" s="38">
        <v>0</v>
      </c>
      <c r="AQ167" s="38">
        <v>0</v>
      </c>
      <c r="AR167" s="38">
        <v>0</v>
      </c>
      <c r="AS167" s="38">
        <v>0</v>
      </c>
      <c r="AT167" s="38">
        <v>0</v>
      </c>
      <c r="AU167" s="38">
        <v>0</v>
      </c>
      <c r="AV167" s="38">
        <v>0</v>
      </c>
      <c r="AW167" s="38">
        <v>0</v>
      </c>
      <c r="AX167" s="38">
        <v>0</v>
      </c>
      <c r="AY167" s="34">
        <v>0</v>
      </c>
      <c r="AZ167" s="34">
        <v>0</v>
      </c>
      <c r="BA167" s="34">
        <v>0</v>
      </c>
      <c r="BB167" s="34">
        <v>0</v>
      </c>
      <c r="BC167" s="33">
        <v>6441500</v>
      </c>
      <c r="BD167" s="33">
        <v>6441500</v>
      </c>
      <c r="BE167" s="33">
        <v>6576545</v>
      </c>
      <c r="BF167" s="33">
        <v>6576545</v>
      </c>
      <c r="BG167" s="33">
        <v>8107000</v>
      </c>
      <c r="BH167" s="33">
        <v>10950000</v>
      </c>
      <c r="BI167" s="33">
        <v>12724000</v>
      </c>
      <c r="BJ167" s="33">
        <v>11819795</v>
      </c>
      <c r="BK167" s="33">
        <v>11819795</v>
      </c>
      <c r="BL167" s="33">
        <v>11819795</v>
      </c>
      <c r="BM167" s="32">
        <v>17268000</v>
      </c>
      <c r="BN167" s="32">
        <v>17268000</v>
      </c>
      <c r="BO167" s="32">
        <v>17268000</v>
      </c>
      <c r="BP167" s="32">
        <v>14283000</v>
      </c>
      <c r="BQ167" s="33">
        <v>15392000</v>
      </c>
      <c r="BR167" s="33">
        <v>16880000</v>
      </c>
      <c r="BS167" s="32">
        <v>18696000</v>
      </c>
      <c r="BT167" s="32">
        <v>13063000</v>
      </c>
      <c r="BU167" s="32">
        <v>15284000</v>
      </c>
      <c r="BV167" s="32">
        <v>15806000</v>
      </c>
      <c r="BW167" s="32">
        <v>12679000</v>
      </c>
      <c r="BX167" s="32">
        <v>16591000</v>
      </c>
      <c r="BY167" s="32">
        <v>14858000</v>
      </c>
      <c r="BZ167" s="32">
        <v>14858000</v>
      </c>
      <c r="CA167" s="39"/>
    </row>
    <row r="168" spans="1:90" x14ac:dyDescent="0.3">
      <c r="A168" s="1">
        <v>410292</v>
      </c>
      <c r="B168" s="2" t="s">
        <v>480</v>
      </c>
      <c r="C168" s="2" t="s">
        <v>481</v>
      </c>
      <c r="D168" s="2" t="s">
        <v>54</v>
      </c>
      <c r="E168" s="2" t="str">
        <f t="shared" si="34"/>
        <v>GATEWAY MHP W1 pnum410292</v>
      </c>
      <c r="F168" s="1">
        <v>300</v>
      </c>
      <c r="G168" s="2" t="s">
        <v>484</v>
      </c>
      <c r="H168" s="2" t="s">
        <v>485</v>
      </c>
      <c r="I168" s="38">
        <v>0</v>
      </c>
      <c r="J168" s="38">
        <v>0</v>
      </c>
      <c r="K168" s="38">
        <v>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8">
        <v>0</v>
      </c>
      <c r="V168" s="38">
        <v>0</v>
      </c>
      <c r="W168" s="38">
        <v>0</v>
      </c>
      <c r="X168" s="38">
        <v>0</v>
      </c>
      <c r="Y168" s="38">
        <v>0</v>
      </c>
      <c r="Z168" s="38">
        <v>0</v>
      </c>
      <c r="AA168" s="38">
        <v>0</v>
      </c>
      <c r="AB168" s="38">
        <v>0</v>
      </c>
      <c r="AC168" s="38">
        <v>0</v>
      </c>
      <c r="AD168" s="38">
        <v>0</v>
      </c>
      <c r="AE168" s="38">
        <v>0</v>
      </c>
      <c r="AF168" s="38">
        <v>0</v>
      </c>
      <c r="AG168" s="38">
        <v>0</v>
      </c>
      <c r="AH168" s="38">
        <v>0</v>
      </c>
      <c r="AI168" s="38">
        <v>0</v>
      </c>
      <c r="AJ168" s="38">
        <v>0</v>
      </c>
      <c r="AK168" s="38">
        <v>0</v>
      </c>
      <c r="AL168" s="38">
        <v>0</v>
      </c>
      <c r="AM168" s="38">
        <v>0</v>
      </c>
      <c r="AN168" s="38">
        <v>0</v>
      </c>
      <c r="AO168" s="38">
        <v>0</v>
      </c>
      <c r="AP168" s="38">
        <v>0</v>
      </c>
      <c r="AQ168" s="38">
        <v>0</v>
      </c>
      <c r="AR168" s="38">
        <v>0</v>
      </c>
      <c r="AS168" s="38">
        <v>0</v>
      </c>
      <c r="AT168" s="38">
        <v>0</v>
      </c>
      <c r="AU168" s="38">
        <v>0</v>
      </c>
      <c r="AV168" s="38">
        <v>0</v>
      </c>
      <c r="AW168" s="38">
        <v>0</v>
      </c>
      <c r="AX168" s="38">
        <v>0</v>
      </c>
      <c r="AY168" s="33">
        <v>4961000</v>
      </c>
      <c r="AZ168" s="33">
        <v>15268000</v>
      </c>
      <c r="BA168" s="33">
        <v>15268000</v>
      </c>
      <c r="BB168" s="33">
        <v>12883000</v>
      </c>
      <c r="BC168" s="33">
        <v>6441500</v>
      </c>
      <c r="BD168" s="33">
        <v>6441500</v>
      </c>
      <c r="BE168" s="32">
        <v>6576546</v>
      </c>
      <c r="BF168" s="32">
        <v>6576546</v>
      </c>
      <c r="BG168" s="33">
        <v>10448000</v>
      </c>
      <c r="BH168" s="33">
        <v>10585000</v>
      </c>
      <c r="BI168" s="33">
        <v>11286000</v>
      </c>
      <c r="BJ168" s="33">
        <v>11819795</v>
      </c>
      <c r="BK168" s="33">
        <v>11819795</v>
      </c>
      <c r="BL168" s="33">
        <v>11819795</v>
      </c>
      <c r="BM168" s="32">
        <v>7464000</v>
      </c>
      <c r="BN168" s="32">
        <v>7464000</v>
      </c>
      <c r="BO168" s="32">
        <v>7464000</v>
      </c>
      <c r="BP168" s="32">
        <v>8879000</v>
      </c>
      <c r="BQ168" s="33">
        <v>7228000</v>
      </c>
      <c r="BR168" s="33">
        <v>6984000</v>
      </c>
      <c r="BS168" s="32">
        <v>8144000</v>
      </c>
      <c r="BT168" s="32">
        <v>12316000</v>
      </c>
      <c r="BU168" s="32">
        <v>7059000</v>
      </c>
      <c r="BV168" s="32">
        <v>6655000</v>
      </c>
      <c r="BW168" s="32">
        <v>10572000</v>
      </c>
      <c r="BX168" s="32">
        <v>8219000</v>
      </c>
      <c r="BY168" s="32">
        <v>8179000</v>
      </c>
      <c r="BZ168" s="32">
        <v>8179000</v>
      </c>
      <c r="CA168" s="39"/>
    </row>
    <row r="169" spans="1:90" ht="28.8" x14ac:dyDescent="0.3">
      <c r="A169" s="1">
        <v>404058</v>
      </c>
      <c r="B169" s="2" t="s">
        <v>486</v>
      </c>
      <c r="C169" s="2" t="s">
        <v>487</v>
      </c>
      <c r="D169" s="2" t="s">
        <v>93</v>
      </c>
      <c r="E169" s="2" t="str">
        <f t="shared" si="34"/>
        <v>GENSTAR ROOFING PRODUCTS CO W3 pnum404058</v>
      </c>
      <c r="F169" s="3">
        <v>250</v>
      </c>
      <c r="G169" s="2" t="s">
        <v>488</v>
      </c>
      <c r="H169" s="2" t="s">
        <v>489</v>
      </c>
      <c r="I169" s="38">
        <v>400000</v>
      </c>
      <c r="J169" s="38">
        <v>400000</v>
      </c>
      <c r="K169" s="38">
        <v>400000</v>
      </c>
      <c r="L169" s="38">
        <v>400000</v>
      </c>
      <c r="M169" s="38">
        <v>400000</v>
      </c>
      <c r="N169" s="38">
        <v>400000</v>
      </c>
      <c r="O169" s="38">
        <v>400000</v>
      </c>
      <c r="P169" s="38">
        <v>400000</v>
      </c>
      <c r="Q169" s="38">
        <v>400000</v>
      </c>
      <c r="R169" s="38">
        <v>400000</v>
      </c>
      <c r="S169" s="38">
        <v>400000</v>
      </c>
      <c r="T169" s="38">
        <v>400000</v>
      </c>
      <c r="U169" s="38">
        <v>500000</v>
      </c>
      <c r="V169" s="38">
        <v>500000</v>
      </c>
      <c r="W169" s="38">
        <v>600000</v>
      </c>
      <c r="X169" s="38">
        <v>600000</v>
      </c>
      <c r="Y169" s="38">
        <v>600000</v>
      </c>
      <c r="Z169" s="38">
        <v>700000</v>
      </c>
      <c r="AA169" s="38">
        <v>700000</v>
      </c>
      <c r="AB169" s="38">
        <v>800000</v>
      </c>
      <c r="AC169" s="38">
        <v>800000</v>
      </c>
      <c r="AD169" s="38">
        <v>600000</v>
      </c>
      <c r="AE169" s="38">
        <v>600000</v>
      </c>
      <c r="AF169" s="38">
        <v>600000</v>
      </c>
      <c r="AG169" s="38">
        <v>600000</v>
      </c>
      <c r="AH169" s="38">
        <v>600000</v>
      </c>
      <c r="AI169" s="33">
        <v>0</v>
      </c>
      <c r="AJ169" s="33">
        <v>0</v>
      </c>
      <c r="AK169" s="33">
        <v>0</v>
      </c>
      <c r="AL169" s="33">
        <v>0</v>
      </c>
      <c r="AM169" s="33">
        <v>0</v>
      </c>
      <c r="AN169" s="33">
        <v>0</v>
      </c>
      <c r="AO169" s="33">
        <v>0</v>
      </c>
      <c r="AP169" s="33">
        <v>0</v>
      </c>
      <c r="AQ169" s="33">
        <v>0</v>
      </c>
      <c r="AR169" s="33">
        <v>0</v>
      </c>
      <c r="AS169" s="33">
        <v>0</v>
      </c>
      <c r="AT169" s="33">
        <v>0</v>
      </c>
      <c r="AU169" s="33">
        <v>0</v>
      </c>
      <c r="AV169" s="33">
        <v>0</v>
      </c>
      <c r="AW169" s="33">
        <v>0</v>
      </c>
      <c r="AX169" s="33">
        <v>0</v>
      </c>
      <c r="AY169" s="32">
        <v>0</v>
      </c>
      <c r="AZ169" s="32">
        <v>0</v>
      </c>
      <c r="BA169" s="32">
        <v>0</v>
      </c>
      <c r="BB169" s="32">
        <v>0</v>
      </c>
      <c r="BC169" s="32">
        <v>0</v>
      </c>
      <c r="BD169" s="32">
        <v>0</v>
      </c>
      <c r="BE169" s="32">
        <v>0</v>
      </c>
      <c r="BF169" s="32">
        <v>0</v>
      </c>
      <c r="BG169" s="32">
        <v>0</v>
      </c>
      <c r="BH169" s="32">
        <v>0</v>
      </c>
      <c r="BI169" s="32">
        <v>0</v>
      </c>
      <c r="BJ169" s="32">
        <v>0</v>
      </c>
      <c r="BK169" s="32">
        <v>0</v>
      </c>
      <c r="BL169" s="32">
        <v>0</v>
      </c>
      <c r="BM169" s="32">
        <v>0</v>
      </c>
      <c r="BN169" s="32">
        <v>0</v>
      </c>
      <c r="BO169" s="32">
        <v>0</v>
      </c>
      <c r="BP169" s="32">
        <v>0</v>
      </c>
      <c r="BQ169" s="32">
        <v>0</v>
      </c>
      <c r="BR169" s="32">
        <v>0</v>
      </c>
      <c r="BS169" s="32">
        <v>0</v>
      </c>
      <c r="BT169" s="32">
        <v>0</v>
      </c>
      <c r="BU169" s="32">
        <v>0</v>
      </c>
      <c r="BV169" s="32">
        <v>0</v>
      </c>
      <c r="BW169" s="32">
        <v>0</v>
      </c>
      <c r="BX169" s="32">
        <v>0</v>
      </c>
      <c r="BY169" s="32">
        <v>0</v>
      </c>
      <c r="BZ169" s="32">
        <v>0</v>
      </c>
      <c r="CA169" s="39"/>
    </row>
    <row r="170" spans="1:90" ht="28.8" x14ac:dyDescent="0.3">
      <c r="A170" s="1">
        <v>404059</v>
      </c>
      <c r="B170" s="2" t="s">
        <v>486</v>
      </c>
      <c r="C170" s="2" t="s">
        <v>487</v>
      </c>
      <c r="D170" s="2" t="s">
        <v>70</v>
      </c>
      <c r="E170" s="2" t="str">
        <f t="shared" si="34"/>
        <v>GENSTAR ROOFING PRODUCTS CO W4 pnum404059</v>
      </c>
      <c r="F170" s="3">
        <v>250</v>
      </c>
      <c r="G170" s="2" t="s">
        <v>488</v>
      </c>
      <c r="H170" s="2" t="s">
        <v>489</v>
      </c>
      <c r="I170" s="31">
        <v>400000</v>
      </c>
      <c r="J170" s="31">
        <v>400000</v>
      </c>
      <c r="K170" s="31">
        <v>400000</v>
      </c>
      <c r="L170" s="31">
        <v>400000</v>
      </c>
      <c r="M170" s="31">
        <v>400000</v>
      </c>
      <c r="N170" s="31">
        <v>400000</v>
      </c>
      <c r="O170" s="31">
        <v>400000</v>
      </c>
      <c r="P170" s="31">
        <v>400000</v>
      </c>
      <c r="Q170" s="31">
        <v>400000</v>
      </c>
      <c r="R170" s="31">
        <v>400000</v>
      </c>
      <c r="S170" s="31">
        <v>400000</v>
      </c>
      <c r="T170" s="31">
        <v>400000</v>
      </c>
      <c r="U170" s="31">
        <v>400000</v>
      </c>
      <c r="V170" s="31">
        <v>400000</v>
      </c>
      <c r="W170" s="31">
        <v>500000</v>
      </c>
      <c r="X170" s="31">
        <v>500000</v>
      </c>
      <c r="Y170" s="31">
        <v>600000</v>
      </c>
      <c r="Z170" s="31">
        <v>600000</v>
      </c>
      <c r="AA170" s="31">
        <v>600000</v>
      </c>
      <c r="AB170" s="31">
        <v>700000</v>
      </c>
      <c r="AC170" s="31">
        <v>700000</v>
      </c>
      <c r="AD170" s="31">
        <v>600000</v>
      </c>
      <c r="AE170" s="31">
        <v>600000</v>
      </c>
      <c r="AF170" s="31">
        <v>600000</v>
      </c>
      <c r="AG170" s="31">
        <v>600000</v>
      </c>
      <c r="AH170" s="31">
        <v>600000</v>
      </c>
      <c r="AI170" s="32">
        <v>1277500</v>
      </c>
      <c r="AJ170" s="32">
        <v>1277500</v>
      </c>
      <c r="AK170" s="32">
        <v>1277500</v>
      </c>
      <c r="AL170" s="32">
        <v>1277500</v>
      </c>
      <c r="AM170" s="32">
        <v>1277500</v>
      </c>
      <c r="AN170" s="32">
        <v>1277500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0</v>
      </c>
      <c r="BK170" s="32">
        <v>0</v>
      </c>
      <c r="BL170" s="32">
        <v>0</v>
      </c>
      <c r="BM170" s="32">
        <v>0</v>
      </c>
      <c r="BN170" s="32">
        <v>0</v>
      </c>
      <c r="BO170" s="32">
        <v>0</v>
      </c>
      <c r="BP170" s="32">
        <v>0</v>
      </c>
      <c r="BQ170" s="32">
        <v>0</v>
      </c>
      <c r="BR170" s="32">
        <v>0</v>
      </c>
      <c r="BS170" s="32">
        <v>0</v>
      </c>
      <c r="BT170" s="32">
        <v>0</v>
      </c>
      <c r="BU170" s="32">
        <v>0</v>
      </c>
      <c r="BV170" s="32">
        <v>0</v>
      </c>
      <c r="BW170" s="32">
        <v>0</v>
      </c>
      <c r="BX170" s="32">
        <v>0</v>
      </c>
      <c r="BY170" s="32">
        <v>0</v>
      </c>
      <c r="BZ170" s="32">
        <v>0</v>
      </c>
      <c r="CA170" s="39"/>
    </row>
    <row r="171" spans="1:90" x14ac:dyDescent="0.3">
      <c r="A171" s="1">
        <v>409224</v>
      </c>
      <c r="B171" s="2" t="s">
        <v>490</v>
      </c>
      <c r="C171" s="2" t="s">
        <v>491</v>
      </c>
      <c r="D171" s="2" t="s">
        <v>54</v>
      </c>
      <c r="E171" s="2" t="str">
        <f t="shared" si="34"/>
        <v>GIANNIS MHP W1 pnum409224</v>
      </c>
      <c r="F171" s="1">
        <v>150</v>
      </c>
      <c r="G171" s="2" t="s">
        <v>492</v>
      </c>
      <c r="H171" s="2" t="s">
        <v>493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2">
        <v>766500</v>
      </c>
      <c r="AO171" s="32">
        <v>1007400</v>
      </c>
      <c r="AP171" s="32">
        <v>920000</v>
      </c>
      <c r="AQ171" s="32">
        <v>1160000</v>
      </c>
      <c r="AR171" s="32">
        <v>1170000</v>
      </c>
      <c r="AS171" s="32">
        <v>1000000</v>
      </c>
      <c r="AT171" s="32">
        <v>1000000</v>
      </c>
      <c r="AU171" s="32">
        <v>1060000</v>
      </c>
      <c r="AV171" s="32">
        <v>970000</v>
      </c>
      <c r="AW171" s="32">
        <v>1060325</v>
      </c>
      <c r="AX171" s="32">
        <v>255500</v>
      </c>
      <c r="AY171" s="32">
        <v>86400</v>
      </c>
      <c r="AZ171" s="35">
        <v>0</v>
      </c>
      <c r="BA171" s="35">
        <v>0</v>
      </c>
      <c r="BB171" s="35">
        <v>0</v>
      </c>
      <c r="BC171" s="36">
        <v>0</v>
      </c>
      <c r="BD171" s="36">
        <v>0</v>
      </c>
      <c r="BE171" s="36">
        <v>0</v>
      </c>
      <c r="BF171" s="36">
        <v>0</v>
      </c>
      <c r="BG171" s="36">
        <v>0</v>
      </c>
      <c r="BH171" s="36">
        <v>0</v>
      </c>
      <c r="BI171" s="36">
        <v>0</v>
      </c>
      <c r="BJ171" s="36">
        <v>0</v>
      </c>
      <c r="BK171" s="36">
        <v>0</v>
      </c>
      <c r="BL171" s="36">
        <v>0</v>
      </c>
      <c r="BM171" s="36">
        <v>0</v>
      </c>
      <c r="BN171" s="36">
        <v>0</v>
      </c>
      <c r="BO171" s="36">
        <v>0</v>
      </c>
      <c r="BP171" s="36">
        <v>0</v>
      </c>
      <c r="BQ171" s="36">
        <v>0</v>
      </c>
      <c r="BR171" s="36">
        <v>0</v>
      </c>
      <c r="BS171" s="36">
        <v>0</v>
      </c>
      <c r="BT171" s="36">
        <v>0</v>
      </c>
      <c r="BU171" s="36">
        <v>0</v>
      </c>
      <c r="BV171" s="36">
        <v>0</v>
      </c>
      <c r="BW171" s="36">
        <v>0</v>
      </c>
      <c r="BX171" s="36">
        <v>0</v>
      </c>
      <c r="BY171" s="36">
        <v>0</v>
      </c>
      <c r="BZ171" s="36">
        <v>0</v>
      </c>
      <c r="CA171" s="39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</row>
    <row r="172" spans="1:90" x14ac:dyDescent="0.3">
      <c r="A172" s="1">
        <v>410362</v>
      </c>
      <c r="B172" s="2" t="s">
        <v>490</v>
      </c>
      <c r="C172" s="2" t="s">
        <v>491</v>
      </c>
      <c r="D172" s="2" t="s">
        <v>49</v>
      </c>
      <c r="E172" s="2" t="str">
        <f t="shared" si="34"/>
        <v>GIANNIS MHP W2 pnum410362</v>
      </c>
      <c r="F172" s="1">
        <v>150</v>
      </c>
      <c r="G172" s="2" t="s">
        <v>494</v>
      </c>
      <c r="H172" s="2" t="s">
        <v>495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2">
        <v>176400</v>
      </c>
      <c r="AZ172" s="32">
        <v>450000</v>
      </c>
      <c r="BA172" s="32">
        <v>277400</v>
      </c>
      <c r="BB172" s="32">
        <v>423500</v>
      </c>
      <c r="BC172" s="32">
        <v>350000</v>
      </c>
      <c r="BD172" s="32">
        <v>967600</v>
      </c>
      <c r="BE172" s="32">
        <v>182500</v>
      </c>
      <c r="BF172" s="32">
        <v>128194</v>
      </c>
      <c r="BG172" s="32">
        <v>302950</v>
      </c>
      <c r="BH172" s="32">
        <v>200000</v>
      </c>
      <c r="BI172" s="32">
        <v>335800</v>
      </c>
      <c r="BJ172" s="32">
        <v>363500</v>
      </c>
      <c r="BK172" s="32">
        <v>255500</v>
      </c>
      <c r="BL172" s="32">
        <v>299125</v>
      </c>
      <c r="BM172" s="32">
        <v>175600</v>
      </c>
      <c r="BN172" s="32">
        <v>103008</v>
      </c>
      <c r="BO172" s="32">
        <v>149537</v>
      </c>
      <c r="BP172" s="32">
        <v>149537</v>
      </c>
      <c r="BQ172" s="32">
        <v>250000</v>
      </c>
      <c r="BR172" s="32">
        <v>250000</v>
      </c>
      <c r="BS172" s="36">
        <v>0</v>
      </c>
      <c r="BT172" s="36">
        <v>0</v>
      </c>
      <c r="BU172" s="36">
        <v>0</v>
      </c>
      <c r="BV172" s="36">
        <v>0</v>
      </c>
      <c r="BW172" s="36">
        <v>0</v>
      </c>
      <c r="BX172" s="36">
        <v>0</v>
      </c>
      <c r="BY172" s="36">
        <v>0</v>
      </c>
      <c r="BZ172" s="36">
        <v>0</v>
      </c>
      <c r="CA172" s="39"/>
    </row>
    <row r="173" spans="1:90" s="21" customFormat="1" ht="28.8" x14ac:dyDescent="0.3">
      <c r="A173" s="22">
        <v>404602</v>
      </c>
      <c r="B173" s="23" t="s">
        <v>496</v>
      </c>
      <c r="C173" s="23" t="s">
        <v>497</v>
      </c>
      <c r="D173" s="23" t="s">
        <v>54</v>
      </c>
      <c r="E173" s="2" t="str">
        <f t="shared" si="34"/>
        <v>GOLF VISTA ESTATES W1 pnum404602</v>
      </c>
      <c r="F173" s="22">
        <v>300</v>
      </c>
      <c r="G173" s="6" t="s">
        <v>412</v>
      </c>
      <c r="H173" s="6" t="s">
        <v>412</v>
      </c>
      <c r="I173" s="110">
        <v>0</v>
      </c>
      <c r="J173" s="110">
        <v>0</v>
      </c>
      <c r="K173" s="110">
        <v>0</v>
      </c>
      <c r="L173" s="110">
        <v>0</v>
      </c>
      <c r="M173" s="110">
        <v>0</v>
      </c>
      <c r="N173" s="110">
        <v>0</v>
      </c>
      <c r="O173" s="110">
        <v>0</v>
      </c>
      <c r="P173" s="110">
        <v>0</v>
      </c>
      <c r="Q173" s="110">
        <v>0</v>
      </c>
      <c r="R173" s="110">
        <v>0</v>
      </c>
      <c r="S173" s="110">
        <v>0</v>
      </c>
      <c r="T173" s="110">
        <v>0</v>
      </c>
      <c r="U173" s="110">
        <v>0</v>
      </c>
      <c r="V173" s="110">
        <v>0</v>
      </c>
      <c r="W173" s="110">
        <v>0</v>
      </c>
      <c r="X173" s="110">
        <v>0</v>
      </c>
      <c r="Y173" s="110">
        <v>0</v>
      </c>
      <c r="Z173" s="110">
        <v>0</v>
      </c>
      <c r="AA173" s="110">
        <v>0</v>
      </c>
      <c r="AB173" s="110">
        <v>0</v>
      </c>
      <c r="AC173" s="110">
        <v>0</v>
      </c>
      <c r="AD173" s="110">
        <v>0</v>
      </c>
      <c r="AE173" s="110">
        <v>0</v>
      </c>
      <c r="AF173" s="110">
        <v>0</v>
      </c>
      <c r="AG173" s="110">
        <v>0</v>
      </c>
      <c r="AH173" s="110">
        <v>0</v>
      </c>
      <c r="AI173" s="110">
        <v>0</v>
      </c>
      <c r="AJ173" s="110">
        <v>0</v>
      </c>
      <c r="AK173" s="110">
        <v>0</v>
      </c>
      <c r="AL173" s="110">
        <v>0</v>
      </c>
      <c r="AM173" s="110">
        <v>0</v>
      </c>
      <c r="AN173" s="110">
        <v>0</v>
      </c>
      <c r="AO173" s="110">
        <v>0</v>
      </c>
      <c r="AP173" s="110">
        <v>0</v>
      </c>
      <c r="AQ173" s="110">
        <v>0</v>
      </c>
      <c r="AR173" s="110">
        <v>0</v>
      </c>
      <c r="AS173" s="110">
        <v>0</v>
      </c>
      <c r="AT173" s="110">
        <v>0</v>
      </c>
      <c r="AU173" s="110">
        <v>0</v>
      </c>
      <c r="AV173" s="110">
        <v>0</v>
      </c>
      <c r="AW173" s="110">
        <v>0</v>
      </c>
      <c r="AX173" s="110">
        <v>0</v>
      </c>
      <c r="AY173" s="110">
        <v>0</v>
      </c>
      <c r="AZ173" s="76">
        <v>2016000</v>
      </c>
      <c r="BA173" s="76">
        <v>10368000</v>
      </c>
      <c r="BB173" s="76">
        <v>8352000</v>
      </c>
      <c r="BC173" s="76">
        <v>7500000</v>
      </c>
      <c r="BD173" s="76">
        <v>7250000</v>
      </c>
      <c r="BE173" s="76">
        <v>7250000</v>
      </c>
      <c r="BF173" s="76">
        <v>7250000</v>
      </c>
      <c r="BG173" s="76">
        <v>7500000</v>
      </c>
      <c r="BH173" s="76">
        <v>7500000</v>
      </c>
      <c r="BI173" s="76">
        <v>7500000</v>
      </c>
      <c r="BJ173" s="76">
        <v>7750000</v>
      </c>
      <c r="BK173" s="76">
        <v>7750000</v>
      </c>
      <c r="BL173" s="76">
        <v>7750000</v>
      </c>
      <c r="BM173" s="76">
        <v>7750000</v>
      </c>
      <c r="BN173" s="76">
        <v>6750000</v>
      </c>
      <c r="BO173" s="76">
        <v>2750000</v>
      </c>
      <c r="BP173" s="76">
        <v>1353600</v>
      </c>
      <c r="BQ173" s="76">
        <v>390000</v>
      </c>
      <c r="BR173" s="76">
        <v>480000</v>
      </c>
      <c r="BS173" s="76">
        <v>480000</v>
      </c>
      <c r="BT173" s="76">
        <v>480000</v>
      </c>
      <c r="BU173" s="76">
        <v>480000</v>
      </c>
      <c r="BV173" s="76">
        <v>480000</v>
      </c>
      <c r="BW173" s="76">
        <v>480000</v>
      </c>
      <c r="BX173" s="76">
        <v>480000</v>
      </c>
      <c r="BY173" s="76">
        <v>480000</v>
      </c>
      <c r="BZ173" s="76">
        <v>480000</v>
      </c>
      <c r="CA173" s="77"/>
    </row>
    <row r="174" spans="1:90" s="21" customFormat="1" x14ac:dyDescent="0.3">
      <c r="A174" s="1">
        <v>404156</v>
      </c>
      <c r="B174" s="2" t="s">
        <v>498</v>
      </c>
      <c r="C174" s="2" t="s">
        <v>499</v>
      </c>
      <c r="D174" s="2" t="s">
        <v>54</v>
      </c>
      <c r="E174" s="2" t="str">
        <f t="shared" si="34"/>
        <v>GOOCH FOODS INC W1 pnum404156</v>
      </c>
      <c r="F174" s="3">
        <v>250</v>
      </c>
      <c r="G174" s="2" t="s">
        <v>500</v>
      </c>
      <c r="H174" s="2" t="s">
        <v>501</v>
      </c>
      <c r="I174" s="38">
        <v>0</v>
      </c>
      <c r="J174" s="38">
        <v>0</v>
      </c>
      <c r="K174" s="38">
        <v>0</v>
      </c>
      <c r="L174" s="38">
        <v>0</v>
      </c>
      <c r="M174" s="38">
        <v>0</v>
      </c>
      <c r="N174" s="38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  <c r="U174" s="38">
        <v>0</v>
      </c>
      <c r="V174" s="38">
        <v>0</v>
      </c>
      <c r="W174" s="38">
        <v>0</v>
      </c>
      <c r="X174" s="38">
        <v>0</v>
      </c>
      <c r="Y174" s="38">
        <v>0</v>
      </c>
      <c r="Z174" s="38">
        <v>0</v>
      </c>
      <c r="AA174" s="38">
        <v>0</v>
      </c>
      <c r="AB174" s="38">
        <v>0</v>
      </c>
      <c r="AC174" s="38">
        <v>0</v>
      </c>
      <c r="AD174" s="33">
        <v>9150000</v>
      </c>
      <c r="AE174" s="33">
        <v>9150000</v>
      </c>
      <c r="AF174" s="33">
        <v>9150000</v>
      </c>
      <c r="AG174" s="33">
        <v>9150000</v>
      </c>
      <c r="AH174" s="33">
        <v>9150000</v>
      </c>
      <c r="AI174" s="33">
        <v>9150000</v>
      </c>
      <c r="AJ174" s="33">
        <v>9150000</v>
      </c>
      <c r="AK174" s="33">
        <v>9150000</v>
      </c>
      <c r="AL174" s="33">
        <v>9150000</v>
      </c>
      <c r="AM174" s="33">
        <v>9150000</v>
      </c>
      <c r="AN174" s="33">
        <v>9150000</v>
      </c>
      <c r="AO174" s="33">
        <v>0</v>
      </c>
      <c r="AP174" s="33">
        <v>0</v>
      </c>
      <c r="AQ174" s="33">
        <v>0</v>
      </c>
      <c r="AR174" s="33">
        <v>0</v>
      </c>
      <c r="AS174" s="33">
        <v>0</v>
      </c>
      <c r="AT174" s="33">
        <v>0</v>
      </c>
      <c r="AU174" s="33">
        <v>0</v>
      </c>
      <c r="AV174" s="33">
        <v>0</v>
      </c>
      <c r="AW174" s="33">
        <v>0</v>
      </c>
      <c r="AX174" s="33">
        <v>0</v>
      </c>
      <c r="AY174" s="33">
        <v>0</v>
      </c>
      <c r="AZ174" s="33">
        <v>0</v>
      </c>
      <c r="BA174" s="33">
        <v>0</v>
      </c>
      <c r="BB174" s="33">
        <v>0</v>
      </c>
      <c r="BC174" s="32">
        <v>0</v>
      </c>
      <c r="BD174" s="32">
        <v>0</v>
      </c>
      <c r="BE174" s="32">
        <v>0</v>
      </c>
      <c r="BF174" s="32">
        <v>0</v>
      </c>
      <c r="BG174" s="32">
        <v>0</v>
      </c>
      <c r="BH174" s="32">
        <v>0</v>
      </c>
      <c r="BI174" s="32">
        <v>0</v>
      </c>
      <c r="BJ174" s="32">
        <v>0</v>
      </c>
      <c r="BK174" s="32">
        <v>0</v>
      </c>
      <c r="BL174" s="32">
        <v>0</v>
      </c>
      <c r="BM174" s="32">
        <v>0</v>
      </c>
      <c r="BN174" s="32">
        <v>0</v>
      </c>
      <c r="BO174" s="32">
        <v>0</v>
      </c>
      <c r="BP174" s="33">
        <v>0</v>
      </c>
      <c r="BQ174" s="33">
        <v>0</v>
      </c>
      <c r="BR174" s="33">
        <v>0</v>
      </c>
      <c r="BS174" s="33">
        <v>0</v>
      </c>
      <c r="BT174" s="33">
        <v>0</v>
      </c>
      <c r="BU174" s="33">
        <v>0</v>
      </c>
      <c r="BV174" s="33">
        <v>0</v>
      </c>
      <c r="BW174" s="33">
        <v>0</v>
      </c>
      <c r="BX174" s="33">
        <v>0</v>
      </c>
      <c r="BY174" s="33">
        <v>0</v>
      </c>
      <c r="BZ174" s="33">
        <v>0</v>
      </c>
      <c r="CA174" s="39"/>
    </row>
    <row r="175" spans="1:90" s="21" customFormat="1" ht="28.8" x14ac:dyDescent="0.3">
      <c r="A175" s="1">
        <v>404235</v>
      </c>
      <c r="B175" s="2" t="s">
        <v>502</v>
      </c>
      <c r="C175" s="2" t="s">
        <v>503</v>
      </c>
      <c r="D175" s="2" t="s">
        <v>49</v>
      </c>
      <c r="E175" s="2" t="str">
        <f t="shared" si="34"/>
        <v>GOVERNORS STATE UNIVERSITY W2 pnum404235</v>
      </c>
      <c r="F175" s="1">
        <v>201</v>
      </c>
      <c r="G175" s="2" t="s">
        <v>504</v>
      </c>
      <c r="H175" s="2" t="s">
        <v>505</v>
      </c>
      <c r="I175" s="38">
        <v>0</v>
      </c>
      <c r="J175" s="38">
        <v>0</v>
      </c>
      <c r="K175" s="3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75000</v>
      </c>
      <c r="AD175" s="38">
        <v>75000</v>
      </c>
      <c r="AE175" s="38">
        <v>75000</v>
      </c>
      <c r="AF175" s="38">
        <v>75000</v>
      </c>
      <c r="AG175" s="38">
        <v>75000</v>
      </c>
      <c r="AH175" s="38">
        <v>75000</v>
      </c>
      <c r="AI175" s="38">
        <v>75000</v>
      </c>
      <c r="AJ175" s="38">
        <v>75000</v>
      </c>
      <c r="AK175" s="38">
        <v>75000</v>
      </c>
      <c r="AL175" s="38">
        <v>75000</v>
      </c>
      <c r="AM175" s="38">
        <v>75000</v>
      </c>
      <c r="AN175" s="33">
        <v>45000</v>
      </c>
      <c r="AO175" s="33">
        <v>75000</v>
      </c>
      <c r="AP175" s="33">
        <v>75000</v>
      </c>
      <c r="AQ175" s="33">
        <v>130000</v>
      </c>
      <c r="AR175" s="33">
        <v>75000</v>
      </c>
      <c r="AS175" s="33">
        <v>75000</v>
      </c>
      <c r="AT175" s="33">
        <v>75000</v>
      </c>
      <c r="AU175" s="33">
        <v>75000</v>
      </c>
      <c r="AV175" s="33">
        <v>75000</v>
      </c>
      <c r="AW175" s="33">
        <v>75000</v>
      </c>
      <c r="AX175" s="33">
        <v>75000</v>
      </c>
      <c r="AY175" s="33">
        <v>0</v>
      </c>
      <c r="AZ175" s="33">
        <v>0</v>
      </c>
      <c r="BA175" s="33">
        <v>0</v>
      </c>
      <c r="BB175" s="33">
        <v>0</v>
      </c>
      <c r="BC175" s="33">
        <v>0</v>
      </c>
      <c r="BD175" s="33">
        <v>0</v>
      </c>
      <c r="BE175" s="33">
        <v>0</v>
      </c>
      <c r="BF175" s="33">
        <v>0</v>
      </c>
      <c r="BG175" s="33">
        <v>0</v>
      </c>
      <c r="BH175" s="33">
        <v>0</v>
      </c>
      <c r="BI175" s="33">
        <v>0</v>
      </c>
      <c r="BJ175" s="33">
        <v>0</v>
      </c>
      <c r="BK175" s="33">
        <v>0</v>
      </c>
      <c r="BL175" s="33">
        <v>0</v>
      </c>
      <c r="BM175" s="33">
        <v>0</v>
      </c>
      <c r="BN175" s="33">
        <v>0</v>
      </c>
      <c r="BO175" s="33">
        <v>0</v>
      </c>
      <c r="BP175" s="33">
        <v>0</v>
      </c>
      <c r="BQ175" s="33">
        <v>0</v>
      </c>
      <c r="BR175" s="33">
        <v>0</v>
      </c>
      <c r="BS175" s="33">
        <v>0</v>
      </c>
      <c r="BT175" s="33">
        <v>0</v>
      </c>
      <c r="BU175" s="33">
        <v>0</v>
      </c>
      <c r="BV175" s="33">
        <v>0</v>
      </c>
      <c r="BW175" s="33">
        <v>0</v>
      </c>
      <c r="BX175" s="33">
        <v>0</v>
      </c>
      <c r="BY175" s="33">
        <v>0</v>
      </c>
      <c r="BZ175" s="33">
        <v>0</v>
      </c>
      <c r="CA175" s="39"/>
    </row>
    <row r="176" spans="1:90" s="21" customFormat="1" ht="28.8" x14ac:dyDescent="0.3">
      <c r="A176" s="1">
        <v>404175</v>
      </c>
      <c r="B176" s="2" t="s">
        <v>506</v>
      </c>
      <c r="C176" s="2" t="s">
        <v>507</v>
      </c>
      <c r="D176" s="2" t="s">
        <v>54</v>
      </c>
      <c r="E176" s="2" t="str">
        <f t="shared" si="34"/>
        <v>GRAND PRAIRIE SCHOOL CO DIST 202 W1 pnum404175</v>
      </c>
      <c r="F176" s="1">
        <v>250</v>
      </c>
      <c r="G176" s="2" t="s">
        <v>508</v>
      </c>
      <c r="H176" s="2" t="s">
        <v>509</v>
      </c>
      <c r="I176" s="38">
        <v>5000000</v>
      </c>
      <c r="J176" s="38">
        <v>5000000</v>
      </c>
      <c r="K176" s="38">
        <v>5000000</v>
      </c>
      <c r="L176" s="38">
        <v>5000000</v>
      </c>
      <c r="M176" s="38">
        <v>5000000</v>
      </c>
      <c r="N176" s="38">
        <v>5000000</v>
      </c>
      <c r="O176" s="38">
        <v>5000000</v>
      </c>
      <c r="P176" s="38">
        <v>5000000</v>
      </c>
      <c r="Q176" s="38">
        <v>7000000</v>
      </c>
      <c r="R176" s="38">
        <v>800000</v>
      </c>
      <c r="S176" s="38">
        <v>1000000</v>
      </c>
      <c r="T176" s="38">
        <v>1000000</v>
      </c>
      <c r="U176" s="38">
        <v>1000000</v>
      </c>
      <c r="V176" s="38">
        <v>1000000</v>
      </c>
      <c r="W176" s="38">
        <v>1000000</v>
      </c>
      <c r="X176" s="38">
        <v>1000000</v>
      </c>
      <c r="Y176" s="38">
        <v>1000000</v>
      </c>
      <c r="Z176" s="38">
        <v>1000000</v>
      </c>
      <c r="AA176" s="38">
        <v>1000000</v>
      </c>
      <c r="AB176" s="38">
        <v>1000000</v>
      </c>
      <c r="AC176" s="38">
        <v>1000000</v>
      </c>
      <c r="AD176" s="38">
        <v>1000000</v>
      </c>
      <c r="AE176" s="38">
        <v>1000000</v>
      </c>
      <c r="AF176" s="38">
        <v>1000000</v>
      </c>
      <c r="AG176" s="38">
        <v>1000000</v>
      </c>
      <c r="AH176" s="38">
        <v>1000000</v>
      </c>
      <c r="AI176" s="38">
        <v>1000000</v>
      </c>
      <c r="AJ176" s="38">
        <v>1000000</v>
      </c>
      <c r="AK176" s="38">
        <v>1000000</v>
      </c>
      <c r="AL176" s="38">
        <v>1000000</v>
      </c>
      <c r="AM176" s="38">
        <v>1000000</v>
      </c>
      <c r="AN176" s="33">
        <v>1455000</v>
      </c>
      <c r="AO176" s="33">
        <v>219800</v>
      </c>
      <c r="AP176" s="33">
        <v>273060</v>
      </c>
      <c r="AQ176" s="33">
        <v>249750</v>
      </c>
      <c r="AR176" s="33">
        <v>205215</v>
      </c>
      <c r="AS176" s="33">
        <v>0</v>
      </c>
      <c r="AT176" s="33">
        <v>0</v>
      </c>
      <c r="AU176" s="33">
        <v>0</v>
      </c>
      <c r="AV176" s="33">
        <v>0</v>
      </c>
      <c r="AW176" s="33">
        <v>0</v>
      </c>
      <c r="AX176" s="33">
        <v>0</v>
      </c>
      <c r="AY176" s="32">
        <v>0</v>
      </c>
      <c r="AZ176" s="32">
        <v>0</v>
      </c>
      <c r="BA176" s="32">
        <v>0</v>
      </c>
      <c r="BB176" s="32">
        <v>0</v>
      </c>
      <c r="BC176" s="32">
        <v>0</v>
      </c>
      <c r="BD176" s="32">
        <v>0</v>
      </c>
      <c r="BE176" s="32">
        <v>0</v>
      </c>
      <c r="BF176" s="32">
        <v>0</v>
      </c>
      <c r="BG176" s="32">
        <v>0</v>
      </c>
      <c r="BH176" s="32">
        <v>0</v>
      </c>
      <c r="BI176" s="32">
        <v>0</v>
      </c>
      <c r="BJ176" s="32">
        <v>0</v>
      </c>
      <c r="BK176" s="32">
        <v>0</v>
      </c>
      <c r="BL176" s="32">
        <v>0</v>
      </c>
      <c r="BM176" s="32">
        <v>0</v>
      </c>
      <c r="BN176" s="32">
        <v>0</v>
      </c>
      <c r="BO176" s="32">
        <v>0</v>
      </c>
      <c r="BP176" s="32">
        <v>0</v>
      </c>
      <c r="BQ176" s="32">
        <v>0</v>
      </c>
      <c r="BR176" s="32">
        <v>0</v>
      </c>
      <c r="BS176" s="32">
        <v>0</v>
      </c>
      <c r="BT176" s="32">
        <v>0</v>
      </c>
      <c r="BU176" s="32">
        <v>0</v>
      </c>
      <c r="BV176" s="32">
        <v>0</v>
      </c>
      <c r="BW176" s="32">
        <v>0</v>
      </c>
      <c r="BX176" s="32">
        <v>0</v>
      </c>
      <c r="BY176" s="32">
        <v>0</v>
      </c>
      <c r="BZ176" s="32">
        <v>0</v>
      </c>
      <c r="CA176" s="39"/>
    </row>
    <row r="177" spans="1:90" s="21" customFormat="1" ht="28.8" x14ac:dyDescent="0.3">
      <c r="A177" s="1">
        <v>404128</v>
      </c>
      <c r="B177" s="2" t="s">
        <v>510</v>
      </c>
      <c r="C177" s="2" t="s">
        <v>511</v>
      </c>
      <c r="D177" s="2" t="s">
        <v>54</v>
      </c>
      <c r="E177" s="2" t="str">
        <f t="shared" si="34"/>
        <v>GRAVER TANK COMPANY W1 pnum404128</v>
      </c>
      <c r="F177" s="1">
        <v>250</v>
      </c>
      <c r="G177" s="2" t="s">
        <v>512</v>
      </c>
      <c r="H177" s="2" t="s">
        <v>513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2">
        <v>3660000</v>
      </c>
      <c r="Q177" s="32">
        <v>3660000</v>
      </c>
      <c r="R177" s="32">
        <v>3660000</v>
      </c>
      <c r="S177" s="32">
        <v>3660000</v>
      </c>
      <c r="T177" s="32">
        <v>3660000</v>
      </c>
      <c r="U177" s="32">
        <v>3660000</v>
      </c>
      <c r="V177" s="32">
        <v>3660000</v>
      </c>
      <c r="W177" s="32">
        <v>3660000</v>
      </c>
      <c r="X177" s="32">
        <v>3660000</v>
      </c>
      <c r="Y177" s="32">
        <v>3660000</v>
      </c>
      <c r="Z177" s="32">
        <v>3660000</v>
      </c>
      <c r="AA177" s="32">
        <v>3660000</v>
      </c>
      <c r="AB177" s="32">
        <v>3660000</v>
      </c>
      <c r="AC177" s="32">
        <v>3660000</v>
      </c>
      <c r="AD177" s="32">
        <v>3660000</v>
      </c>
      <c r="AE177" s="32">
        <v>3660000</v>
      </c>
      <c r="AF177" s="32">
        <v>3660000</v>
      </c>
      <c r="AG177" s="32">
        <v>3660000</v>
      </c>
      <c r="AH177" s="32">
        <v>3660000</v>
      </c>
      <c r="AI177" s="32">
        <v>3660000</v>
      </c>
      <c r="AJ177" s="32">
        <v>3660000</v>
      </c>
      <c r="AK177" s="32">
        <v>3660000</v>
      </c>
      <c r="AL177" s="32">
        <v>3660000</v>
      </c>
      <c r="AM177" s="32">
        <v>3660000</v>
      </c>
      <c r="AN177" s="32">
        <v>3660000</v>
      </c>
      <c r="AO177" s="32">
        <v>3660000</v>
      </c>
      <c r="AP177" s="32">
        <v>3660000</v>
      </c>
      <c r="AQ177" s="32">
        <v>0</v>
      </c>
      <c r="AR177" s="32">
        <v>0</v>
      </c>
      <c r="AS177" s="32">
        <v>0</v>
      </c>
      <c r="AT177" s="32">
        <v>0</v>
      </c>
      <c r="AU177" s="32">
        <v>0</v>
      </c>
      <c r="AV177" s="32">
        <v>0</v>
      </c>
      <c r="AW177" s="32">
        <v>0</v>
      </c>
      <c r="AX177" s="32">
        <v>0</v>
      </c>
      <c r="AY177" s="32">
        <v>0</v>
      </c>
      <c r="AZ177" s="32">
        <v>0</v>
      </c>
      <c r="BA177" s="32">
        <v>0</v>
      </c>
      <c r="BB177" s="32">
        <v>0</v>
      </c>
      <c r="BC177" s="32">
        <v>0</v>
      </c>
      <c r="BD177" s="32">
        <v>0</v>
      </c>
      <c r="BE177" s="32">
        <v>0</v>
      </c>
      <c r="BF177" s="32">
        <v>0</v>
      </c>
      <c r="BG177" s="32">
        <v>0</v>
      </c>
      <c r="BH177" s="32">
        <v>0</v>
      </c>
      <c r="BI177" s="32">
        <v>0</v>
      </c>
      <c r="BJ177" s="32">
        <v>0</v>
      </c>
      <c r="BK177" s="32">
        <v>0</v>
      </c>
      <c r="BL177" s="32">
        <v>0</v>
      </c>
      <c r="BM177" s="32">
        <v>0</v>
      </c>
      <c r="BN177" s="32">
        <v>0</v>
      </c>
      <c r="BO177" s="32">
        <v>0</v>
      </c>
      <c r="BP177" s="32">
        <v>0</v>
      </c>
      <c r="BQ177" s="32">
        <v>0</v>
      </c>
      <c r="BR177" s="32">
        <v>0</v>
      </c>
      <c r="BS177" s="32">
        <v>0</v>
      </c>
      <c r="BT177" s="32">
        <v>0</v>
      </c>
      <c r="BU177" s="32">
        <v>0</v>
      </c>
      <c r="BV177" s="32">
        <v>0</v>
      </c>
      <c r="BW177" s="32">
        <v>0</v>
      </c>
      <c r="BX177" s="32">
        <v>0</v>
      </c>
      <c r="BY177" s="32">
        <v>0</v>
      </c>
      <c r="BZ177" s="32">
        <v>0</v>
      </c>
      <c r="CA177" s="39"/>
    </row>
    <row r="178" spans="1:90" s="21" customFormat="1" ht="28.8" x14ac:dyDescent="0.3">
      <c r="A178" s="17">
        <v>405331</v>
      </c>
      <c r="B178" s="18" t="s">
        <v>514</v>
      </c>
      <c r="C178" s="18" t="s">
        <v>515</v>
      </c>
      <c r="D178" s="18" t="s">
        <v>54</v>
      </c>
      <c r="E178" s="2" t="str">
        <f t="shared" si="34"/>
        <v>GRAYSTONE GOLF ENTERPRISES W1 pnum405331</v>
      </c>
      <c r="F178" s="17">
        <v>250</v>
      </c>
      <c r="G178" s="18" t="s">
        <v>516</v>
      </c>
      <c r="H178" s="18" t="s">
        <v>517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48">
        <v>0</v>
      </c>
      <c r="AJ178" s="48">
        <v>0</v>
      </c>
      <c r="AK178" s="48">
        <v>0</v>
      </c>
      <c r="AL178" s="48">
        <v>0</v>
      </c>
      <c r="AM178" s="48">
        <v>0</v>
      </c>
      <c r="AN178" s="48">
        <v>0</v>
      </c>
      <c r="AO178" s="48">
        <v>0</v>
      </c>
      <c r="AP178" s="48">
        <v>0</v>
      </c>
      <c r="AQ178" s="48">
        <v>0</v>
      </c>
      <c r="AR178" s="48">
        <v>0</v>
      </c>
      <c r="AS178" s="48">
        <v>0</v>
      </c>
      <c r="AT178" s="48">
        <v>0</v>
      </c>
      <c r="AU178" s="48">
        <v>0</v>
      </c>
      <c r="AV178" s="48">
        <v>0</v>
      </c>
      <c r="AW178" s="48">
        <v>0</v>
      </c>
      <c r="AX178" s="48">
        <v>0</v>
      </c>
      <c r="AY178" s="48">
        <v>0</v>
      </c>
      <c r="AZ178" s="48">
        <v>0</v>
      </c>
      <c r="BA178" s="48">
        <v>0</v>
      </c>
      <c r="BB178" s="52">
        <v>3570000</v>
      </c>
      <c r="BC178" s="52">
        <v>3570000</v>
      </c>
      <c r="BD178" s="52">
        <v>3570000</v>
      </c>
      <c r="BE178" s="52">
        <v>3570000</v>
      </c>
      <c r="BF178" s="52">
        <v>3570000</v>
      </c>
      <c r="BG178" s="52">
        <v>3570000</v>
      </c>
      <c r="BH178" s="52">
        <v>5570000</v>
      </c>
      <c r="BI178" s="52">
        <v>5570000</v>
      </c>
      <c r="BJ178" s="52">
        <v>5570000</v>
      </c>
      <c r="BK178" s="52">
        <v>5570000</v>
      </c>
      <c r="BL178" s="52">
        <v>5570000</v>
      </c>
      <c r="BM178" s="52">
        <v>5570000</v>
      </c>
      <c r="BN178" s="52">
        <v>4970000</v>
      </c>
      <c r="BO178" s="52">
        <v>4970000</v>
      </c>
      <c r="BP178" s="52">
        <v>4970000</v>
      </c>
      <c r="BQ178" s="52">
        <v>5500000</v>
      </c>
      <c r="BR178" s="52">
        <v>5500000</v>
      </c>
      <c r="BS178" s="49">
        <v>0</v>
      </c>
      <c r="BT178" s="49">
        <v>0</v>
      </c>
      <c r="BU178" s="49">
        <v>0</v>
      </c>
      <c r="BV178" s="49">
        <v>0</v>
      </c>
      <c r="BW178" s="49">
        <v>0</v>
      </c>
      <c r="BX178" s="49">
        <v>0</v>
      </c>
      <c r="BY178" s="49">
        <v>0</v>
      </c>
      <c r="BZ178" s="49">
        <v>0</v>
      </c>
      <c r="CA178" s="53"/>
    </row>
    <row r="179" spans="1:90" s="21" customFormat="1" ht="28.8" x14ac:dyDescent="0.3">
      <c r="A179" s="17">
        <v>405332</v>
      </c>
      <c r="B179" s="18" t="s">
        <v>514</v>
      </c>
      <c r="C179" s="18" t="s">
        <v>515</v>
      </c>
      <c r="D179" s="18" t="s">
        <v>49</v>
      </c>
      <c r="E179" s="2" t="str">
        <f t="shared" si="34"/>
        <v>GRAYSTONE GOLF ENTERPRISES W2 pnum405332</v>
      </c>
      <c r="F179" s="17">
        <v>200</v>
      </c>
      <c r="G179" s="18" t="s">
        <v>516</v>
      </c>
      <c r="H179" s="18" t="s">
        <v>517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48">
        <v>0</v>
      </c>
      <c r="AJ179" s="48">
        <v>0</v>
      </c>
      <c r="AK179" s="48">
        <v>0</v>
      </c>
      <c r="AL179" s="48">
        <v>0</v>
      </c>
      <c r="AM179" s="48">
        <v>0</v>
      </c>
      <c r="AN179" s="48">
        <v>0</v>
      </c>
      <c r="AO179" s="48">
        <v>0</v>
      </c>
      <c r="AP179" s="48">
        <v>0</v>
      </c>
      <c r="AQ179" s="48">
        <v>0</v>
      </c>
      <c r="AR179" s="48">
        <v>0</v>
      </c>
      <c r="AS179" s="48">
        <v>0</v>
      </c>
      <c r="AT179" s="48">
        <v>0</v>
      </c>
      <c r="AU179" s="48">
        <v>0</v>
      </c>
      <c r="AV179" s="48">
        <v>0</v>
      </c>
      <c r="AW179" s="48">
        <v>0</v>
      </c>
      <c r="AX179" s="48">
        <v>0</v>
      </c>
      <c r="AY179" s="48">
        <v>0</v>
      </c>
      <c r="AZ179" s="48">
        <v>0</v>
      </c>
      <c r="BA179" s="48">
        <v>0</v>
      </c>
      <c r="BB179" s="52">
        <v>100000</v>
      </c>
      <c r="BC179" s="52">
        <v>100000</v>
      </c>
      <c r="BD179" s="52">
        <v>100000</v>
      </c>
      <c r="BE179" s="52">
        <v>100000</v>
      </c>
      <c r="BF179" s="52">
        <v>100000</v>
      </c>
      <c r="BG179" s="52">
        <v>100000</v>
      </c>
      <c r="BH179" s="52">
        <v>100000</v>
      </c>
      <c r="BI179" s="52">
        <v>100000</v>
      </c>
      <c r="BJ179" s="52">
        <v>100000</v>
      </c>
      <c r="BK179" s="52">
        <v>100000</v>
      </c>
      <c r="BL179" s="52">
        <v>100000</v>
      </c>
      <c r="BM179" s="52">
        <v>100000</v>
      </c>
      <c r="BN179" s="52">
        <v>70000</v>
      </c>
      <c r="BO179" s="52">
        <v>70000</v>
      </c>
      <c r="BP179" s="52">
        <v>70000</v>
      </c>
      <c r="BQ179" s="49">
        <v>0</v>
      </c>
      <c r="BR179" s="52">
        <v>200000</v>
      </c>
      <c r="BS179" s="49">
        <v>0</v>
      </c>
      <c r="BT179" s="49">
        <v>0</v>
      </c>
      <c r="BU179" s="49">
        <v>0</v>
      </c>
      <c r="BV179" s="49">
        <v>0</v>
      </c>
      <c r="BW179" s="49">
        <v>0</v>
      </c>
      <c r="BX179" s="49">
        <v>0</v>
      </c>
      <c r="BY179" s="49">
        <v>0</v>
      </c>
      <c r="BZ179" s="49">
        <v>0</v>
      </c>
      <c r="CA179" s="53"/>
    </row>
    <row r="180" spans="1:90" s="21" customFormat="1" ht="28.8" x14ac:dyDescent="0.3">
      <c r="A180" s="17">
        <v>405333</v>
      </c>
      <c r="B180" s="18" t="s">
        <v>514</v>
      </c>
      <c r="C180" s="18" t="s">
        <v>515</v>
      </c>
      <c r="D180" s="18" t="s">
        <v>93</v>
      </c>
      <c r="E180" s="2" t="str">
        <f t="shared" si="34"/>
        <v>GRAYSTONE GOLF ENTERPRISES W3 pnum405333</v>
      </c>
      <c r="F180" s="17">
        <v>200</v>
      </c>
      <c r="G180" s="18" t="s">
        <v>516</v>
      </c>
      <c r="H180" s="18" t="s">
        <v>517</v>
      </c>
      <c r="I180" s="54">
        <v>0</v>
      </c>
      <c r="J180" s="54">
        <v>0</v>
      </c>
      <c r="K180" s="54">
        <v>0</v>
      </c>
      <c r="L180" s="54">
        <v>0</v>
      </c>
      <c r="M180" s="54">
        <v>0</v>
      </c>
      <c r="N180" s="54">
        <v>0</v>
      </c>
      <c r="O180" s="54">
        <v>0</v>
      </c>
      <c r="P180" s="54">
        <v>0</v>
      </c>
      <c r="Q180" s="54">
        <v>0</v>
      </c>
      <c r="R180" s="54">
        <v>0</v>
      </c>
      <c r="S180" s="54">
        <v>0</v>
      </c>
      <c r="T180" s="54">
        <v>0</v>
      </c>
      <c r="U180" s="54">
        <v>0</v>
      </c>
      <c r="V180" s="54">
        <v>0</v>
      </c>
      <c r="W180" s="54">
        <v>0</v>
      </c>
      <c r="X180" s="54">
        <v>0</v>
      </c>
      <c r="Y180" s="54">
        <v>0</v>
      </c>
      <c r="Z180" s="54">
        <v>0</v>
      </c>
      <c r="AA180" s="54">
        <v>0</v>
      </c>
      <c r="AB180" s="54">
        <v>0</v>
      </c>
      <c r="AC180" s="54">
        <v>0</v>
      </c>
      <c r="AD180" s="54">
        <v>0</v>
      </c>
      <c r="AE180" s="54">
        <v>0</v>
      </c>
      <c r="AF180" s="54">
        <v>0</v>
      </c>
      <c r="AG180" s="54">
        <v>0</v>
      </c>
      <c r="AH180" s="54">
        <v>0</v>
      </c>
      <c r="AI180" s="54">
        <v>0</v>
      </c>
      <c r="AJ180" s="54">
        <v>0</v>
      </c>
      <c r="AK180" s="54">
        <v>0</v>
      </c>
      <c r="AL180" s="54">
        <v>0</v>
      </c>
      <c r="AM180" s="54">
        <v>0</v>
      </c>
      <c r="AN180" s="54">
        <v>0</v>
      </c>
      <c r="AO180" s="54">
        <v>0</v>
      </c>
      <c r="AP180" s="54">
        <v>0</v>
      </c>
      <c r="AQ180" s="54">
        <v>0</v>
      </c>
      <c r="AR180" s="54">
        <v>0</v>
      </c>
      <c r="AS180" s="54">
        <v>0</v>
      </c>
      <c r="AT180" s="54">
        <v>0</v>
      </c>
      <c r="AU180" s="54">
        <v>0</v>
      </c>
      <c r="AV180" s="54">
        <v>0</v>
      </c>
      <c r="AW180" s="54">
        <v>0</v>
      </c>
      <c r="AX180" s="54">
        <v>0</v>
      </c>
      <c r="AY180" s="54">
        <v>0</v>
      </c>
      <c r="AZ180" s="54">
        <v>0</v>
      </c>
      <c r="BA180" s="54">
        <v>0</v>
      </c>
      <c r="BB180" s="55">
        <v>520000</v>
      </c>
      <c r="BC180" s="55">
        <v>520000</v>
      </c>
      <c r="BD180" s="55">
        <v>520000</v>
      </c>
      <c r="BE180" s="55">
        <v>520000</v>
      </c>
      <c r="BF180" s="55">
        <v>520000</v>
      </c>
      <c r="BG180" s="55">
        <v>520000</v>
      </c>
      <c r="BH180" s="55">
        <v>520000</v>
      </c>
      <c r="BI180" s="55">
        <v>520000</v>
      </c>
      <c r="BJ180" s="55">
        <v>520000</v>
      </c>
      <c r="BK180" s="55">
        <v>520000</v>
      </c>
      <c r="BL180" s="55">
        <v>520000</v>
      </c>
      <c r="BM180" s="55">
        <v>520000</v>
      </c>
      <c r="BN180" s="55">
        <v>120000</v>
      </c>
      <c r="BO180" s="55">
        <v>120000</v>
      </c>
      <c r="BP180" s="55">
        <v>120000</v>
      </c>
      <c r="BQ180" s="55">
        <v>200000</v>
      </c>
      <c r="BR180" s="51">
        <v>0</v>
      </c>
      <c r="BS180" s="51">
        <v>0</v>
      </c>
      <c r="BT180" s="51">
        <v>0</v>
      </c>
      <c r="BU180" s="51">
        <v>0</v>
      </c>
      <c r="BV180" s="51">
        <v>0</v>
      </c>
      <c r="BW180" s="51">
        <v>0</v>
      </c>
      <c r="BX180" s="51">
        <v>0</v>
      </c>
      <c r="BY180" s="51">
        <v>0</v>
      </c>
      <c r="BZ180" s="51">
        <v>0</v>
      </c>
      <c r="CA180" s="53"/>
      <c r="CB180"/>
      <c r="CC180"/>
      <c r="CD180"/>
      <c r="CE180"/>
      <c r="CF180"/>
      <c r="CG180"/>
      <c r="CH180"/>
      <c r="CI180"/>
      <c r="CJ180"/>
      <c r="CK180"/>
      <c r="CL180"/>
    </row>
    <row r="181" spans="1:90" ht="28.8" x14ac:dyDescent="0.3">
      <c r="A181" s="17">
        <v>404854</v>
      </c>
      <c r="B181" s="18" t="s">
        <v>518</v>
      </c>
      <c r="C181" s="18" t="s">
        <v>519</v>
      </c>
      <c r="D181" s="18" t="s">
        <v>90</v>
      </c>
      <c r="E181" s="2" t="str">
        <f t="shared" si="34"/>
        <v>GREEN GARDEN GOLF COURSE W6 pnum404854</v>
      </c>
      <c r="F181" s="17">
        <v>475</v>
      </c>
      <c r="G181" s="18" t="s">
        <v>520</v>
      </c>
      <c r="H181" s="18" t="s">
        <v>521</v>
      </c>
      <c r="I181" s="54">
        <v>0</v>
      </c>
      <c r="J181" s="54">
        <v>0</v>
      </c>
      <c r="K181" s="54">
        <v>0</v>
      </c>
      <c r="L181" s="54">
        <v>0</v>
      </c>
      <c r="M181" s="54">
        <v>0</v>
      </c>
      <c r="N181" s="54">
        <v>0</v>
      </c>
      <c r="O181" s="54">
        <v>0</v>
      </c>
      <c r="P181" s="54">
        <v>0</v>
      </c>
      <c r="Q181" s="54">
        <v>0</v>
      </c>
      <c r="R181" s="54">
        <v>0</v>
      </c>
      <c r="S181" s="54">
        <v>0</v>
      </c>
      <c r="T181" s="54">
        <v>0</v>
      </c>
      <c r="U181" s="54">
        <v>0</v>
      </c>
      <c r="V181" s="54">
        <v>0</v>
      </c>
      <c r="W181" s="54">
        <v>0</v>
      </c>
      <c r="X181" s="54">
        <v>0</v>
      </c>
      <c r="Y181" s="54">
        <v>0</v>
      </c>
      <c r="Z181" s="54">
        <v>0</v>
      </c>
      <c r="AA181" s="54">
        <v>0</v>
      </c>
      <c r="AB181" s="54">
        <v>0</v>
      </c>
      <c r="AC181" s="54">
        <v>0</v>
      </c>
      <c r="AD181" s="54">
        <v>0</v>
      </c>
      <c r="AE181" s="54">
        <v>0</v>
      </c>
      <c r="AF181" s="54">
        <v>0</v>
      </c>
      <c r="AG181" s="54">
        <v>0</v>
      </c>
      <c r="AH181" s="54">
        <v>0</v>
      </c>
      <c r="AI181" s="54">
        <v>0</v>
      </c>
      <c r="AJ181" s="54">
        <v>0</v>
      </c>
      <c r="AK181" s="54">
        <v>0</v>
      </c>
      <c r="AL181" s="54">
        <v>0</v>
      </c>
      <c r="AM181" s="54">
        <v>0</v>
      </c>
      <c r="AN181" s="54">
        <v>0</v>
      </c>
      <c r="AO181" s="54">
        <v>0</v>
      </c>
      <c r="AP181" s="54">
        <v>0</v>
      </c>
      <c r="AQ181" s="54">
        <v>0</v>
      </c>
      <c r="AR181" s="54">
        <v>0</v>
      </c>
      <c r="AS181" s="54">
        <v>0</v>
      </c>
      <c r="AT181" s="54">
        <v>0</v>
      </c>
      <c r="AU181" s="54">
        <v>0</v>
      </c>
      <c r="AV181" s="54">
        <v>0</v>
      </c>
      <c r="AW181" s="54">
        <v>0</v>
      </c>
      <c r="AX181" s="55">
        <v>5000000</v>
      </c>
      <c r="AY181" s="55">
        <v>5000000</v>
      </c>
      <c r="AZ181" s="55">
        <v>5000000</v>
      </c>
      <c r="BA181" s="55">
        <v>6000000</v>
      </c>
      <c r="BB181" s="52">
        <v>4000000</v>
      </c>
      <c r="BC181" s="52">
        <v>5500000</v>
      </c>
      <c r="BD181" s="52">
        <v>7776000</v>
      </c>
      <c r="BE181" s="52">
        <v>8000000</v>
      </c>
      <c r="BF181" s="52">
        <v>6000000</v>
      </c>
      <c r="BG181" s="49">
        <v>0</v>
      </c>
      <c r="BH181" s="52">
        <v>12000000</v>
      </c>
      <c r="BI181" s="52">
        <v>8500000</v>
      </c>
      <c r="BJ181" s="52">
        <v>25000000</v>
      </c>
      <c r="BK181" s="52">
        <v>25000000</v>
      </c>
      <c r="BL181" s="52">
        <v>35000000</v>
      </c>
      <c r="BM181" s="52">
        <v>10000000</v>
      </c>
      <c r="BN181" s="52">
        <v>7000000</v>
      </c>
      <c r="BO181" s="52">
        <v>7000000</v>
      </c>
      <c r="BP181" s="52">
        <v>7000000</v>
      </c>
      <c r="BQ181" s="52">
        <v>8000000</v>
      </c>
      <c r="BR181" s="52">
        <v>9000000</v>
      </c>
      <c r="BS181" s="52">
        <v>9000000</v>
      </c>
      <c r="BT181" s="52">
        <v>7000000</v>
      </c>
      <c r="BU181" s="52">
        <v>9450000</v>
      </c>
      <c r="BV181" s="52">
        <v>10100000</v>
      </c>
      <c r="BW181" s="52">
        <v>10400000</v>
      </c>
      <c r="BX181" s="52">
        <v>500000</v>
      </c>
      <c r="BY181" s="52">
        <v>10400000</v>
      </c>
      <c r="BZ181" s="52">
        <v>10400000</v>
      </c>
      <c r="CA181" s="53"/>
    </row>
    <row r="182" spans="1:90" ht="28.8" x14ac:dyDescent="0.3">
      <c r="A182" s="17">
        <v>411137</v>
      </c>
      <c r="B182" s="18" t="s">
        <v>518</v>
      </c>
      <c r="C182" s="18" t="s">
        <v>519</v>
      </c>
      <c r="D182" s="18" t="s">
        <v>225</v>
      </c>
      <c r="E182" s="2" t="str">
        <f t="shared" si="34"/>
        <v>GREEN GARDEN GOLF COURSE W8 pnum411137</v>
      </c>
      <c r="F182" s="17">
        <v>475</v>
      </c>
      <c r="G182" s="18" t="s">
        <v>522</v>
      </c>
      <c r="H182" s="18" t="s">
        <v>523</v>
      </c>
      <c r="I182" s="54">
        <v>0</v>
      </c>
      <c r="J182" s="54">
        <v>0</v>
      </c>
      <c r="K182" s="54">
        <v>0</v>
      </c>
      <c r="L182" s="54">
        <v>0</v>
      </c>
      <c r="M182" s="54">
        <v>0</v>
      </c>
      <c r="N182" s="54">
        <v>0</v>
      </c>
      <c r="O182" s="54">
        <v>0</v>
      </c>
      <c r="P182" s="54">
        <v>0</v>
      </c>
      <c r="Q182" s="54">
        <v>0</v>
      </c>
      <c r="R182" s="54">
        <v>0</v>
      </c>
      <c r="S182" s="54">
        <v>0</v>
      </c>
      <c r="T182" s="54">
        <v>0</v>
      </c>
      <c r="U182" s="54">
        <v>0</v>
      </c>
      <c r="V182" s="54">
        <v>0</v>
      </c>
      <c r="W182" s="54">
        <v>0</v>
      </c>
      <c r="X182" s="54">
        <v>0</v>
      </c>
      <c r="Y182" s="54">
        <v>0</v>
      </c>
      <c r="Z182" s="54">
        <v>0</v>
      </c>
      <c r="AA182" s="54">
        <v>0</v>
      </c>
      <c r="AB182" s="54">
        <v>0</v>
      </c>
      <c r="AC182" s="54">
        <v>0</v>
      </c>
      <c r="AD182" s="54">
        <v>0</v>
      </c>
      <c r="AE182" s="54">
        <v>0</v>
      </c>
      <c r="AF182" s="54">
        <v>0</v>
      </c>
      <c r="AG182" s="54">
        <v>0</v>
      </c>
      <c r="AH182" s="54">
        <v>0</v>
      </c>
      <c r="AI182" s="54">
        <v>0</v>
      </c>
      <c r="AJ182" s="54">
        <v>0</v>
      </c>
      <c r="AK182" s="54">
        <v>0</v>
      </c>
      <c r="AL182" s="54">
        <v>0</v>
      </c>
      <c r="AM182" s="54">
        <v>0</v>
      </c>
      <c r="AN182" s="54">
        <v>0</v>
      </c>
      <c r="AO182" s="54">
        <v>0</v>
      </c>
      <c r="AP182" s="54">
        <v>0</v>
      </c>
      <c r="AQ182" s="54">
        <v>0</v>
      </c>
      <c r="AR182" s="54">
        <v>0</v>
      </c>
      <c r="AS182" s="54">
        <v>0</v>
      </c>
      <c r="AT182" s="54">
        <v>0</v>
      </c>
      <c r="AU182" s="54">
        <v>0</v>
      </c>
      <c r="AV182" s="54">
        <v>0</v>
      </c>
      <c r="AW182" s="54">
        <v>0</v>
      </c>
      <c r="AX182" s="51">
        <v>0</v>
      </c>
      <c r="AY182" s="51">
        <v>0</v>
      </c>
      <c r="AZ182" s="51">
        <v>0</v>
      </c>
      <c r="BA182" s="51">
        <v>0</v>
      </c>
      <c r="BB182" s="51">
        <v>0</v>
      </c>
      <c r="BC182" s="51">
        <v>0</v>
      </c>
      <c r="BD182" s="51">
        <v>0</v>
      </c>
      <c r="BE182" s="49">
        <v>0</v>
      </c>
      <c r="BF182" s="51">
        <v>0</v>
      </c>
      <c r="BG182" s="51">
        <v>0</v>
      </c>
      <c r="BH182" s="51">
        <v>0</v>
      </c>
      <c r="BI182" s="49">
        <v>0</v>
      </c>
      <c r="BJ182" s="52">
        <v>25000000</v>
      </c>
      <c r="BK182" s="52">
        <v>25000000</v>
      </c>
      <c r="BL182" s="52">
        <v>25000000</v>
      </c>
      <c r="BM182" s="52">
        <v>24000000</v>
      </c>
      <c r="BN182" s="52">
        <v>12000000</v>
      </c>
      <c r="BO182" s="52">
        <v>10000000</v>
      </c>
      <c r="BP182" s="52">
        <v>8000000</v>
      </c>
      <c r="BQ182" s="52">
        <v>10000000</v>
      </c>
      <c r="BR182" s="52">
        <v>7000000</v>
      </c>
      <c r="BS182" s="52">
        <v>7000000</v>
      </c>
      <c r="BT182" s="52">
        <v>8000000</v>
      </c>
      <c r="BU182" s="52">
        <v>26250000</v>
      </c>
      <c r="BV182" s="52">
        <v>27500000</v>
      </c>
      <c r="BW182" s="52">
        <v>29500000</v>
      </c>
      <c r="BX182" s="52">
        <v>45000000</v>
      </c>
      <c r="BY182" s="52">
        <v>29500000</v>
      </c>
      <c r="BZ182" s="52">
        <v>29500000</v>
      </c>
      <c r="CA182" s="53"/>
    </row>
    <row r="183" spans="1:90" ht="28.8" x14ac:dyDescent="0.3">
      <c r="A183" s="17">
        <v>404848</v>
      </c>
      <c r="B183" s="18" t="s">
        <v>518</v>
      </c>
      <c r="C183" s="18" t="s">
        <v>519</v>
      </c>
      <c r="D183" s="18" t="s">
        <v>49</v>
      </c>
      <c r="E183" s="2" t="str">
        <f t="shared" si="34"/>
        <v>GREEN GARDEN GOLF COURSE W2 pnum404848</v>
      </c>
      <c r="F183" s="17">
        <v>430</v>
      </c>
      <c r="G183" s="18" t="s">
        <v>524</v>
      </c>
      <c r="H183" s="18" t="s">
        <v>525</v>
      </c>
      <c r="I183" s="54">
        <v>0</v>
      </c>
      <c r="J183" s="54">
        <v>0</v>
      </c>
      <c r="K183" s="54">
        <v>0</v>
      </c>
      <c r="L183" s="54">
        <v>0</v>
      </c>
      <c r="M183" s="54">
        <v>0</v>
      </c>
      <c r="N183" s="54">
        <v>0</v>
      </c>
      <c r="O183" s="54">
        <v>0</v>
      </c>
      <c r="P183" s="54">
        <v>0</v>
      </c>
      <c r="Q183" s="54">
        <v>0</v>
      </c>
      <c r="R183" s="54">
        <v>0</v>
      </c>
      <c r="S183" s="54">
        <v>0</v>
      </c>
      <c r="T183" s="54">
        <v>0</v>
      </c>
      <c r="U183" s="54">
        <v>0</v>
      </c>
      <c r="V183" s="54">
        <v>0</v>
      </c>
      <c r="W183" s="54">
        <v>0</v>
      </c>
      <c r="X183" s="54">
        <v>0</v>
      </c>
      <c r="Y183" s="54">
        <v>0</v>
      </c>
      <c r="Z183" s="54">
        <v>0</v>
      </c>
      <c r="AA183" s="54">
        <v>0</v>
      </c>
      <c r="AB183" s="54">
        <v>0</v>
      </c>
      <c r="AC183" s="54">
        <v>0</v>
      </c>
      <c r="AD183" s="54">
        <v>0</v>
      </c>
      <c r="AE183" s="54">
        <v>0</v>
      </c>
      <c r="AF183" s="54">
        <v>0</v>
      </c>
      <c r="AG183" s="54">
        <v>0</v>
      </c>
      <c r="AH183" s="54">
        <v>0</v>
      </c>
      <c r="AI183" s="54">
        <v>0</v>
      </c>
      <c r="AJ183" s="54">
        <v>0</v>
      </c>
      <c r="AK183" s="54">
        <v>0</v>
      </c>
      <c r="AL183" s="54">
        <v>0</v>
      </c>
      <c r="AM183" s="54">
        <v>0</v>
      </c>
      <c r="AN183" s="54">
        <v>0</v>
      </c>
      <c r="AO183" s="54">
        <v>0</v>
      </c>
      <c r="AP183" s="54">
        <v>0</v>
      </c>
      <c r="AQ183" s="54">
        <v>0</v>
      </c>
      <c r="AR183" s="54">
        <v>0</v>
      </c>
      <c r="AS183" s="54">
        <v>0</v>
      </c>
      <c r="AT183" s="54">
        <v>0</v>
      </c>
      <c r="AU183" s="54">
        <v>0</v>
      </c>
      <c r="AV183" s="54">
        <v>0</v>
      </c>
      <c r="AW183" s="54">
        <v>0</v>
      </c>
      <c r="AX183" s="55">
        <v>3000000</v>
      </c>
      <c r="AY183" s="55">
        <v>3000000</v>
      </c>
      <c r="AZ183" s="55">
        <v>3000000</v>
      </c>
      <c r="BA183" s="55">
        <v>4000000</v>
      </c>
      <c r="BB183" s="55">
        <v>3000000</v>
      </c>
      <c r="BC183" s="55">
        <v>3500000</v>
      </c>
      <c r="BD183" s="55">
        <v>4200000</v>
      </c>
      <c r="BE183" s="55">
        <v>5000000</v>
      </c>
      <c r="BF183" s="55">
        <v>6000000</v>
      </c>
      <c r="BG183" s="55">
        <v>6500000</v>
      </c>
      <c r="BH183" s="55">
        <v>10000000</v>
      </c>
      <c r="BI183" s="52">
        <v>10500000</v>
      </c>
      <c r="BJ183" s="52">
        <v>12000000</v>
      </c>
      <c r="BK183" s="52">
        <v>12000000</v>
      </c>
      <c r="BL183" s="52">
        <v>12000000</v>
      </c>
      <c r="BM183" s="52">
        <v>24000000</v>
      </c>
      <c r="BN183" s="52">
        <v>24000000</v>
      </c>
      <c r="BO183" s="52">
        <v>22000000</v>
      </c>
      <c r="BP183" s="52">
        <v>20000000</v>
      </c>
      <c r="BQ183" s="52">
        <v>20000000</v>
      </c>
      <c r="BR183" s="52">
        <v>18000000</v>
      </c>
      <c r="BS183" s="52">
        <v>18000000</v>
      </c>
      <c r="BT183" s="52">
        <v>20000000</v>
      </c>
      <c r="BU183" s="52">
        <v>0</v>
      </c>
      <c r="BV183" s="52">
        <v>0</v>
      </c>
      <c r="BW183" s="52">
        <v>0</v>
      </c>
      <c r="BX183" s="52">
        <v>0</v>
      </c>
      <c r="BY183" s="52">
        <v>0</v>
      </c>
      <c r="BZ183" s="52">
        <v>0</v>
      </c>
      <c r="CA183" s="53"/>
    </row>
    <row r="184" spans="1:90" ht="28.8" x14ac:dyDescent="0.3">
      <c r="A184" s="17">
        <v>404847</v>
      </c>
      <c r="B184" s="18" t="s">
        <v>518</v>
      </c>
      <c r="C184" s="18" t="s">
        <v>519</v>
      </c>
      <c r="D184" s="18" t="s">
        <v>54</v>
      </c>
      <c r="E184" s="2" t="str">
        <f t="shared" si="34"/>
        <v>GREEN GARDEN GOLF COURSE W1 pnum404847</v>
      </c>
      <c r="F184" s="20">
        <v>270</v>
      </c>
      <c r="G184" s="18" t="s">
        <v>524</v>
      </c>
      <c r="H184" s="18" t="s">
        <v>526</v>
      </c>
      <c r="I184" s="54">
        <v>0</v>
      </c>
      <c r="J184" s="54">
        <v>0</v>
      </c>
      <c r="K184" s="54">
        <v>0</v>
      </c>
      <c r="L184" s="54">
        <v>0</v>
      </c>
      <c r="M184" s="54">
        <v>0</v>
      </c>
      <c r="N184" s="54">
        <v>0</v>
      </c>
      <c r="O184" s="54">
        <v>0</v>
      </c>
      <c r="P184" s="54">
        <v>0</v>
      </c>
      <c r="Q184" s="54">
        <v>0</v>
      </c>
      <c r="R184" s="54">
        <v>0</v>
      </c>
      <c r="S184" s="54">
        <v>0</v>
      </c>
      <c r="T184" s="54">
        <v>0</v>
      </c>
      <c r="U184" s="54">
        <v>0</v>
      </c>
      <c r="V184" s="54">
        <v>0</v>
      </c>
      <c r="W184" s="54">
        <v>0</v>
      </c>
      <c r="X184" s="54">
        <v>0</v>
      </c>
      <c r="Y184" s="54">
        <v>0</v>
      </c>
      <c r="Z184" s="54">
        <v>0</v>
      </c>
      <c r="AA184" s="54">
        <v>0</v>
      </c>
      <c r="AB184" s="54">
        <v>0</v>
      </c>
      <c r="AC184" s="54">
        <v>0</v>
      </c>
      <c r="AD184" s="54">
        <v>0</v>
      </c>
      <c r="AE184" s="54">
        <v>0</v>
      </c>
      <c r="AF184" s="54">
        <v>0</v>
      </c>
      <c r="AG184" s="54">
        <v>0</v>
      </c>
      <c r="AH184" s="54">
        <v>0</v>
      </c>
      <c r="AI184" s="54">
        <v>0</v>
      </c>
      <c r="AJ184" s="54">
        <v>0</v>
      </c>
      <c r="AK184" s="54">
        <v>0</v>
      </c>
      <c r="AL184" s="54">
        <v>0</v>
      </c>
      <c r="AM184" s="54">
        <v>0</v>
      </c>
      <c r="AN184" s="54">
        <v>0</v>
      </c>
      <c r="AO184" s="54">
        <v>0</v>
      </c>
      <c r="AP184" s="54">
        <v>0</v>
      </c>
      <c r="AQ184" s="54">
        <v>0</v>
      </c>
      <c r="AR184" s="54">
        <v>0</v>
      </c>
      <c r="AS184" s="54">
        <v>0</v>
      </c>
      <c r="AT184" s="54">
        <v>0</v>
      </c>
      <c r="AU184" s="54">
        <v>0</v>
      </c>
      <c r="AV184" s="54">
        <v>0</v>
      </c>
      <c r="AW184" s="54">
        <v>0</v>
      </c>
      <c r="AX184" s="55">
        <v>100000</v>
      </c>
      <c r="AY184" s="55">
        <v>100000</v>
      </c>
      <c r="AZ184" s="55">
        <v>100000</v>
      </c>
      <c r="BA184" s="55">
        <v>500000</v>
      </c>
      <c r="BB184" s="55">
        <v>80000</v>
      </c>
      <c r="BC184" s="52">
        <v>75000</v>
      </c>
      <c r="BD184" s="52">
        <v>85000</v>
      </c>
      <c r="BE184" s="52">
        <v>87000</v>
      </c>
      <c r="BF184" s="52">
        <v>80000</v>
      </c>
      <c r="BG184" s="52">
        <v>85000</v>
      </c>
      <c r="BH184" s="52">
        <v>90000</v>
      </c>
      <c r="BI184" s="52">
        <v>75000</v>
      </c>
      <c r="BJ184" s="52">
        <v>40000</v>
      </c>
      <c r="BK184" s="52">
        <v>40000</v>
      </c>
      <c r="BL184" s="52">
        <v>30000</v>
      </c>
      <c r="BM184" s="52">
        <v>83000</v>
      </c>
      <c r="BN184" s="52">
        <v>83000</v>
      </c>
      <c r="BO184" s="52">
        <v>85000</v>
      </c>
      <c r="BP184" s="52">
        <v>85000</v>
      </c>
      <c r="BQ184" s="52">
        <v>85000</v>
      </c>
      <c r="BR184" s="52">
        <v>81000</v>
      </c>
      <c r="BS184" s="52">
        <v>81000</v>
      </c>
      <c r="BT184" s="52">
        <v>84000</v>
      </c>
      <c r="BU184" s="52">
        <v>85050</v>
      </c>
      <c r="BV184" s="52">
        <v>90100</v>
      </c>
      <c r="BW184" s="52">
        <v>93700</v>
      </c>
      <c r="BX184" s="52">
        <v>93500</v>
      </c>
      <c r="BY184" s="52">
        <v>93500</v>
      </c>
      <c r="BZ184" s="52">
        <v>93500</v>
      </c>
      <c r="CA184" s="53"/>
    </row>
    <row r="185" spans="1:90" ht="28.8" x14ac:dyDescent="0.3">
      <c r="A185" s="17">
        <v>437086</v>
      </c>
      <c r="B185" s="18" t="s">
        <v>518</v>
      </c>
      <c r="C185" s="18" t="s">
        <v>519</v>
      </c>
      <c r="D185" s="18" t="s">
        <v>297</v>
      </c>
      <c r="E185" s="2" t="str">
        <f t="shared" si="34"/>
        <v>GREEN GARDEN GOLF COURSE W9 pnum437086</v>
      </c>
      <c r="F185" s="17">
        <v>180</v>
      </c>
      <c r="G185" s="18" t="s">
        <v>527</v>
      </c>
      <c r="H185" s="18" t="s">
        <v>526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  <c r="Q185" s="54">
        <v>0</v>
      </c>
      <c r="R185" s="54">
        <v>0</v>
      </c>
      <c r="S185" s="54">
        <v>0</v>
      </c>
      <c r="T185" s="54">
        <v>0</v>
      </c>
      <c r="U185" s="54">
        <v>0</v>
      </c>
      <c r="V185" s="54">
        <v>0</v>
      </c>
      <c r="W185" s="54">
        <v>0</v>
      </c>
      <c r="X185" s="54">
        <v>0</v>
      </c>
      <c r="Y185" s="54">
        <v>0</v>
      </c>
      <c r="Z185" s="54">
        <v>0</v>
      </c>
      <c r="AA185" s="54">
        <v>0</v>
      </c>
      <c r="AB185" s="54">
        <v>0</v>
      </c>
      <c r="AC185" s="54">
        <v>0</v>
      </c>
      <c r="AD185" s="54">
        <v>0</v>
      </c>
      <c r="AE185" s="54">
        <v>0</v>
      </c>
      <c r="AF185" s="54">
        <v>0</v>
      </c>
      <c r="AG185" s="54">
        <v>0</v>
      </c>
      <c r="AH185" s="54">
        <v>0</v>
      </c>
      <c r="AI185" s="54">
        <v>0</v>
      </c>
      <c r="AJ185" s="54">
        <v>0</v>
      </c>
      <c r="AK185" s="54">
        <v>0</v>
      </c>
      <c r="AL185" s="54">
        <v>0</v>
      </c>
      <c r="AM185" s="54">
        <v>0</v>
      </c>
      <c r="AN185" s="54">
        <v>0</v>
      </c>
      <c r="AO185" s="54">
        <v>0</v>
      </c>
      <c r="AP185" s="54">
        <v>0</v>
      </c>
      <c r="AQ185" s="54">
        <v>0</v>
      </c>
      <c r="AR185" s="54">
        <v>0</v>
      </c>
      <c r="AS185" s="54">
        <v>0</v>
      </c>
      <c r="AT185" s="54">
        <v>0</v>
      </c>
      <c r="AU185" s="54">
        <v>0</v>
      </c>
      <c r="AV185" s="54">
        <v>0</v>
      </c>
      <c r="AW185" s="54">
        <v>0</v>
      </c>
      <c r="AX185" s="49">
        <v>0</v>
      </c>
      <c r="AY185" s="49">
        <v>0</v>
      </c>
      <c r="AZ185" s="49">
        <v>0</v>
      </c>
      <c r="BA185" s="49">
        <v>0</v>
      </c>
      <c r="BB185" s="51">
        <v>0</v>
      </c>
      <c r="BC185" s="51">
        <v>0</v>
      </c>
      <c r="BD185" s="49">
        <v>0</v>
      </c>
      <c r="BE185" s="49">
        <v>0</v>
      </c>
      <c r="BF185" s="49">
        <v>0</v>
      </c>
      <c r="BG185" s="51">
        <v>0</v>
      </c>
      <c r="BH185" s="49">
        <v>0</v>
      </c>
      <c r="BI185" s="51">
        <v>0</v>
      </c>
      <c r="BJ185" s="51">
        <v>0</v>
      </c>
      <c r="BK185" s="49">
        <v>0</v>
      </c>
      <c r="BL185" s="51">
        <v>0</v>
      </c>
      <c r="BM185" s="51">
        <v>0</v>
      </c>
      <c r="BN185" s="52">
        <v>200000</v>
      </c>
      <c r="BO185" s="52">
        <v>220000</v>
      </c>
      <c r="BP185" s="55">
        <v>200000</v>
      </c>
      <c r="BQ185" s="55">
        <v>260000</v>
      </c>
      <c r="BR185" s="52">
        <v>275000</v>
      </c>
      <c r="BS185" s="52">
        <v>275000</v>
      </c>
      <c r="BT185" s="52">
        <v>290000</v>
      </c>
      <c r="BU185" s="52">
        <v>289000</v>
      </c>
      <c r="BV185" s="52">
        <v>280000</v>
      </c>
      <c r="BW185" s="52">
        <v>291000</v>
      </c>
      <c r="BX185" s="55">
        <v>290000</v>
      </c>
      <c r="BY185" s="55">
        <v>291000</v>
      </c>
      <c r="BZ185" s="55">
        <v>291000</v>
      </c>
      <c r="CA185" s="53"/>
    </row>
    <row r="186" spans="1:90" ht="28.8" x14ac:dyDescent="0.3">
      <c r="A186" s="17">
        <v>404851</v>
      </c>
      <c r="B186" s="18" t="s">
        <v>518</v>
      </c>
      <c r="C186" s="18" t="s">
        <v>519</v>
      </c>
      <c r="D186" s="18" t="s">
        <v>93</v>
      </c>
      <c r="E186" s="2" t="str">
        <f t="shared" si="34"/>
        <v>GREEN GARDEN GOLF COURSE W3 pnum404851</v>
      </c>
      <c r="F186" s="20">
        <v>180</v>
      </c>
      <c r="G186" s="18" t="s">
        <v>528</v>
      </c>
      <c r="H186" s="18" t="s">
        <v>526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4">
        <v>0</v>
      </c>
      <c r="AA186" s="54">
        <v>0</v>
      </c>
      <c r="AB186" s="54">
        <v>0</v>
      </c>
      <c r="AC186" s="54">
        <v>0</v>
      </c>
      <c r="AD186" s="54">
        <v>0</v>
      </c>
      <c r="AE186" s="54">
        <v>0</v>
      </c>
      <c r="AF186" s="54">
        <v>0</v>
      </c>
      <c r="AG186" s="54">
        <v>0</v>
      </c>
      <c r="AH186" s="54">
        <v>0</v>
      </c>
      <c r="AI186" s="54">
        <v>0</v>
      </c>
      <c r="AJ186" s="54">
        <v>0</v>
      </c>
      <c r="AK186" s="54">
        <v>0</v>
      </c>
      <c r="AL186" s="54">
        <v>0</v>
      </c>
      <c r="AM186" s="54">
        <v>0</v>
      </c>
      <c r="AN186" s="54">
        <v>0</v>
      </c>
      <c r="AO186" s="54">
        <v>0</v>
      </c>
      <c r="AP186" s="54">
        <v>0</v>
      </c>
      <c r="AQ186" s="54">
        <v>0</v>
      </c>
      <c r="AR186" s="54">
        <v>0</v>
      </c>
      <c r="AS186" s="54">
        <v>0</v>
      </c>
      <c r="AT186" s="54">
        <v>0</v>
      </c>
      <c r="AU186" s="54">
        <v>0</v>
      </c>
      <c r="AV186" s="54">
        <v>0</v>
      </c>
      <c r="AW186" s="54">
        <v>0</v>
      </c>
      <c r="AX186" s="51">
        <v>0</v>
      </c>
      <c r="AY186" s="51">
        <v>0</v>
      </c>
      <c r="AZ186" s="51">
        <v>0</v>
      </c>
      <c r="BA186" s="51">
        <v>0</v>
      </c>
      <c r="BB186" s="51">
        <v>0</v>
      </c>
      <c r="BC186" s="51">
        <v>0</v>
      </c>
      <c r="BD186" s="51">
        <v>0</v>
      </c>
      <c r="BE186" s="51">
        <v>0</v>
      </c>
      <c r="BF186" s="51">
        <v>0</v>
      </c>
      <c r="BG186" s="51">
        <v>0</v>
      </c>
      <c r="BH186" s="51">
        <v>0</v>
      </c>
      <c r="BI186" s="51">
        <v>0</v>
      </c>
      <c r="BJ186" s="51">
        <v>0</v>
      </c>
      <c r="BK186" s="51">
        <v>0</v>
      </c>
      <c r="BL186" s="51">
        <v>0</v>
      </c>
      <c r="BM186" s="51">
        <v>0</v>
      </c>
      <c r="BN186" s="51">
        <v>0</v>
      </c>
      <c r="BO186" s="51">
        <v>0</v>
      </c>
      <c r="BP186" s="51">
        <v>0</v>
      </c>
      <c r="BQ186" s="51">
        <v>0</v>
      </c>
      <c r="BR186" s="51">
        <v>0</v>
      </c>
      <c r="BS186" s="51">
        <v>0</v>
      </c>
      <c r="BT186" s="51">
        <v>0</v>
      </c>
      <c r="BU186" s="51">
        <v>0</v>
      </c>
      <c r="BV186" s="51">
        <v>0</v>
      </c>
      <c r="BW186" s="51">
        <v>0</v>
      </c>
      <c r="BX186" s="51">
        <v>0</v>
      </c>
      <c r="BY186" s="51">
        <v>0</v>
      </c>
      <c r="BZ186" s="51">
        <v>0</v>
      </c>
      <c r="CA186" s="53"/>
    </row>
    <row r="187" spans="1:90" ht="28.8" x14ac:dyDescent="0.3">
      <c r="A187" s="17">
        <v>404852</v>
      </c>
      <c r="B187" s="18" t="s">
        <v>518</v>
      </c>
      <c r="C187" s="18" t="s">
        <v>519</v>
      </c>
      <c r="D187" s="18" t="s">
        <v>70</v>
      </c>
      <c r="E187" s="2" t="str">
        <f t="shared" si="34"/>
        <v>GREEN GARDEN GOLF COURSE W4 pnum404852</v>
      </c>
      <c r="F187" s="20">
        <v>180</v>
      </c>
      <c r="G187" s="18" t="s">
        <v>528</v>
      </c>
      <c r="H187" s="18" t="s">
        <v>525</v>
      </c>
      <c r="I187" s="48">
        <v>0</v>
      </c>
      <c r="J187" s="48">
        <v>0</v>
      </c>
      <c r="K187" s="48">
        <v>0</v>
      </c>
      <c r="L187" s="48">
        <v>0</v>
      </c>
      <c r="M187" s="48">
        <v>0</v>
      </c>
      <c r="N187" s="48">
        <v>0</v>
      </c>
      <c r="O187" s="48">
        <v>0</v>
      </c>
      <c r="P187" s="48">
        <v>0</v>
      </c>
      <c r="Q187" s="48">
        <v>0</v>
      </c>
      <c r="R187" s="48">
        <v>0</v>
      </c>
      <c r="S187" s="48">
        <v>0</v>
      </c>
      <c r="T187" s="48">
        <v>0</v>
      </c>
      <c r="U187" s="48">
        <v>0</v>
      </c>
      <c r="V187" s="48">
        <v>0</v>
      </c>
      <c r="W187" s="48">
        <v>0</v>
      </c>
      <c r="X187" s="48">
        <v>0</v>
      </c>
      <c r="Y187" s="48">
        <v>0</v>
      </c>
      <c r="Z187" s="48">
        <v>0</v>
      </c>
      <c r="AA187" s="48">
        <v>0</v>
      </c>
      <c r="AB187" s="48">
        <v>0</v>
      </c>
      <c r="AC187" s="48">
        <v>0</v>
      </c>
      <c r="AD187" s="48">
        <v>0</v>
      </c>
      <c r="AE187" s="48">
        <v>0</v>
      </c>
      <c r="AF187" s="48">
        <v>0</v>
      </c>
      <c r="AG187" s="48">
        <v>0</v>
      </c>
      <c r="AH187" s="48">
        <v>0</v>
      </c>
      <c r="AI187" s="48">
        <v>0</v>
      </c>
      <c r="AJ187" s="48">
        <v>0</v>
      </c>
      <c r="AK187" s="48">
        <v>0</v>
      </c>
      <c r="AL187" s="48">
        <v>0</v>
      </c>
      <c r="AM187" s="48">
        <v>0</v>
      </c>
      <c r="AN187" s="48">
        <v>0</v>
      </c>
      <c r="AO187" s="48">
        <v>0</v>
      </c>
      <c r="AP187" s="48">
        <v>0</v>
      </c>
      <c r="AQ187" s="48">
        <v>0</v>
      </c>
      <c r="AR187" s="48">
        <v>0</v>
      </c>
      <c r="AS187" s="48">
        <v>0</v>
      </c>
      <c r="AT187" s="48">
        <v>0</v>
      </c>
      <c r="AU187" s="48">
        <v>0</v>
      </c>
      <c r="AV187" s="48">
        <v>0</v>
      </c>
      <c r="AW187" s="48">
        <v>0</v>
      </c>
      <c r="AX187" s="51">
        <v>0</v>
      </c>
      <c r="AY187" s="51">
        <v>0</v>
      </c>
      <c r="AZ187" s="51">
        <v>0</v>
      </c>
      <c r="BA187" s="51">
        <v>0</v>
      </c>
      <c r="BB187" s="51">
        <v>0</v>
      </c>
      <c r="BC187" s="51">
        <v>0</v>
      </c>
      <c r="BD187" s="51">
        <v>0</v>
      </c>
      <c r="BE187" s="51">
        <v>0</v>
      </c>
      <c r="BF187" s="51">
        <v>0</v>
      </c>
      <c r="BG187" s="51">
        <v>0</v>
      </c>
      <c r="BH187" s="51">
        <v>0</v>
      </c>
      <c r="BI187" s="51">
        <v>0</v>
      </c>
      <c r="BJ187" s="51">
        <v>0</v>
      </c>
      <c r="BK187" s="51">
        <v>0</v>
      </c>
      <c r="BL187" s="51">
        <v>0</v>
      </c>
      <c r="BM187" s="51">
        <v>0</v>
      </c>
      <c r="BN187" s="51">
        <v>0</v>
      </c>
      <c r="BO187" s="51">
        <v>0</v>
      </c>
      <c r="BP187" s="51">
        <v>0</v>
      </c>
      <c r="BQ187" s="51">
        <v>0</v>
      </c>
      <c r="BR187" s="51">
        <v>0</v>
      </c>
      <c r="BS187" s="51">
        <v>0</v>
      </c>
      <c r="BT187" s="51">
        <v>0</v>
      </c>
      <c r="BU187" s="51">
        <v>0</v>
      </c>
      <c r="BV187" s="51">
        <v>0</v>
      </c>
      <c r="BW187" s="51">
        <v>0</v>
      </c>
      <c r="BX187" s="51">
        <v>0</v>
      </c>
      <c r="BY187" s="51">
        <v>0</v>
      </c>
      <c r="BZ187" s="51">
        <v>0</v>
      </c>
      <c r="CA187" s="53"/>
    </row>
    <row r="188" spans="1:90" ht="28.8" x14ac:dyDescent="0.3">
      <c r="A188" s="17">
        <v>404853</v>
      </c>
      <c r="B188" s="18" t="s">
        <v>518</v>
      </c>
      <c r="C188" s="18" t="s">
        <v>519</v>
      </c>
      <c r="D188" s="18" t="s">
        <v>82</v>
      </c>
      <c r="E188" s="2" t="str">
        <f t="shared" si="34"/>
        <v>GREEN GARDEN GOLF COURSE W5 pnum404853</v>
      </c>
      <c r="F188" s="17">
        <v>180</v>
      </c>
      <c r="G188" s="18" t="s">
        <v>529</v>
      </c>
      <c r="H188" s="18" t="s">
        <v>523</v>
      </c>
      <c r="I188" s="54">
        <v>0</v>
      </c>
      <c r="J188" s="54">
        <v>0</v>
      </c>
      <c r="K188" s="54">
        <v>0</v>
      </c>
      <c r="L188" s="54">
        <v>0</v>
      </c>
      <c r="M188" s="54">
        <v>0</v>
      </c>
      <c r="N188" s="54">
        <v>0</v>
      </c>
      <c r="O188" s="54">
        <v>0</v>
      </c>
      <c r="P188" s="54">
        <v>0</v>
      </c>
      <c r="Q188" s="54">
        <v>0</v>
      </c>
      <c r="R188" s="54">
        <v>0</v>
      </c>
      <c r="S188" s="54">
        <v>0</v>
      </c>
      <c r="T188" s="54">
        <v>0</v>
      </c>
      <c r="U188" s="54">
        <v>0</v>
      </c>
      <c r="V188" s="54">
        <v>0</v>
      </c>
      <c r="W188" s="54">
        <v>0</v>
      </c>
      <c r="X188" s="54">
        <v>0</v>
      </c>
      <c r="Y188" s="54">
        <v>0</v>
      </c>
      <c r="Z188" s="54">
        <v>0</v>
      </c>
      <c r="AA188" s="54">
        <v>0</v>
      </c>
      <c r="AB188" s="54">
        <v>0</v>
      </c>
      <c r="AC188" s="54">
        <v>0</v>
      </c>
      <c r="AD188" s="54">
        <v>0</v>
      </c>
      <c r="AE188" s="54">
        <v>0</v>
      </c>
      <c r="AF188" s="54">
        <v>0</v>
      </c>
      <c r="AG188" s="54">
        <v>0</v>
      </c>
      <c r="AH188" s="54">
        <v>0</v>
      </c>
      <c r="AI188" s="54">
        <v>0</v>
      </c>
      <c r="AJ188" s="54">
        <v>0</v>
      </c>
      <c r="AK188" s="54">
        <v>0</v>
      </c>
      <c r="AL188" s="54">
        <v>0</v>
      </c>
      <c r="AM188" s="54">
        <v>0</v>
      </c>
      <c r="AN188" s="54">
        <v>0</v>
      </c>
      <c r="AO188" s="54">
        <v>0</v>
      </c>
      <c r="AP188" s="54">
        <v>0</v>
      </c>
      <c r="AQ188" s="54">
        <v>0</v>
      </c>
      <c r="AR188" s="54">
        <v>0</v>
      </c>
      <c r="AS188" s="54">
        <v>0</v>
      </c>
      <c r="AT188" s="54">
        <v>0</v>
      </c>
      <c r="AU188" s="54">
        <v>0</v>
      </c>
      <c r="AV188" s="54">
        <v>0</v>
      </c>
      <c r="AW188" s="54">
        <v>0</v>
      </c>
      <c r="AX188" s="55">
        <v>2000000</v>
      </c>
      <c r="AY188" s="55">
        <v>2000000</v>
      </c>
      <c r="AZ188" s="55">
        <v>2000000</v>
      </c>
      <c r="BA188" s="52">
        <v>2000000</v>
      </c>
      <c r="BB188" s="52">
        <v>700000</v>
      </c>
      <c r="BC188" s="52">
        <v>1840250</v>
      </c>
      <c r="BD188" s="52">
        <v>1638660</v>
      </c>
      <c r="BE188" s="52">
        <v>3538580</v>
      </c>
      <c r="BF188" s="52">
        <v>2651420</v>
      </c>
      <c r="BG188" s="49">
        <v>0</v>
      </c>
      <c r="BH188" s="52">
        <v>1000000</v>
      </c>
      <c r="BI188" s="50">
        <v>0</v>
      </c>
      <c r="BJ188" s="51">
        <v>0</v>
      </c>
      <c r="BK188" s="51">
        <v>0</v>
      </c>
      <c r="BL188" s="51">
        <v>0</v>
      </c>
      <c r="BM188" s="51">
        <v>0</v>
      </c>
      <c r="BN188" s="51">
        <v>0</v>
      </c>
      <c r="BO188" s="51">
        <v>0</v>
      </c>
      <c r="BP188" s="51">
        <v>0</v>
      </c>
      <c r="BQ188" s="51">
        <v>0</v>
      </c>
      <c r="BR188" s="51">
        <v>0</v>
      </c>
      <c r="BS188" s="51">
        <v>0</v>
      </c>
      <c r="BT188" s="51">
        <v>0</v>
      </c>
      <c r="BU188" s="51">
        <v>0</v>
      </c>
      <c r="BV188" s="51">
        <v>0</v>
      </c>
      <c r="BW188" s="50">
        <v>0</v>
      </c>
      <c r="BX188" s="51">
        <v>0</v>
      </c>
      <c r="BY188" s="51">
        <v>0</v>
      </c>
      <c r="BZ188" s="51">
        <v>0</v>
      </c>
      <c r="CA188" s="53"/>
    </row>
    <row r="189" spans="1:90" ht="28.8" x14ac:dyDescent="0.3">
      <c r="A189" s="17">
        <v>411054</v>
      </c>
      <c r="B189" s="18" t="s">
        <v>518</v>
      </c>
      <c r="C189" s="18" t="s">
        <v>519</v>
      </c>
      <c r="D189" s="18" t="s">
        <v>85</v>
      </c>
      <c r="E189" s="2" t="str">
        <f t="shared" si="34"/>
        <v>GREEN GARDEN GOLF COURSE W7 pnum411054</v>
      </c>
      <c r="F189" s="17">
        <v>151</v>
      </c>
      <c r="G189" s="18" t="s">
        <v>529</v>
      </c>
      <c r="H189" s="18" t="s">
        <v>523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54">
        <v>0</v>
      </c>
      <c r="Q189" s="54">
        <v>0</v>
      </c>
      <c r="R189" s="54">
        <v>0</v>
      </c>
      <c r="S189" s="54">
        <v>0</v>
      </c>
      <c r="T189" s="54">
        <v>0</v>
      </c>
      <c r="U189" s="54">
        <v>0</v>
      </c>
      <c r="V189" s="54">
        <v>0</v>
      </c>
      <c r="W189" s="54">
        <v>0</v>
      </c>
      <c r="X189" s="54">
        <v>0</v>
      </c>
      <c r="Y189" s="54">
        <v>0</v>
      </c>
      <c r="Z189" s="54">
        <v>0</v>
      </c>
      <c r="AA189" s="54">
        <v>0</v>
      </c>
      <c r="AB189" s="54">
        <v>0</v>
      </c>
      <c r="AC189" s="54">
        <v>0</v>
      </c>
      <c r="AD189" s="54">
        <v>0</v>
      </c>
      <c r="AE189" s="54">
        <v>0</v>
      </c>
      <c r="AF189" s="54">
        <v>0</v>
      </c>
      <c r="AG189" s="54">
        <v>0</v>
      </c>
      <c r="AH189" s="54">
        <v>0</v>
      </c>
      <c r="AI189" s="54">
        <v>0</v>
      </c>
      <c r="AJ189" s="54">
        <v>0</v>
      </c>
      <c r="AK189" s="54">
        <v>0</v>
      </c>
      <c r="AL189" s="54">
        <v>0</v>
      </c>
      <c r="AM189" s="54">
        <v>0</v>
      </c>
      <c r="AN189" s="54">
        <v>0</v>
      </c>
      <c r="AO189" s="54">
        <v>0</v>
      </c>
      <c r="AP189" s="54">
        <v>0</v>
      </c>
      <c r="AQ189" s="54">
        <v>0</v>
      </c>
      <c r="AR189" s="54">
        <v>0</v>
      </c>
      <c r="AS189" s="54">
        <v>0</v>
      </c>
      <c r="AT189" s="54">
        <v>0</v>
      </c>
      <c r="AU189" s="54">
        <v>0</v>
      </c>
      <c r="AV189" s="54">
        <v>0</v>
      </c>
      <c r="AW189" s="54">
        <v>0</v>
      </c>
      <c r="AX189" s="51">
        <v>0</v>
      </c>
      <c r="AY189" s="51">
        <v>0</v>
      </c>
      <c r="AZ189" s="51">
        <v>0</v>
      </c>
      <c r="BA189" s="51">
        <v>0</v>
      </c>
      <c r="BB189" s="51">
        <v>0</v>
      </c>
      <c r="BC189" s="49">
        <v>0</v>
      </c>
      <c r="BD189" s="49">
        <v>0</v>
      </c>
      <c r="BE189" s="49">
        <v>0</v>
      </c>
      <c r="BF189" s="49">
        <v>0</v>
      </c>
      <c r="BG189" s="51">
        <v>0</v>
      </c>
      <c r="BH189" s="49">
        <v>0</v>
      </c>
      <c r="BI189" s="52">
        <v>1547640</v>
      </c>
      <c r="BJ189" s="55">
        <v>800000</v>
      </c>
      <c r="BK189" s="55">
        <v>800000</v>
      </c>
      <c r="BL189" s="55">
        <v>800000</v>
      </c>
      <c r="BM189" s="52">
        <v>1000000</v>
      </c>
      <c r="BN189" s="52">
        <v>1000000</v>
      </c>
      <c r="BO189" s="52">
        <v>1000000</v>
      </c>
      <c r="BP189" s="52">
        <v>200000</v>
      </c>
      <c r="BQ189" s="52">
        <v>225000</v>
      </c>
      <c r="BR189" s="52">
        <v>175000</v>
      </c>
      <c r="BS189" s="52">
        <v>175000</v>
      </c>
      <c r="BT189" s="52">
        <v>200000</v>
      </c>
      <c r="BU189" s="52">
        <v>183750</v>
      </c>
      <c r="BV189" s="52">
        <v>185500</v>
      </c>
      <c r="BW189" s="52">
        <v>190000</v>
      </c>
      <c r="BX189" s="52">
        <v>221000</v>
      </c>
      <c r="BY189" s="52">
        <v>221000</v>
      </c>
      <c r="BZ189" s="52">
        <v>221000</v>
      </c>
      <c r="CA189" s="53"/>
    </row>
    <row r="190" spans="1:90" ht="28.8" x14ac:dyDescent="0.3">
      <c r="A190" s="1">
        <v>409306</v>
      </c>
      <c r="B190" s="2" t="s">
        <v>530</v>
      </c>
      <c r="C190" s="2" t="s">
        <v>531</v>
      </c>
      <c r="D190" s="2" t="s">
        <v>54</v>
      </c>
      <c r="E190" s="2" t="str">
        <f t="shared" si="34"/>
        <v>GREENFIELD COMMUNITY WELL CO W1 pnum409306</v>
      </c>
      <c r="F190" s="3">
        <v>250</v>
      </c>
      <c r="G190" s="2" t="s">
        <v>532</v>
      </c>
      <c r="H190" s="2" t="s">
        <v>533</v>
      </c>
      <c r="I190" s="38">
        <v>700000</v>
      </c>
      <c r="J190" s="38">
        <v>700000</v>
      </c>
      <c r="K190" s="38">
        <v>700000</v>
      </c>
      <c r="L190" s="38">
        <v>700000</v>
      </c>
      <c r="M190" s="38">
        <v>700000</v>
      </c>
      <c r="N190" s="38">
        <v>700000</v>
      </c>
      <c r="O190" s="38">
        <v>700000</v>
      </c>
      <c r="P190" s="38">
        <v>700000</v>
      </c>
      <c r="Q190" s="38">
        <v>700000</v>
      </c>
      <c r="R190" s="38">
        <v>700000</v>
      </c>
      <c r="S190" s="38">
        <v>700000</v>
      </c>
      <c r="T190" s="38">
        <v>700000</v>
      </c>
      <c r="U190" s="38">
        <v>700000</v>
      </c>
      <c r="V190" s="38">
        <v>800000</v>
      </c>
      <c r="W190" s="38">
        <v>800000</v>
      </c>
      <c r="X190" s="38">
        <v>800000</v>
      </c>
      <c r="Y190" s="38">
        <v>800000</v>
      </c>
      <c r="Z190" s="38">
        <v>800000</v>
      </c>
      <c r="AA190" s="38">
        <v>800000</v>
      </c>
      <c r="AB190" s="38">
        <v>800000</v>
      </c>
      <c r="AC190" s="38">
        <v>800000</v>
      </c>
      <c r="AD190" s="38">
        <v>800000</v>
      </c>
      <c r="AE190" s="38">
        <v>800000</v>
      </c>
      <c r="AF190" s="38">
        <v>800000</v>
      </c>
      <c r="AG190" s="38">
        <v>800000</v>
      </c>
      <c r="AH190" s="38">
        <v>800000</v>
      </c>
      <c r="AI190" s="38">
        <v>800000</v>
      </c>
      <c r="AJ190" s="38">
        <v>800000</v>
      </c>
      <c r="AK190" s="38">
        <v>800000</v>
      </c>
      <c r="AL190" s="38">
        <v>800000</v>
      </c>
      <c r="AM190" s="38">
        <v>800000</v>
      </c>
      <c r="AN190" s="33">
        <v>1460000</v>
      </c>
      <c r="AO190" s="33">
        <v>821250</v>
      </c>
      <c r="AP190" s="33">
        <v>610000</v>
      </c>
      <c r="AQ190" s="33">
        <v>730000</v>
      </c>
      <c r="AR190" s="33">
        <v>840000</v>
      </c>
      <c r="AS190" s="33">
        <v>840000</v>
      </c>
      <c r="AT190" s="33">
        <v>969500</v>
      </c>
      <c r="AU190" s="33">
        <v>970000</v>
      </c>
      <c r="AV190" s="33">
        <v>970000</v>
      </c>
      <c r="AW190" s="33">
        <v>403398</v>
      </c>
      <c r="AX190" s="33">
        <v>709560</v>
      </c>
      <c r="AY190" s="33">
        <v>922428</v>
      </c>
      <c r="AZ190" s="33">
        <v>709560</v>
      </c>
      <c r="BA190" s="33">
        <v>657000</v>
      </c>
      <c r="BB190" s="33">
        <v>657000</v>
      </c>
      <c r="BC190" s="34">
        <v>0</v>
      </c>
      <c r="BD190" s="34">
        <v>0</v>
      </c>
      <c r="BE190" s="34">
        <v>0</v>
      </c>
      <c r="BF190" s="34">
        <v>0</v>
      </c>
      <c r="BG190" s="34">
        <v>0</v>
      </c>
      <c r="BH190" s="34">
        <v>0</v>
      </c>
      <c r="BI190" s="34">
        <v>0</v>
      </c>
      <c r="BJ190" s="34">
        <v>0</v>
      </c>
      <c r="BK190" s="34">
        <v>0</v>
      </c>
      <c r="BL190" s="34">
        <v>0</v>
      </c>
      <c r="BM190" s="34">
        <v>0</v>
      </c>
      <c r="BN190" s="36">
        <v>0</v>
      </c>
      <c r="BO190" s="36">
        <v>0</v>
      </c>
      <c r="BP190" s="36">
        <v>0</v>
      </c>
      <c r="BQ190" s="36">
        <v>0</v>
      </c>
      <c r="BR190" s="36">
        <v>0</v>
      </c>
      <c r="BS190" s="36">
        <v>0</v>
      </c>
      <c r="BT190" s="36">
        <v>0</v>
      </c>
      <c r="BU190" s="36">
        <v>0</v>
      </c>
      <c r="BV190" s="36">
        <v>0</v>
      </c>
      <c r="BW190" s="36">
        <v>0</v>
      </c>
      <c r="BX190" s="36">
        <v>0</v>
      </c>
      <c r="BY190" s="36">
        <v>0</v>
      </c>
      <c r="BZ190" s="36">
        <v>0</v>
      </c>
      <c r="CA190" s="39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</row>
    <row r="191" spans="1:90" s="21" customFormat="1" ht="28.8" x14ac:dyDescent="0.3">
      <c r="A191" s="1">
        <v>404586</v>
      </c>
      <c r="B191" s="2" t="s">
        <v>534</v>
      </c>
      <c r="C191" s="2" t="s">
        <v>535</v>
      </c>
      <c r="D191" s="2" t="s">
        <v>54</v>
      </c>
      <c r="E191" s="2" t="str">
        <f t="shared" si="34"/>
        <v>HANSON MATERIAL SERVICE YARD 61 W1 pnum404586</v>
      </c>
      <c r="F191" s="1">
        <v>228</v>
      </c>
      <c r="G191" s="2" t="s">
        <v>536</v>
      </c>
      <c r="H191" s="2" t="s">
        <v>537</v>
      </c>
      <c r="I191" s="33">
        <v>800000</v>
      </c>
      <c r="J191" s="33">
        <v>800000</v>
      </c>
      <c r="K191" s="33">
        <v>800000</v>
      </c>
      <c r="L191" s="33">
        <v>800000</v>
      </c>
      <c r="M191" s="33">
        <v>800000</v>
      </c>
      <c r="N191" s="33">
        <v>800000</v>
      </c>
      <c r="O191" s="33">
        <v>800000</v>
      </c>
      <c r="P191" s="33">
        <v>800000</v>
      </c>
      <c r="Q191" s="33">
        <v>800000</v>
      </c>
      <c r="R191" s="33">
        <v>800000</v>
      </c>
      <c r="S191" s="33">
        <v>800000</v>
      </c>
      <c r="T191" s="33">
        <v>800000</v>
      </c>
      <c r="U191" s="33">
        <v>1900000</v>
      </c>
      <c r="V191" s="33">
        <v>1900000</v>
      </c>
      <c r="W191" s="33">
        <v>1900000</v>
      </c>
      <c r="X191" s="33">
        <v>1900000</v>
      </c>
      <c r="Y191" s="33">
        <v>1900000</v>
      </c>
      <c r="Z191" s="33">
        <v>1900000</v>
      </c>
      <c r="AA191" s="33">
        <v>1900000</v>
      </c>
      <c r="AB191" s="33">
        <v>1900000</v>
      </c>
      <c r="AC191" s="33">
        <v>1900000</v>
      </c>
      <c r="AD191" s="33">
        <v>1900000</v>
      </c>
      <c r="AE191" s="33">
        <v>1900000</v>
      </c>
      <c r="AF191" s="33">
        <v>1900000</v>
      </c>
      <c r="AG191" s="33">
        <v>1900000</v>
      </c>
      <c r="AH191" s="33">
        <v>1900000</v>
      </c>
      <c r="AI191" s="33">
        <v>1900000</v>
      </c>
      <c r="AJ191" s="33">
        <v>1900000</v>
      </c>
      <c r="AK191" s="33">
        <v>1900000</v>
      </c>
      <c r="AL191" s="33">
        <v>1900000</v>
      </c>
      <c r="AM191" s="33">
        <v>1900000</v>
      </c>
      <c r="AN191" s="33">
        <v>1900000</v>
      </c>
      <c r="AO191" s="33">
        <v>1900000</v>
      </c>
      <c r="AP191" s="33">
        <v>1900000</v>
      </c>
      <c r="AQ191" s="33">
        <v>1900000</v>
      </c>
      <c r="AR191" s="33">
        <v>1900000</v>
      </c>
      <c r="AS191" s="33">
        <v>1900000</v>
      </c>
      <c r="AT191" s="33">
        <v>1900000</v>
      </c>
      <c r="AU191" s="33">
        <v>1900000</v>
      </c>
      <c r="AV191" s="32">
        <v>1900000</v>
      </c>
      <c r="AW191" s="32">
        <v>1900000</v>
      </c>
      <c r="AX191" s="32">
        <v>1900000</v>
      </c>
      <c r="AY191" s="32">
        <v>1900000</v>
      </c>
      <c r="AZ191" s="32">
        <v>1900000</v>
      </c>
      <c r="BA191" s="33">
        <v>1900000</v>
      </c>
      <c r="BB191" s="33">
        <v>1900000</v>
      </c>
      <c r="BC191" s="34">
        <v>0</v>
      </c>
      <c r="BD191" s="34">
        <v>0</v>
      </c>
      <c r="BE191" s="34">
        <v>0</v>
      </c>
      <c r="BF191" s="34">
        <v>0</v>
      </c>
      <c r="BG191" s="34">
        <v>0</v>
      </c>
      <c r="BH191" s="34">
        <v>0</v>
      </c>
      <c r="BI191" s="34">
        <v>0</v>
      </c>
      <c r="BJ191" s="34">
        <v>0</v>
      </c>
      <c r="BK191" s="34">
        <v>0</v>
      </c>
      <c r="BL191" s="34">
        <v>0</v>
      </c>
      <c r="BM191" s="33">
        <v>44000000</v>
      </c>
      <c r="BN191" s="33">
        <v>43202000</v>
      </c>
      <c r="BO191" s="34">
        <v>0</v>
      </c>
      <c r="BP191" s="34">
        <v>0</v>
      </c>
      <c r="BQ191" s="34">
        <v>0</v>
      </c>
      <c r="BR191" s="34">
        <v>0</v>
      </c>
      <c r="BS191" s="34">
        <v>0</v>
      </c>
      <c r="BT191" s="33">
        <v>0</v>
      </c>
      <c r="BU191" s="33">
        <v>0</v>
      </c>
      <c r="BV191" s="33">
        <v>0</v>
      </c>
      <c r="BW191" s="33">
        <v>0</v>
      </c>
      <c r="BX191" s="33">
        <v>0</v>
      </c>
      <c r="BY191" s="33">
        <v>0</v>
      </c>
      <c r="BZ191" s="33">
        <v>0</v>
      </c>
      <c r="CA191" s="39"/>
      <c r="CB191"/>
      <c r="CC191"/>
      <c r="CD191"/>
      <c r="CE191"/>
      <c r="CF191"/>
      <c r="CG191"/>
      <c r="CH191"/>
      <c r="CI191"/>
      <c r="CJ191"/>
      <c r="CK191"/>
      <c r="CL191"/>
    </row>
    <row r="192" spans="1:90" s="16" customFormat="1" ht="28.8" x14ac:dyDescent="0.3">
      <c r="A192" s="1">
        <v>404124</v>
      </c>
      <c r="B192" s="2" t="s">
        <v>534</v>
      </c>
      <c r="C192" s="2" t="s">
        <v>535</v>
      </c>
      <c r="D192" s="2" t="s">
        <v>70</v>
      </c>
      <c r="E192" s="2" t="str">
        <f t="shared" si="34"/>
        <v>HANSON MATERIAL SERVICE YARD 61 W4 pnum404124</v>
      </c>
      <c r="F192" s="4">
        <v>180</v>
      </c>
      <c r="G192" s="2" t="s">
        <v>538</v>
      </c>
      <c r="H192" s="2" t="s">
        <v>539</v>
      </c>
      <c r="I192" s="38">
        <v>100000</v>
      </c>
      <c r="J192" s="38">
        <v>100000</v>
      </c>
      <c r="K192" s="38">
        <v>100000</v>
      </c>
      <c r="L192" s="38">
        <v>100000</v>
      </c>
      <c r="M192" s="38">
        <v>100000</v>
      </c>
      <c r="N192" s="38">
        <v>100000</v>
      </c>
      <c r="O192" s="38">
        <v>100000</v>
      </c>
      <c r="P192" s="38">
        <v>100000</v>
      </c>
      <c r="Q192" s="38">
        <v>100000</v>
      </c>
      <c r="R192" s="33">
        <v>117200</v>
      </c>
      <c r="S192" s="33">
        <v>117200</v>
      </c>
      <c r="T192" s="33">
        <v>117200</v>
      </c>
      <c r="U192" s="33">
        <v>117200</v>
      </c>
      <c r="V192" s="33">
        <v>117200</v>
      </c>
      <c r="W192" s="33">
        <v>117200</v>
      </c>
      <c r="X192" s="33">
        <v>117200</v>
      </c>
      <c r="Y192" s="33">
        <v>117200</v>
      </c>
      <c r="Z192" s="33">
        <v>117200</v>
      </c>
      <c r="AA192" s="33">
        <v>117200</v>
      </c>
      <c r="AB192" s="33">
        <v>117200</v>
      </c>
      <c r="AC192" s="33">
        <v>117200</v>
      </c>
      <c r="AD192" s="33">
        <v>117200</v>
      </c>
      <c r="AE192" s="33">
        <v>117200</v>
      </c>
      <c r="AF192" s="33">
        <v>117200</v>
      </c>
      <c r="AG192" s="33">
        <v>117200</v>
      </c>
      <c r="AH192" s="33">
        <v>117200</v>
      </c>
      <c r="AI192" s="33">
        <v>117200</v>
      </c>
      <c r="AJ192" s="33">
        <v>117200</v>
      </c>
      <c r="AK192" s="33">
        <v>117200</v>
      </c>
      <c r="AL192" s="33">
        <v>117200</v>
      </c>
      <c r="AM192" s="33">
        <v>117200</v>
      </c>
      <c r="AN192" s="33">
        <v>117200</v>
      </c>
      <c r="AO192" s="33">
        <v>117200</v>
      </c>
      <c r="AP192" s="33">
        <v>117200</v>
      </c>
      <c r="AQ192" s="33">
        <v>117200</v>
      </c>
      <c r="AR192" s="33">
        <v>117200</v>
      </c>
      <c r="AS192" s="33">
        <v>117200</v>
      </c>
      <c r="AT192" s="33">
        <v>117200</v>
      </c>
      <c r="AU192" s="33">
        <v>117200</v>
      </c>
      <c r="AV192" s="33">
        <v>117200</v>
      </c>
      <c r="AW192" s="33">
        <v>117200</v>
      </c>
      <c r="AX192" s="33">
        <v>117200</v>
      </c>
      <c r="AY192" s="33">
        <v>117200</v>
      </c>
      <c r="AZ192" s="33">
        <v>117200</v>
      </c>
      <c r="BA192" s="33">
        <v>117200</v>
      </c>
      <c r="BB192" s="33">
        <v>117200</v>
      </c>
      <c r="BC192" s="33">
        <v>140000</v>
      </c>
      <c r="BD192" s="33">
        <v>140000</v>
      </c>
      <c r="BE192" s="33">
        <v>140000</v>
      </c>
      <c r="BF192" s="33">
        <v>140000</v>
      </c>
      <c r="BG192" s="33">
        <v>140000</v>
      </c>
      <c r="BH192" s="33">
        <v>140000</v>
      </c>
      <c r="BI192" s="33">
        <v>140000</v>
      </c>
      <c r="BJ192" s="33">
        <v>140000</v>
      </c>
      <c r="BK192" s="33">
        <v>130000</v>
      </c>
      <c r="BL192" s="33">
        <v>140000</v>
      </c>
      <c r="BM192" s="33">
        <v>120000</v>
      </c>
      <c r="BN192" s="33">
        <v>120000</v>
      </c>
      <c r="BO192" s="33">
        <v>140000</v>
      </c>
      <c r="BP192" s="33">
        <v>140000</v>
      </c>
      <c r="BQ192" s="33">
        <v>130000</v>
      </c>
      <c r="BR192" s="33">
        <v>140000</v>
      </c>
      <c r="BS192" s="33">
        <v>29000</v>
      </c>
      <c r="BT192" s="33">
        <v>150000</v>
      </c>
      <c r="BU192" s="33">
        <v>200000</v>
      </c>
      <c r="BV192" s="33">
        <v>250000</v>
      </c>
      <c r="BW192" s="33">
        <v>200000</v>
      </c>
      <c r="BX192" s="33">
        <v>200000</v>
      </c>
      <c r="BY192" s="33">
        <v>250000</v>
      </c>
      <c r="BZ192" s="33">
        <v>250000</v>
      </c>
      <c r="CA192" s="98"/>
      <c r="CB192" s="117"/>
      <c r="CC192" s="117"/>
      <c r="CD192" s="117"/>
      <c r="CE192" s="117"/>
      <c r="CF192" s="117"/>
      <c r="CG192" s="117"/>
      <c r="CH192" s="117"/>
      <c r="CI192" s="117"/>
      <c r="CJ192" s="117"/>
      <c r="CK192" s="117"/>
      <c r="CL192" s="117"/>
    </row>
    <row r="193" spans="1:90" ht="28.8" x14ac:dyDescent="0.3">
      <c r="A193" s="1">
        <v>402655</v>
      </c>
      <c r="B193" s="2" t="s">
        <v>534</v>
      </c>
      <c r="C193" s="2" t="s">
        <v>540</v>
      </c>
      <c r="D193" s="2" t="s">
        <v>93</v>
      </c>
      <c r="E193" s="2" t="str">
        <f t="shared" si="34"/>
        <v>HANSON MATERIAL SERVICE - YARD 61 W3 pnum402655</v>
      </c>
      <c r="F193" s="1">
        <v>160</v>
      </c>
      <c r="G193" s="2" t="s">
        <v>538</v>
      </c>
      <c r="H193" s="2" t="s">
        <v>539</v>
      </c>
      <c r="I193" s="38">
        <v>0</v>
      </c>
      <c r="J193" s="38">
        <v>0</v>
      </c>
      <c r="K193" s="3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  <c r="AK193" s="38">
        <v>0</v>
      </c>
      <c r="AL193" s="38">
        <v>0</v>
      </c>
      <c r="AM193" s="38">
        <v>0</v>
      </c>
      <c r="AN193" s="38">
        <v>0</v>
      </c>
      <c r="AO193" s="38">
        <v>0</v>
      </c>
      <c r="AP193" s="38">
        <v>0</v>
      </c>
      <c r="AQ193" s="38">
        <v>0</v>
      </c>
      <c r="AR193" s="38">
        <v>0</v>
      </c>
      <c r="AS193" s="38">
        <v>0</v>
      </c>
      <c r="AT193" s="38">
        <v>0</v>
      </c>
      <c r="AU193" s="38">
        <v>0</v>
      </c>
      <c r="AV193" s="38">
        <v>0</v>
      </c>
      <c r="AW193" s="38">
        <v>0</v>
      </c>
      <c r="AX193" s="38">
        <v>0</v>
      </c>
      <c r="AY193" s="38">
        <v>0</v>
      </c>
      <c r="AZ193" s="38">
        <v>0</v>
      </c>
      <c r="BA193" s="38">
        <v>0</v>
      </c>
      <c r="BB193" s="38">
        <v>0</v>
      </c>
      <c r="BC193" s="32">
        <v>15000</v>
      </c>
      <c r="BD193" s="32">
        <v>15000</v>
      </c>
      <c r="BE193" s="32">
        <v>15000</v>
      </c>
      <c r="BF193" s="32">
        <v>15000</v>
      </c>
      <c r="BG193" s="32">
        <v>15000</v>
      </c>
      <c r="BH193" s="32">
        <v>15000</v>
      </c>
      <c r="BI193" s="32">
        <v>15000</v>
      </c>
      <c r="BJ193" s="32">
        <v>15000</v>
      </c>
      <c r="BK193" s="32">
        <v>14000</v>
      </c>
      <c r="BL193" s="32">
        <v>20000</v>
      </c>
      <c r="BM193" s="32">
        <v>30000</v>
      </c>
      <c r="BN193" s="32">
        <v>15000</v>
      </c>
      <c r="BO193" s="32">
        <v>15000</v>
      </c>
      <c r="BP193" s="32">
        <v>15000</v>
      </c>
      <c r="BQ193" s="32">
        <v>14000</v>
      </c>
      <c r="BR193" s="32">
        <v>20000</v>
      </c>
      <c r="BS193" s="32">
        <v>53000</v>
      </c>
      <c r="BT193" s="33">
        <v>15000</v>
      </c>
      <c r="BU193" s="33">
        <v>50000</v>
      </c>
      <c r="BV193" s="33">
        <v>50000</v>
      </c>
      <c r="BW193" s="33">
        <v>50000</v>
      </c>
      <c r="BX193" s="33">
        <v>50000</v>
      </c>
      <c r="BY193" s="33">
        <v>100000</v>
      </c>
      <c r="BZ193" s="33">
        <v>100000</v>
      </c>
      <c r="CA193" s="39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</row>
    <row r="194" spans="1:90" s="16" customFormat="1" ht="28.8" x14ac:dyDescent="0.3">
      <c r="A194" s="1">
        <v>223202</v>
      </c>
      <c r="B194" s="2" t="s">
        <v>534</v>
      </c>
      <c r="C194" s="2" t="s">
        <v>535</v>
      </c>
      <c r="D194" s="2" t="s">
        <v>82</v>
      </c>
      <c r="E194" s="2" t="str">
        <f t="shared" ref="E194:E257" si="45">_xlfn.CONCAT(C194, " W",D194," pnum",A194)</f>
        <v>HANSON MATERIAL SERVICE YARD 61 W5 pnum223202</v>
      </c>
      <c r="F194" s="1">
        <v>159</v>
      </c>
      <c r="G194" s="2" t="s">
        <v>541</v>
      </c>
      <c r="H194" s="2" t="s">
        <v>542</v>
      </c>
      <c r="I194" s="38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1">
        <v>0</v>
      </c>
      <c r="CF194" s="31">
        <v>0</v>
      </c>
      <c r="CG194" s="31">
        <v>0</v>
      </c>
      <c r="CH194" s="31">
        <v>0</v>
      </c>
      <c r="CI194" s="31">
        <v>0</v>
      </c>
      <c r="CJ194" s="31">
        <v>0</v>
      </c>
      <c r="CK194" s="31">
        <v>0</v>
      </c>
      <c r="CL194" s="31">
        <v>0</v>
      </c>
    </row>
    <row r="195" spans="1:90" s="16" customFormat="1" ht="28.8" x14ac:dyDescent="0.3">
      <c r="A195" s="1">
        <v>158221</v>
      </c>
      <c r="B195" s="2" t="s">
        <v>534</v>
      </c>
      <c r="C195" s="2" t="s">
        <v>535</v>
      </c>
      <c r="D195" s="2" t="s">
        <v>90</v>
      </c>
      <c r="E195" s="2" t="str">
        <f t="shared" si="45"/>
        <v>HANSON MATERIAL SERVICE YARD 61 W6 pnum158221</v>
      </c>
      <c r="F195" s="1">
        <v>153</v>
      </c>
      <c r="G195" s="2" t="s">
        <v>282</v>
      </c>
      <c r="H195" s="2" t="s">
        <v>284</v>
      </c>
      <c r="I195" s="38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0</v>
      </c>
      <c r="Y195" s="34">
        <v>0</v>
      </c>
      <c r="Z195" s="34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34">
        <v>0</v>
      </c>
      <c r="AG195" s="34">
        <v>0</v>
      </c>
      <c r="AH195" s="34">
        <v>0</v>
      </c>
      <c r="AI195" s="34">
        <v>0</v>
      </c>
      <c r="AJ195" s="34">
        <v>0</v>
      </c>
      <c r="AK195" s="34">
        <v>0</v>
      </c>
      <c r="AL195" s="34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4">
        <v>0</v>
      </c>
      <c r="AS195" s="34">
        <v>0</v>
      </c>
      <c r="AT195" s="34">
        <v>0</v>
      </c>
      <c r="AU195" s="34">
        <v>0</v>
      </c>
      <c r="AV195" s="34">
        <v>0</v>
      </c>
      <c r="AW195" s="34">
        <v>0</v>
      </c>
      <c r="AX195" s="34">
        <v>0</v>
      </c>
      <c r="AY195" s="34">
        <v>0</v>
      </c>
      <c r="AZ195" s="34">
        <v>0</v>
      </c>
      <c r="BA195" s="34">
        <v>0</v>
      </c>
      <c r="BB195" s="34">
        <v>0</v>
      </c>
      <c r="BC195" s="34">
        <v>0</v>
      </c>
      <c r="BD195" s="34">
        <v>0</v>
      </c>
      <c r="BE195" s="34">
        <v>0</v>
      </c>
      <c r="BF195" s="34">
        <v>0</v>
      </c>
      <c r="BG195" s="34">
        <v>0</v>
      </c>
      <c r="BH195" s="34">
        <v>0</v>
      </c>
      <c r="BI195" s="34">
        <v>0</v>
      </c>
      <c r="BJ195" s="34">
        <v>0</v>
      </c>
      <c r="BK195" s="34">
        <v>0</v>
      </c>
      <c r="BL195" s="34">
        <v>0</v>
      </c>
      <c r="BM195" s="36">
        <v>0</v>
      </c>
      <c r="BN195" s="36">
        <v>0</v>
      </c>
      <c r="BO195" s="34">
        <v>0</v>
      </c>
      <c r="BP195" s="34">
        <v>0</v>
      </c>
      <c r="BQ195" s="34">
        <v>0</v>
      </c>
      <c r="BR195" s="34">
        <v>0</v>
      </c>
      <c r="BS195" s="32">
        <v>149000</v>
      </c>
      <c r="BT195" s="32">
        <v>0</v>
      </c>
      <c r="BU195" s="32">
        <v>0</v>
      </c>
      <c r="BV195" s="32">
        <v>0</v>
      </c>
      <c r="BW195" s="32">
        <v>0</v>
      </c>
      <c r="BX195" s="33">
        <v>0</v>
      </c>
      <c r="BY195" s="33">
        <v>0</v>
      </c>
      <c r="BZ195" s="33">
        <v>0</v>
      </c>
      <c r="CA195" s="39"/>
    </row>
    <row r="196" spans="1:90" s="16" customFormat="1" ht="28.8" x14ac:dyDescent="0.3">
      <c r="A196" s="1">
        <v>404587</v>
      </c>
      <c r="B196" s="2" t="s">
        <v>534</v>
      </c>
      <c r="C196" s="2" t="s">
        <v>535</v>
      </c>
      <c r="D196" s="2" t="s">
        <v>49</v>
      </c>
      <c r="E196" s="2" t="str">
        <f t="shared" si="45"/>
        <v>HANSON MATERIAL SERVICE YARD 61 W2 pnum404587</v>
      </c>
      <c r="F196" s="1">
        <v>145</v>
      </c>
      <c r="G196" s="2" t="s">
        <v>543</v>
      </c>
      <c r="H196" s="2" t="s">
        <v>544</v>
      </c>
      <c r="I196" s="33">
        <v>8200000</v>
      </c>
      <c r="J196" s="33">
        <v>8200000</v>
      </c>
      <c r="K196" s="33">
        <v>8200000</v>
      </c>
      <c r="L196" s="33">
        <v>8200000</v>
      </c>
      <c r="M196" s="33">
        <v>8200000</v>
      </c>
      <c r="N196" s="33">
        <v>8200000</v>
      </c>
      <c r="O196" s="33">
        <v>8200000</v>
      </c>
      <c r="P196" s="33">
        <v>8200000</v>
      </c>
      <c r="Q196" s="33">
        <v>8200000</v>
      </c>
      <c r="R196" s="33">
        <v>8200000</v>
      </c>
      <c r="S196" s="33">
        <v>8200000</v>
      </c>
      <c r="T196" s="33">
        <v>8200000</v>
      </c>
      <c r="U196" s="33">
        <v>8200000</v>
      </c>
      <c r="V196" s="33">
        <v>8200000</v>
      </c>
      <c r="W196" s="33">
        <v>8200000</v>
      </c>
      <c r="X196" s="33">
        <v>8200000</v>
      </c>
      <c r="Y196" s="33">
        <v>8200000</v>
      </c>
      <c r="Z196" s="33">
        <v>8200000</v>
      </c>
      <c r="AA196" s="33">
        <v>8200000</v>
      </c>
      <c r="AB196" s="33">
        <v>8200000</v>
      </c>
      <c r="AC196" s="33">
        <v>8200000</v>
      </c>
      <c r="AD196" s="33">
        <v>8200000</v>
      </c>
      <c r="AE196" s="33">
        <v>8200000</v>
      </c>
      <c r="AF196" s="33">
        <v>8200000</v>
      </c>
      <c r="AG196" s="33">
        <v>8200000</v>
      </c>
      <c r="AH196" s="33">
        <v>8200000</v>
      </c>
      <c r="AI196" s="33">
        <v>8200000</v>
      </c>
      <c r="AJ196" s="33">
        <v>8200000</v>
      </c>
      <c r="AK196" s="33">
        <v>8200000</v>
      </c>
      <c r="AL196" s="33">
        <v>8200000</v>
      </c>
      <c r="AM196" s="33">
        <v>8200000</v>
      </c>
      <c r="AN196" s="33">
        <v>8200000</v>
      </c>
      <c r="AO196" s="33">
        <v>10490000</v>
      </c>
      <c r="AP196" s="33">
        <v>11000000</v>
      </c>
      <c r="AQ196" s="33">
        <v>15590000</v>
      </c>
      <c r="AR196" s="33">
        <v>12900000</v>
      </c>
      <c r="AS196" s="33">
        <v>1020000</v>
      </c>
      <c r="AT196" s="33">
        <v>1020000</v>
      </c>
      <c r="AU196" s="34">
        <v>0</v>
      </c>
      <c r="AV196" s="34">
        <v>0</v>
      </c>
      <c r="AW196" s="34">
        <v>0</v>
      </c>
      <c r="AX196" s="34">
        <v>0</v>
      </c>
      <c r="AY196" s="34">
        <v>0</v>
      </c>
      <c r="AZ196" s="34">
        <v>0</v>
      </c>
      <c r="BA196" s="34">
        <v>0</v>
      </c>
      <c r="BB196" s="34">
        <v>0</v>
      </c>
      <c r="BC196" s="32">
        <v>0</v>
      </c>
      <c r="BD196" s="32">
        <v>0</v>
      </c>
      <c r="BE196" s="32">
        <v>0</v>
      </c>
      <c r="BF196" s="32">
        <v>0</v>
      </c>
      <c r="BG196" s="32">
        <v>0</v>
      </c>
      <c r="BH196" s="32">
        <v>0</v>
      </c>
      <c r="BI196" s="32">
        <v>0</v>
      </c>
      <c r="BJ196" s="32">
        <v>0</v>
      </c>
      <c r="BK196" s="32">
        <v>0</v>
      </c>
      <c r="BL196" s="32">
        <v>0</v>
      </c>
      <c r="BM196" s="32">
        <v>0</v>
      </c>
      <c r="BN196" s="32">
        <v>0</v>
      </c>
      <c r="BO196" s="32">
        <v>0</v>
      </c>
      <c r="BP196" s="32">
        <v>0</v>
      </c>
      <c r="BQ196" s="32">
        <v>0</v>
      </c>
      <c r="BR196" s="32">
        <v>0</v>
      </c>
      <c r="BS196" s="32">
        <v>0</v>
      </c>
      <c r="BT196" s="32">
        <v>0</v>
      </c>
      <c r="BU196" s="32">
        <v>0</v>
      </c>
      <c r="BV196" s="32">
        <v>0</v>
      </c>
      <c r="BW196" s="32">
        <v>0</v>
      </c>
      <c r="BX196" s="33">
        <v>0</v>
      </c>
      <c r="BY196" s="33">
        <v>0</v>
      </c>
      <c r="BZ196" s="34">
        <v>0</v>
      </c>
      <c r="CA196" s="39"/>
    </row>
    <row r="197" spans="1:90" s="16" customFormat="1" ht="28.8" x14ac:dyDescent="0.3">
      <c r="A197" s="17">
        <v>405564</v>
      </c>
      <c r="B197" s="18" t="s">
        <v>545</v>
      </c>
      <c r="C197" s="18" t="s">
        <v>546</v>
      </c>
      <c r="D197" s="18" t="s">
        <v>54</v>
      </c>
      <c r="E197" s="2" t="str">
        <f t="shared" si="45"/>
        <v>HIDDEN MEADOWS GOLF COURSE W1 pnum405564</v>
      </c>
      <c r="F197" s="17">
        <v>350</v>
      </c>
      <c r="G197" s="18" t="s">
        <v>547</v>
      </c>
      <c r="H197" s="18" t="s">
        <v>548</v>
      </c>
      <c r="I197" s="54">
        <v>0</v>
      </c>
      <c r="J197" s="54">
        <v>0</v>
      </c>
      <c r="K197" s="54">
        <v>0</v>
      </c>
      <c r="L197" s="54">
        <v>0</v>
      </c>
      <c r="M197" s="54">
        <v>0</v>
      </c>
      <c r="N197" s="54">
        <v>0</v>
      </c>
      <c r="O197" s="54">
        <v>0</v>
      </c>
      <c r="P197" s="54">
        <v>0</v>
      </c>
      <c r="Q197" s="54">
        <v>0</v>
      </c>
      <c r="R197" s="54">
        <v>0</v>
      </c>
      <c r="S197" s="54">
        <v>0</v>
      </c>
      <c r="T197" s="54">
        <v>0</v>
      </c>
      <c r="U197" s="54">
        <v>0</v>
      </c>
      <c r="V197" s="54">
        <v>0</v>
      </c>
      <c r="W197" s="54">
        <v>0</v>
      </c>
      <c r="X197" s="54">
        <v>0</v>
      </c>
      <c r="Y197" s="54">
        <v>0</v>
      </c>
      <c r="Z197" s="54">
        <v>0</v>
      </c>
      <c r="AA197" s="54">
        <v>0</v>
      </c>
      <c r="AB197" s="54">
        <v>0</v>
      </c>
      <c r="AC197" s="54">
        <v>0</v>
      </c>
      <c r="AD197" s="54">
        <v>0</v>
      </c>
      <c r="AE197" s="54">
        <v>0</v>
      </c>
      <c r="AF197" s="54">
        <v>0</v>
      </c>
      <c r="AG197" s="54">
        <v>0</v>
      </c>
      <c r="AH197" s="54">
        <v>0</v>
      </c>
      <c r="AI197" s="54">
        <v>0</v>
      </c>
      <c r="AJ197" s="54">
        <v>0</v>
      </c>
      <c r="AK197" s="54">
        <v>0</v>
      </c>
      <c r="AL197" s="54">
        <v>0</v>
      </c>
      <c r="AM197" s="54">
        <v>0</v>
      </c>
      <c r="AN197" s="54">
        <v>0</v>
      </c>
      <c r="AO197" s="54">
        <v>0</v>
      </c>
      <c r="AP197" s="54">
        <v>0</v>
      </c>
      <c r="AQ197" s="54">
        <v>0</v>
      </c>
      <c r="AR197" s="54">
        <v>0</v>
      </c>
      <c r="AS197" s="54">
        <v>0</v>
      </c>
      <c r="AT197" s="54">
        <v>0</v>
      </c>
      <c r="AU197" s="54">
        <v>0</v>
      </c>
      <c r="AV197" s="54">
        <v>0</v>
      </c>
      <c r="AW197" s="54">
        <v>0</v>
      </c>
      <c r="AX197" s="54">
        <v>0</v>
      </c>
      <c r="AY197" s="54">
        <v>0</v>
      </c>
      <c r="AZ197" s="54">
        <v>0</v>
      </c>
      <c r="BA197" s="54">
        <v>0</v>
      </c>
      <c r="BB197" s="55">
        <v>5000000</v>
      </c>
      <c r="BC197" s="52">
        <v>5000000</v>
      </c>
      <c r="BD197" s="52">
        <v>5000000</v>
      </c>
      <c r="BE197" s="52">
        <v>16200000</v>
      </c>
      <c r="BF197" s="52">
        <v>16200000</v>
      </c>
      <c r="BG197" s="52">
        <v>16200000</v>
      </c>
      <c r="BH197" s="52">
        <v>19440000</v>
      </c>
      <c r="BI197" s="52">
        <v>19440000</v>
      </c>
      <c r="BJ197" s="52">
        <v>19440000</v>
      </c>
      <c r="BK197" s="52">
        <v>19440000</v>
      </c>
      <c r="BL197" s="52">
        <v>9213352</v>
      </c>
      <c r="BM197" s="50">
        <v>0</v>
      </c>
      <c r="BN197" s="50">
        <v>0</v>
      </c>
      <c r="BO197" s="49">
        <v>0</v>
      </c>
      <c r="BP197" s="49">
        <v>0</v>
      </c>
      <c r="BQ197" s="50">
        <v>0</v>
      </c>
      <c r="BR197" s="50">
        <v>0</v>
      </c>
      <c r="BS197" s="50">
        <v>0</v>
      </c>
      <c r="BT197" s="50">
        <v>0</v>
      </c>
      <c r="BU197" s="50">
        <v>0</v>
      </c>
      <c r="BV197" s="50">
        <v>0</v>
      </c>
      <c r="BW197" s="50">
        <v>0</v>
      </c>
      <c r="BX197" s="50">
        <v>0</v>
      </c>
      <c r="BY197" s="50">
        <v>0</v>
      </c>
      <c r="BZ197" s="50">
        <v>0</v>
      </c>
      <c r="CA197" s="53"/>
    </row>
    <row r="198" spans="1:90" s="16" customFormat="1" x14ac:dyDescent="0.3">
      <c r="A198" s="1">
        <v>404220</v>
      </c>
      <c r="B198" s="2" t="s">
        <v>549</v>
      </c>
      <c r="C198" s="2" t="s">
        <v>550</v>
      </c>
      <c r="D198" s="2" t="s">
        <v>54</v>
      </c>
      <c r="E198" s="2" t="str">
        <f t="shared" si="45"/>
        <v>HILLSIDE MHP W1 pnum404220</v>
      </c>
      <c r="F198" s="3">
        <v>250</v>
      </c>
      <c r="G198" s="2" t="s">
        <v>551</v>
      </c>
      <c r="H198" s="2" t="s">
        <v>552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2">
        <v>620500</v>
      </c>
      <c r="AI198" s="32">
        <v>620500</v>
      </c>
      <c r="AJ198" s="32">
        <v>620500</v>
      </c>
      <c r="AK198" s="32">
        <v>620500</v>
      </c>
      <c r="AL198" s="32">
        <v>620500</v>
      </c>
      <c r="AM198" s="32">
        <v>620500</v>
      </c>
      <c r="AN198" s="32">
        <v>620500</v>
      </c>
      <c r="AO198" s="32">
        <v>620500</v>
      </c>
      <c r="AP198" s="32">
        <v>620500</v>
      </c>
      <c r="AQ198" s="32">
        <v>560000</v>
      </c>
      <c r="AR198" s="32">
        <v>500000</v>
      </c>
      <c r="AS198" s="36">
        <v>0</v>
      </c>
      <c r="AT198" s="36">
        <v>0</v>
      </c>
      <c r="AU198" s="36">
        <v>0</v>
      </c>
      <c r="AV198" s="36">
        <v>0</v>
      </c>
      <c r="AW198" s="36">
        <v>0</v>
      </c>
      <c r="AX198" s="36">
        <v>0</v>
      </c>
      <c r="AY198" s="36">
        <v>0</v>
      </c>
      <c r="AZ198" s="36">
        <v>0</v>
      </c>
      <c r="BA198" s="36">
        <v>0</v>
      </c>
      <c r="BB198" s="36">
        <v>0</v>
      </c>
      <c r="BC198" s="36">
        <v>0</v>
      </c>
      <c r="BD198" s="36">
        <v>0</v>
      </c>
      <c r="BE198" s="36">
        <v>0</v>
      </c>
      <c r="BF198" s="36">
        <v>0</v>
      </c>
      <c r="BG198" s="36">
        <v>0</v>
      </c>
      <c r="BH198" s="36">
        <v>0</v>
      </c>
      <c r="BI198" s="36">
        <v>0</v>
      </c>
      <c r="BJ198" s="36">
        <v>0</v>
      </c>
      <c r="BK198" s="36">
        <v>0</v>
      </c>
      <c r="BL198" s="36">
        <v>0</v>
      </c>
      <c r="BM198" s="36">
        <v>0</v>
      </c>
      <c r="BN198" s="36">
        <v>0</v>
      </c>
      <c r="BO198" s="36">
        <v>0</v>
      </c>
      <c r="BP198" s="36">
        <v>0</v>
      </c>
      <c r="BQ198" s="36">
        <v>0</v>
      </c>
      <c r="BR198" s="36">
        <v>0</v>
      </c>
      <c r="BS198" s="36">
        <v>0</v>
      </c>
      <c r="BT198" s="36">
        <v>0</v>
      </c>
      <c r="BU198" s="36">
        <v>0</v>
      </c>
      <c r="BV198" s="36">
        <v>0</v>
      </c>
      <c r="BW198" s="36">
        <v>0</v>
      </c>
      <c r="BX198" s="36">
        <v>0</v>
      </c>
      <c r="BY198" s="36">
        <v>0</v>
      </c>
      <c r="BZ198" s="36">
        <v>0</v>
      </c>
      <c r="CA198" s="39"/>
    </row>
    <row r="199" spans="1:90" s="16" customFormat="1" ht="28.8" x14ac:dyDescent="0.3">
      <c r="A199" s="12">
        <v>409318</v>
      </c>
      <c r="B199" s="13" t="s">
        <v>553</v>
      </c>
      <c r="C199" s="13" t="s">
        <v>554</v>
      </c>
      <c r="D199" s="13" t="s">
        <v>54</v>
      </c>
      <c r="E199" s="2" t="str">
        <f t="shared" si="45"/>
        <v>HILLVIEW SUBDIVISION W1 pnum409318</v>
      </c>
      <c r="F199" s="15">
        <v>250</v>
      </c>
      <c r="G199" s="13" t="s">
        <v>555</v>
      </c>
      <c r="H199" s="13" t="s">
        <v>556</v>
      </c>
      <c r="I199" s="46">
        <v>1700000</v>
      </c>
      <c r="J199" s="46">
        <v>1700000</v>
      </c>
      <c r="K199" s="46">
        <v>1700000</v>
      </c>
      <c r="L199" s="46">
        <v>1700000</v>
      </c>
      <c r="M199" s="46">
        <v>1950000</v>
      </c>
      <c r="N199" s="46">
        <v>1950000</v>
      </c>
      <c r="O199" s="46">
        <v>1950000</v>
      </c>
      <c r="P199" s="46">
        <v>1950000</v>
      </c>
      <c r="Q199" s="46">
        <v>1950000</v>
      </c>
      <c r="R199" s="46">
        <v>1950000</v>
      </c>
      <c r="S199" s="46">
        <v>1950000</v>
      </c>
      <c r="T199" s="46">
        <v>1950000</v>
      </c>
      <c r="U199" s="46">
        <v>2350000</v>
      </c>
      <c r="V199" s="46">
        <v>2350000</v>
      </c>
      <c r="W199" s="46">
        <v>2350000</v>
      </c>
      <c r="X199" s="46">
        <v>2350000</v>
      </c>
      <c r="Y199" s="46">
        <v>2550000</v>
      </c>
      <c r="Z199" s="46">
        <v>2550000</v>
      </c>
      <c r="AA199" s="46">
        <v>2550000</v>
      </c>
      <c r="AB199" s="46">
        <v>2550000</v>
      </c>
      <c r="AC199" s="46">
        <v>2550000</v>
      </c>
      <c r="AD199" s="46">
        <v>2750000</v>
      </c>
      <c r="AE199" s="46">
        <v>2750000</v>
      </c>
      <c r="AF199" s="46">
        <v>2950000</v>
      </c>
      <c r="AG199" s="46">
        <v>2950000</v>
      </c>
      <c r="AH199" s="46">
        <v>3150000</v>
      </c>
      <c r="AI199" s="46">
        <v>3150000</v>
      </c>
      <c r="AJ199" s="46">
        <v>3350000</v>
      </c>
      <c r="AK199" s="46">
        <v>3350000</v>
      </c>
      <c r="AL199" s="46">
        <v>3550000</v>
      </c>
      <c r="AM199" s="46">
        <v>3550000</v>
      </c>
      <c r="AN199" s="45">
        <v>3744000</v>
      </c>
      <c r="AO199" s="45">
        <v>4742400</v>
      </c>
      <c r="AP199" s="45">
        <v>3883200</v>
      </c>
      <c r="AQ199" s="45">
        <v>3070000</v>
      </c>
      <c r="AR199" s="45">
        <v>5865700</v>
      </c>
      <c r="AS199" s="45">
        <v>9354900</v>
      </c>
      <c r="AT199" s="45">
        <v>3590800</v>
      </c>
      <c r="AU199" s="45">
        <v>3945200</v>
      </c>
      <c r="AV199" s="45">
        <v>2825300</v>
      </c>
      <c r="AW199" s="45">
        <v>2971100</v>
      </c>
      <c r="AX199" s="45">
        <v>3101300</v>
      </c>
      <c r="AY199" s="45">
        <v>2322900</v>
      </c>
      <c r="AZ199" s="45">
        <v>2226110</v>
      </c>
      <c r="BA199" s="45">
        <v>2482200</v>
      </c>
      <c r="BB199" s="45">
        <v>2449300</v>
      </c>
      <c r="BC199" s="45">
        <v>2168300</v>
      </c>
      <c r="BD199" s="45">
        <v>2150700</v>
      </c>
      <c r="BE199" s="45">
        <v>2402200</v>
      </c>
      <c r="BF199" s="45">
        <v>2350500</v>
      </c>
      <c r="BG199" s="45">
        <v>2431200</v>
      </c>
      <c r="BH199" s="45">
        <v>2465600</v>
      </c>
      <c r="BI199" s="45">
        <v>2457200</v>
      </c>
      <c r="BJ199" s="45">
        <v>3375500</v>
      </c>
      <c r="BK199" s="45">
        <v>2016000</v>
      </c>
      <c r="BL199" s="45">
        <v>2515000</v>
      </c>
      <c r="BM199" s="45">
        <v>2515000</v>
      </c>
      <c r="BN199" s="45">
        <v>1892900</v>
      </c>
      <c r="BO199" s="45">
        <v>1992800</v>
      </c>
      <c r="BP199" s="45">
        <v>1973500</v>
      </c>
      <c r="BQ199" s="45">
        <v>1901600</v>
      </c>
      <c r="BR199" s="45">
        <v>1898500</v>
      </c>
      <c r="BS199" s="45">
        <v>1975500</v>
      </c>
      <c r="BT199" s="45">
        <v>2032100</v>
      </c>
      <c r="BU199" s="45">
        <v>2032100</v>
      </c>
      <c r="BV199" s="45">
        <v>1893500</v>
      </c>
      <c r="BW199" s="45">
        <v>2083700</v>
      </c>
      <c r="BX199" s="45">
        <v>552300</v>
      </c>
      <c r="BY199" s="45">
        <v>2264500</v>
      </c>
      <c r="BZ199" s="45">
        <v>2264500</v>
      </c>
      <c r="CA199" s="44"/>
    </row>
    <row r="200" spans="1:90" s="16" customFormat="1" ht="28.8" x14ac:dyDescent="0.3">
      <c r="A200" s="12">
        <v>409220</v>
      </c>
      <c r="B200" s="13" t="s">
        <v>557</v>
      </c>
      <c r="C200" s="13" t="s">
        <v>558</v>
      </c>
      <c r="D200" s="13" t="s">
        <v>54</v>
      </c>
      <c r="E200" s="2" t="str">
        <f t="shared" si="45"/>
        <v>HUNTLEY COMMUNITY SUBD W1 pnum409220</v>
      </c>
      <c r="F200" s="12">
        <v>155</v>
      </c>
      <c r="G200" s="13" t="s">
        <v>559</v>
      </c>
      <c r="H200" s="13" t="s">
        <v>560</v>
      </c>
      <c r="I200" s="46">
        <v>900000</v>
      </c>
      <c r="J200" s="46">
        <v>900000</v>
      </c>
      <c r="K200" s="46">
        <v>900000</v>
      </c>
      <c r="L200" s="46">
        <v>900000</v>
      </c>
      <c r="M200" s="46">
        <v>900000</v>
      </c>
      <c r="N200" s="46">
        <v>900000</v>
      </c>
      <c r="O200" s="46">
        <v>900000</v>
      </c>
      <c r="P200" s="46">
        <v>900000</v>
      </c>
      <c r="Q200" s="46">
        <v>900000</v>
      </c>
      <c r="R200" s="46">
        <v>1050000</v>
      </c>
      <c r="S200" s="46">
        <v>1050000</v>
      </c>
      <c r="T200" s="46">
        <v>1050000</v>
      </c>
      <c r="U200" s="46">
        <v>1050000</v>
      </c>
      <c r="V200" s="46">
        <v>1050000</v>
      </c>
      <c r="W200" s="46">
        <v>1050000</v>
      </c>
      <c r="X200" s="46">
        <v>1050000</v>
      </c>
      <c r="Y200" s="46">
        <v>1150000</v>
      </c>
      <c r="Z200" s="46">
        <v>1150000</v>
      </c>
      <c r="AA200" s="46">
        <v>1150000</v>
      </c>
      <c r="AB200" s="46">
        <v>1150000</v>
      </c>
      <c r="AC200" s="46">
        <v>1150000</v>
      </c>
      <c r="AD200" s="46">
        <v>1150000</v>
      </c>
      <c r="AE200" s="46">
        <v>1250000</v>
      </c>
      <c r="AF200" s="46">
        <v>1250000</v>
      </c>
      <c r="AG200" s="46">
        <v>1550000</v>
      </c>
      <c r="AH200" s="46">
        <v>1550000</v>
      </c>
      <c r="AI200" s="46">
        <v>1550000</v>
      </c>
      <c r="AJ200" s="46">
        <v>1650000</v>
      </c>
      <c r="AK200" s="46">
        <v>1650000</v>
      </c>
      <c r="AL200" s="46">
        <v>1650000</v>
      </c>
      <c r="AM200" s="46">
        <v>1650000</v>
      </c>
      <c r="AN200" s="45">
        <v>1768950</v>
      </c>
      <c r="AO200" s="45">
        <v>1510530</v>
      </c>
      <c r="AP200" s="45">
        <v>1280400</v>
      </c>
      <c r="AQ200" s="45">
        <v>1280400</v>
      </c>
      <c r="AR200" s="45">
        <v>1280400</v>
      </c>
      <c r="AS200" s="45">
        <v>1648080</v>
      </c>
      <c r="AT200" s="45">
        <v>1637580</v>
      </c>
      <c r="AU200" s="45">
        <v>2360190</v>
      </c>
      <c r="AV200" s="45">
        <v>1540820</v>
      </c>
      <c r="AW200" s="45">
        <v>1373870</v>
      </c>
      <c r="AX200" s="45">
        <v>2226090</v>
      </c>
      <c r="AY200" s="45">
        <v>2436174</v>
      </c>
      <c r="AZ200" s="45">
        <v>2436174</v>
      </c>
      <c r="BA200" s="45">
        <v>1340280</v>
      </c>
      <c r="BB200" s="45">
        <v>1340280</v>
      </c>
      <c r="BC200" s="42">
        <v>1132560</v>
      </c>
      <c r="BD200" s="42">
        <v>766500</v>
      </c>
      <c r="BE200" s="42">
        <v>766500</v>
      </c>
      <c r="BF200" s="42">
        <v>500500</v>
      </c>
      <c r="BG200" s="42">
        <v>500500</v>
      </c>
      <c r="BH200" s="42">
        <v>500500</v>
      </c>
      <c r="BI200" s="42">
        <v>500500</v>
      </c>
      <c r="BJ200" s="41">
        <v>0</v>
      </c>
      <c r="BK200" s="41">
        <v>0</v>
      </c>
      <c r="BL200" s="41">
        <v>0</v>
      </c>
      <c r="BM200" s="41">
        <v>0</v>
      </c>
      <c r="BN200" s="41">
        <v>0</v>
      </c>
      <c r="BO200" s="41">
        <v>0</v>
      </c>
      <c r="BP200" s="41">
        <v>0</v>
      </c>
      <c r="BQ200" s="41">
        <v>0</v>
      </c>
      <c r="BR200" s="41">
        <v>0</v>
      </c>
      <c r="BS200" s="41">
        <v>0</v>
      </c>
      <c r="BT200" s="41">
        <v>0</v>
      </c>
      <c r="BU200" s="41">
        <v>0</v>
      </c>
      <c r="BV200" s="41">
        <v>0</v>
      </c>
      <c r="BW200" s="41">
        <v>0</v>
      </c>
      <c r="BX200" s="47">
        <v>0</v>
      </c>
      <c r="BY200" s="47">
        <v>0</v>
      </c>
      <c r="BZ200" s="47">
        <v>0</v>
      </c>
      <c r="CA200" s="44"/>
    </row>
    <row r="201" spans="1:90" s="16" customFormat="1" x14ac:dyDescent="0.3">
      <c r="A201" s="1">
        <v>412048</v>
      </c>
      <c r="B201" s="2" t="s">
        <v>561</v>
      </c>
      <c r="C201" s="2" t="s">
        <v>562</v>
      </c>
      <c r="D201" s="2" t="s">
        <v>54</v>
      </c>
      <c r="E201" s="2" t="str">
        <f t="shared" si="45"/>
        <v>IUOE LOCAL 150 W1 pnum412048</v>
      </c>
      <c r="F201" s="1">
        <v>275</v>
      </c>
      <c r="G201" s="2" t="s">
        <v>563</v>
      </c>
      <c r="H201" s="2" t="s">
        <v>564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  <c r="S201" s="34">
        <v>0</v>
      </c>
      <c r="T201" s="34">
        <v>0</v>
      </c>
      <c r="U201" s="34">
        <v>0</v>
      </c>
      <c r="V201" s="34">
        <v>0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0</v>
      </c>
      <c r="AI201" s="34">
        <v>0</v>
      </c>
      <c r="AJ201" s="34">
        <v>0</v>
      </c>
      <c r="AK201" s="34">
        <v>0</v>
      </c>
      <c r="AL201" s="34">
        <v>0</v>
      </c>
      <c r="AM201" s="34">
        <v>0</v>
      </c>
      <c r="AN201" s="34">
        <v>0</v>
      </c>
      <c r="AO201" s="34">
        <v>0</v>
      </c>
      <c r="AP201" s="34">
        <v>0</v>
      </c>
      <c r="AQ201" s="34">
        <v>0</v>
      </c>
      <c r="AR201" s="34">
        <v>0</v>
      </c>
      <c r="AS201" s="34">
        <v>0</v>
      </c>
      <c r="AT201" s="34">
        <v>0</v>
      </c>
      <c r="AU201" s="34">
        <v>0</v>
      </c>
      <c r="AV201" s="36">
        <v>0</v>
      </c>
      <c r="AW201" s="34">
        <v>0</v>
      </c>
      <c r="AX201" s="34">
        <v>0</v>
      </c>
      <c r="AY201" s="34">
        <v>0</v>
      </c>
      <c r="AZ201" s="34">
        <v>0</v>
      </c>
      <c r="BA201" s="34">
        <v>0</v>
      </c>
      <c r="BB201" s="34">
        <v>0</v>
      </c>
      <c r="BC201" s="34">
        <v>0</v>
      </c>
      <c r="BD201" s="34">
        <v>0</v>
      </c>
      <c r="BE201" s="34">
        <v>0</v>
      </c>
      <c r="BF201" s="34">
        <v>0</v>
      </c>
      <c r="BG201" s="34">
        <v>0</v>
      </c>
      <c r="BH201" s="34">
        <v>0</v>
      </c>
      <c r="BI201" s="34">
        <v>0</v>
      </c>
      <c r="BJ201" s="36">
        <v>0</v>
      </c>
      <c r="BK201" s="36">
        <v>0</v>
      </c>
      <c r="BL201" s="32">
        <v>180000</v>
      </c>
      <c r="BM201" s="32">
        <v>87000</v>
      </c>
      <c r="BN201" s="32">
        <v>109625</v>
      </c>
      <c r="BO201" s="32">
        <v>132250</v>
      </c>
      <c r="BP201" s="32">
        <v>345000</v>
      </c>
      <c r="BQ201" s="32">
        <v>717600</v>
      </c>
      <c r="BR201" s="32">
        <v>717600</v>
      </c>
      <c r="BS201" s="32">
        <v>2033200</v>
      </c>
      <c r="BT201" s="32">
        <v>2033200</v>
      </c>
      <c r="BU201" s="32">
        <v>1965120</v>
      </c>
      <c r="BV201" s="32">
        <v>1965120</v>
      </c>
      <c r="BW201" s="32">
        <v>1965120</v>
      </c>
      <c r="BX201" s="32">
        <v>1965120</v>
      </c>
      <c r="BY201" s="32">
        <v>1965120</v>
      </c>
      <c r="BZ201" s="32">
        <v>1965120</v>
      </c>
      <c r="CA201" s="39"/>
    </row>
    <row r="202" spans="1:90" s="16" customFormat="1" ht="28.8" x14ac:dyDescent="0.3">
      <c r="A202" s="12">
        <v>409350</v>
      </c>
      <c r="B202" s="13" t="s">
        <v>565</v>
      </c>
      <c r="C202" s="13" t="s">
        <v>566</v>
      </c>
      <c r="D202" s="13" t="s">
        <v>54</v>
      </c>
      <c r="E202" s="2" t="str">
        <f t="shared" si="45"/>
        <v>ILLINOIS AMERICAN  CENTRAL STATES DIV W1 pnum409350</v>
      </c>
      <c r="F202" s="12">
        <v>260</v>
      </c>
      <c r="G202" s="13" t="s">
        <v>567</v>
      </c>
      <c r="H202" s="13" t="s">
        <v>568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40">
        <v>0</v>
      </c>
      <c r="W202" s="40">
        <v>0</v>
      </c>
      <c r="X202" s="40">
        <v>0</v>
      </c>
      <c r="Y202" s="40">
        <v>0</v>
      </c>
      <c r="Z202" s="40">
        <v>0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40">
        <v>0</v>
      </c>
      <c r="AJ202" s="42">
        <v>1460000</v>
      </c>
      <c r="AK202" s="42">
        <v>1460000</v>
      </c>
      <c r="AL202" s="42">
        <v>1460000</v>
      </c>
      <c r="AM202" s="42">
        <v>1460000</v>
      </c>
      <c r="AN202" s="42">
        <v>1460000</v>
      </c>
      <c r="AO202" s="42">
        <v>1460000</v>
      </c>
      <c r="AP202" s="42">
        <v>1169700</v>
      </c>
      <c r="AQ202" s="42">
        <v>1984000</v>
      </c>
      <c r="AR202" s="42">
        <v>1342400</v>
      </c>
      <c r="AS202" s="42">
        <v>1613300</v>
      </c>
      <c r="AT202" s="42">
        <v>2136000</v>
      </c>
      <c r="AU202" s="42">
        <v>1827383</v>
      </c>
      <c r="AV202" s="42">
        <v>2128000</v>
      </c>
      <c r="AW202" s="42">
        <v>2500000</v>
      </c>
      <c r="AX202" s="42">
        <v>2547000</v>
      </c>
      <c r="AY202" s="42">
        <v>2547000</v>
      </c>
      <c r="AZ202" s="42">
        <v>2217000</v>
      </c>
      <c r="BA202" s="42">
        <v>3050000</v>
      </c>
      <c r="BB202" s="42">
        <v>3608000</v>
      </c>
      <c r="BC202" s="42">
        <v>5755000</v>
      </c>
      <c r="BD202" s="42">
        <v>4561000</v>
      </c>
      <c r="BE202" s="42">
        <v>3029000</v>
      </c>
      <c r="BF202" s="42">
        <v>3225000</v>
      </c>
      <c r="BG202" s="42">
        <v>2986000</v>
      </c>
      <c r="BH202" s="42">
        <v>2943000</v>
      </c>
      <c r="BI202" s="42">
        <v>3173000</v>
      </c>
      <c r="BJ202" s="42">
        <v>3536000</v>
      </c>
      <c r="BK202" s="42">
        <v>3536000</v>
      </c>
      <c r="BL202" s="42">
        <v>3449000</v>
      </c>
      <c r="BM202" s="42">
        <v>3309000</v>
      </c>
      <c r="BN202" s="42">
        <v>3233000</v>
      </c>
      <c r="BO202" s="42">
        <v>3281000</v>
      </c>
      <c r="BP202" s="42">
        <v>3277000</v>
      </c>
      <c r="BQ202" s="42">
        <v>3838000</v>
      </c>
      <c r="BR202" s="42">
        <v>3454000</v>
      </c>
      <c r="BS202" s="42">
        <v>3569000</v>
      </c>
      <c r="BT202" s="42">
        <v>3569000</v>
      </c>
      <c r="BU202" s="45">
        <v>2389000</v>
      </c>
      <c r="BV202" s="45">
        <v>2389000</v>
      </c>
      <c r="BW202" s="45">
        <v>2310400</v>
      </c>
      <c r="BX202" s="45">
        <v>2503000</v>
      </c>
      <c r="BY202" s="45">
        <v>2388000</v>
      </c>
      <c r="BZ202" s="45">
        <v>2388000</v>
      </c>
      <c r="CA202" s="44"/>
    </row>
    <row r="203" spans="1:90" s="16" customFormat="1" ht="28.8" x14ac:dyDescent="0.3">
      <c r="A203" s="12">
        <v>409447</v>
      </c>
      <c r="B203" s="13" t="s">
        <v>569</v>
      </c>
      <c r="C203" s="13" t="s">
        <v>570</v>
      </c>
      <c r="D203" s="13" t="s">
        <v>49</v>
      </c>
      <c r="E203" s="2" t="str">
        <f t="shared" si="45"/>
        <v>ILLINOIS AMERICAN SANTA FE DIVISION W2 pnum409447</v>
      </c>
      <c r="F203" s="12">
        <v>243</v>
      </c>
      <c r="G203" s="13" t="s">
        <v>571</v>
      </c>
      <c r="H203" s="13" t="s">
        <v>572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U203" s="46">
        <v>0</v>
      </c>
      <c r="V203" s="46">
        <v>0</v>
      </c>
      <c r="W203" s="46">
        <v>0</v>
      </c>
      <c r="X203" s="46">
        <v>0</v>
      </c>
      <c r="Y203" s="46">
        <v>307000</v>
      </c>
      <c r="Z203" s="46">
        <v>526000</v>
      </c>
      <c r="AA203" s="46">
        <v>27425000</v>
      </c>
      <c r="AB203" s="46">
        <v>21258000</v>
      </c>
      <c r="AC203" s="46">
        <v>31632000</v>
      </c>
      <c r="AD203" s="46">
        <v>307000</v>
      </c>
      <c r="AE203" s="46">
        <v>526000</v>
      </c>
      <c r="AF203" s="46">
        <v>27425000</v>
      </c>
      <c r="AG203" s="46">
        <v>21258000</v>
      </c>
      <c r="AH203" s="46">
        <v>31632000</v>
      </c>
      <c r="AI203" s="46">
        <v>307000</v>
      </c>
      <c r="AJ203" s="46">
        <v>526000</v>
      </c>
      <c r="AK203" s="46">
        <v>27425000</v>
      </c>
      <c r="AL203" s="46">
        <v>21258000</v>
      </c>
      <c r="AM203" s="46">
        <v>31632000</v>
      </c>
      <c r="AN203" s="45">
        <v>0</v>
      </c>
      <c r="AO203" s="45">
        <v>1847000</v>
      </c>
      <c r="AP203" s="45">
        <v>0</v>
      </c>
      <c r="AQ203" s="45">
        <v>307000</v>
      </c>
      <c r="AR203" s="45">
        <v>526000</v>
      </c>
      <c r="AS203" s="45">
        <v>27425000</v>
      </c>
      <c r="AT203" s="45">
        <v>21258000</v>
      </c>
      <c r="AU203" s="45">
        <v>31632000</v>
      </c>
      <c r="AV203" s="42">
        <v>10651000</v>
      </c>
      <c r="AW203" s="42">
        <v>521000</v>
      </c>
      <c r="AX203" s="42">
        <v>1056000</v>
      </c>
      <c r="AY203" s="42">
        <v>356000</v>
      </c>
      <c r="AZ203" s="42">
        <v>12407000</v>
      </c>
      <c r="BA203" s="42">
        <v>1038000</v>
      </c>
      <c r="BB203" s="42">
        <v>4133000</v>
      </c>
      <c r="BC203" s="42">
        <v>1092000</v>
      </c>
      <c r="BD203" s="42">
        <v>2749000</v>
      </c>
      <c r="BE203" s="42">
        <v>55509000</v>
      </c>
      <c r="BF203" s="42">
        <v>24868000</v>
      </c>
      <c r="BG203" s="42">
        <v>20077000</v>
      </c>
      <c r="BH203" s="42">
        <v>13959000</v>
      </c>
      <c r="BI203" s="41">
        <v>24868000</v>
      </c>
      <c r="BJ203" s="41">
        <v>20077000</v>
      </c>
      <c r="BK203" s="41">
        <v>0</v>
      </c>
      <c r="BL203" s="41">
        <v>0</v>
      </c>
      <c r="BM203" s="41">
        <v>0</v>
      </c>
      <c r="BN203" s="41">
        <v>0</v>
      </c>
      <c r="BO203" s="41">
        <v>0</v>
      </c>
      <c r="BP203" s="41">
        <v>0</v>
      </c>
      <c r="BQ203" s="41">
        <v>0</v>
      </c>
      <c r="BR203" s="41">
        <v>0</v>
      </c>
      <c r="BS203" s="41">
        <v>0</v>
      </c>
      <c r="BT203" s="41">
        <v>0</v>
      </c>
      <c r="BU203" s="41">
        <v>0</v>
      </c>
      <c r="BV203" s="41">
        <v>0</v>
      </c>
      <c r="BW203" s="41">
        <v>0</v>
      </c>
      <c r="BX203" s="41">
        <v>0</v>
      </c>
      <c r="BY203" s="41">
        <v>0</v>
      </c>
      <c r="BZ203" s="41">
        <v>0</v>
      </c>
      <c r="CA203" s="44"/>
    </row>
    <row r="204" spans="1:90" s="16" customFormat="1" ht="28.8" x14ac:dyDescent="0.3">
      <c r="A204" s="12">
        <v>411783</v>
      </c>
      <c r="B204" s="13" t="s">
        <v>573</v>
      </c>
      <c r="C204" s="13" t="s">
        <v>574</v>
      </c>
      <c r="D204" s="13" t="s">
        <v>575</v>
      </c>
      <c r="E204" s="2" t="str">
        <f t="shared" si="45"/>
        <v>ILLINOIS AMERICAN  WEST SUBURBAN DIV W17 pnum411783</v>
      </c>
      <c r="F204" s="12">
        <v>338</v>
      </c>
      <c r="G204" s="13" t="s">
        <v>576</v>
      </c>
      <c r="H204" s="13" t="s">
        <v>577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7">
        <v>0</v>
      </c>
      <c r="T204" s="47">
        <v>0</v>
      </c>
      <c r="U204" s="47">
        <v>0</v>
      </c>
      <c r="V204" s="47">
        <v>0</v>
      </c>
      <c r="W204" s="47">
        <v>0</v>
      </c>
      <c r="X204" s="47">
        <v>0</v>
      </c>
      <c r="Y204" s="47">
        <v>0</v>
      </c>
      <c r="Z204" s="47">
        <v>0</v>
      </c>
      <c r="AA204" s="47">
        <v>0</v>
      </c>
      <c r="AB204" s="47">
        <v>0</v>
      </c>
      <c r="AC204" s="47">
        <v>0</v>
      </c>
      <c r="AD204" s="47">
        <v>0</v>
      </c>
      <c r="AE204" s="47">
        <v>0</v>
      </c>
      <c r="AF204" s="47">
        <v>0</v>
      </c>
      <c r="AG204" s="47">
        <v>0</v>
      </c>
      <c r="AH204" s="47">
        <v>0</v>
      </c>
      <c r="AI204" s="47">
        <v>0</v>
      </c>
      <c r="AJ204" s="47">
        <v>0</v>
      </c>
      <c r="AK204" s="47">
        <v>0</v>
      </c>
      <c r="AL204" s="47">
        <v>0</v>
      </c>
      <c r="AM204" s="47">
        <v>0</v>
      </c>
      <c r="AN204" s="47">
        <v>0</v>
      </c>
      <c r="AO204" s="47">
        <v>0</v>
      </c>
      <c r="AP204" s="47">
        <v>0</v>
      </c>
      <c r="AQ204" s="47">
        <v>0</v>
      </c>
      <c r="AR204" s="47">
        <v>0</v>
      </c>
      <c r="AS204" s="47">
        <v>0</v>
      </c>
      <c r="AT204" s="47">
        <v>0</v>
      </c>
      <c r="AU204" s="47">
        <v>0</v>
      </c>
      <c r="AV204" s="41">
        <v>0</v>
      </c>
      <c r="AW204" s="41">
        <v>0</v>
      </c>
      <c r="AX204" s="47">
        <v>0</v>
      </c>
      <c r="AY204" s="47">
        <v>0</v>
      </c>
      <c r="AZ204" s="47">
        <v>0</v>
      </c>
      <c r="BA204" s="47">
        <v>0</v>
      </c>
      <c r="BB204" s="47">
        <v>0</v>
      </c>
      <c r="BC204" s="47">
        <v>0</v>
      </c>
      <c r="BD204" s="47">
        <v>0</v>
      </c>
      <c r="BE204" s="47">
        <v>0</v>
      </c>
      <c r="BF204" s="47">
        <v>0</v>
      </c>
      <c r="BG204" s="47">
        <v>0</v>
      </c>
      <c r="BH204" s="47">
        <v>0</v>
      </c>
      <c r="BI204" s="47">
        <v>0</v>
      </c>
      <c r="BJ204" s="47">
        <v>0</v>
      </c>
      <c r="BK204" s="41">
        <v>0</v>
      </c>
      <c r="BL204" s="41">
        <v>0</v>
      </c>
      <c r="BM204" s="41">
        <v>0</v>
      </c>
      <c r="BN204" s="42">
        <v>140000</v>
      </c>
      <c r="BO204" s="45">
        <v>148000</v>
      </c>
      <c r="BP204" s="45">
        <v>127000</v>
      </c>
      <c r="BQ204" s="45">
        <v>134000</v>
      </c>
      <c r="BR204" s="45">
        <v>42000</v>
      </c>
      <c r="BS204" s="45">
        <v>42000</v>
      </c>
      <c r="BT204" s="45">
        <v>42000</v>
      </c>
      <c r="BU204" s="45">
        <v>42000</v>
      </c>
      <c r="BV204" s="45">
        <v>42000</v>
      </c>
      <c r="BW204" s="45">
        <v>42000</v>
      </c>
      <c r="BX204" s="45">
        <v>42000</v>
      </c>
      <c r="BY204" s="45">
        <v>42000</v>
      </c>
      <c r="BZ204" s="45">
        <v>42000</v>
      </c>
      <c r="CA204" s="44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</row>
    <row r="205" spans="1:90" s="16" customFormat="1" ht="28.8" x14ac:dyDescent="0.3">
      <c r="A205" s="12">
        <v>411796</v>
      </c>
      <c r="B205" s="13" t="s">
        <v>573</v>
      </c>
      <c r="C205" s="13" t="s">
        <v>578</v>
      </c>
      <c r="D205" s="13" t="s">
        <v>579</v>
      </c>
      <c r="E205" s="2" t="str">
        <f t="shared" si="45"/>
        <v>ILLINOIS AMERICAN WEST SUBURBAN DIV W21 pnum411796</v>
      </c>
      <c r="F205" s="12">
        <v>274</v>
      </c>
      <c r="G205" s="13" t="s">
        <v>580</v>
      </c>
      <c r="H205" s="13" t="s">
        <v>581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7">
        <v>0</v>
      </c>
      <c r="T205" s="47">
        <v>0</v>
      </c>
      <c r="U205" s="47">
        <v>0</v>
      </c>
      <c r="V205" s="47">
        <v>0</v>
      </c>
      <c r="W205" s="47">
        <v>0</v>
      </c>
      <c r="X205" s="47">
        <v>0</v>
      </c>
      <c r="Y205" s="47">
        <v>0</v>
      </c>
      <c r="Z205" s="47">
        <v>0</v>
      </c>
      <c r="AA205" s="47">
        <v>0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0</v>
      </c>
      <c r="AH205" s="47">
        <v>0</v>
      </c>
      <c r="AI205" s="47">
        <v>0</v>
      </c>
      <c r="AJ205" s="47">
        <v>0</v>
      </c>
      <c r="AK205" s="47">
        <v>0</v>
      </c>
      <c r="AL205" s="47">
        <v>0</v>
      </c>
      <c r="AM205" s="47">
        <v>0</v>
      </c>
      <c r="AN205" s="47">
        <v>0</v>
      </c>
      <c r="AO205" s="47">
        <v>0</v>
      </c>
      <c r="AP205" s="47">
        <v>0</v>
      </c>
      <c r="AQ205" s="47">
        <v>0</v>
      </c>
      <c r="AR205" s="47">
        <v>0</v>
      </c>
      <c r="AS205" s="47">
        <v>0</v>
      </c>
      <c r="AT205" s="47">
        <v>0</v>
      </c>
      <c r="AU205" s="47">
        <v>0</v>
      </c>
      <c r="AV205" s="47">
        <v>0</v>
      </c>
      <c r="AW205" s="47">
        <v>0</v>
      </c>
      <c r="AX205" s="47">
        <v>0</v>
      </c>
      <c r="AY205" s="47">
        <v>0</v>
      </c>
      <c r="AZ205" s="47">
        <v>0</v>
      </c>
      <c r="BA205" s="47">
        <v>0</v>
      </c>
      <c r="BB205" s="47">
        <v>0</v>
      </c>
      <c r="BC205" s="47">
        <v>0</v>
      </c>
      <c r="BD205" s="47">
        <v>0</v>
      </c>
      <c r="BE205" s="47">
        <v>0</v>
      </c>
      <c r="BF205" s="47">
        <v>0</v>
      </c>
      <c r="BG205" s="47">
        <v>0</v>
      </c>
      <c r="BH205" s="47">
        <v>0</v>
      </c>
      <c r="BI205" s="47">
        <v>0</v>
      </c>
      <c r="BJ205" s="47">
        <v>0</v>
      </c>
      <c r="BK205" s="47">
        <v>0</v>
      </c>
      <c r="BL205" s="47">
        <v>0</v>
      </c>
      <c r="BM205" s="45">
        <v>90000</v>
      </c>
      <c r="BN205" s="45">
        <v>85000</v>
      </c>
      <c r="BO205" s="45">
        <v>96000</v>
      </c>
      <c r="BP205" s="45">
        <v>93000</v>
      </c>
      <c r="BQ205" s="45">
        <v>97000</v>
      </c>
      <c r="BR205" s="45">
        <v>67000</v>
      </c>
      <c r="BS205" s="45">
        <v>67000</v>
      </c>
      <c r="BT205" s="45">
        <v>67000</v>
      </c>
      <c r="BU205" s="42">
        <v>67000</v>
      </c>
      <c r="BV205" s="42">
        <v>67000</v>
      </c>
      <c r="BW205" s="45">
        <v>67000</v>
      </c>
      <c r="BX205" s="42">
        <v>67000</v>
      </c>
      <c r="BY205" s="45">
        <v>67000</v>
      </c>
      <c r="BZ205" s="45">
        <v>67000</v>
      </c>
      <c r="CA205" s="44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</row>
    <row r="206" spans="1:90" s="16" customFormat="1" ht="28.8" x14ac:dyDescent="0.3">
      <c r="A206" s="12">
        <v>409442</v>
      </c>
      <c r="B206" s="13" t="s">
        <v>573</v>
      </c>
      <c r="C206" s="13" t="s">
        <v>578</v>
      </c>
      <c r="D206" s="13" t="s">
        <v>297</v>
      </c>
      <c r="E206" s="2" t="str">
        <f t="shared" si="45"/>
        <v>ILLINOIS AMERICAN WEST SUBURBAN DIV W9 pnum409442</v>
      </c>
      <c r="F206" s="12">
        <v>250</v>
      </c>
      <c r="G206" s="13" t="s">
        <v>582</v>
      </c>
      <c r="H206" s="13" t="s">
        <v>583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U206" s="46">
        <v>0</v>
      </c>
      <c r="V206" s="46">
        <v>3000000</v>
      </c>
      <c r="W206" s="46">
        <v>3000000</v>
      </c>
      <c r="X206" s="46">
        <v>3000000</v>
      </c>
      <c r="Y206" s="46">
        <v>3000000</v>
      </c>
      <c r="Z206" s="46">
        <v>3500000</v>
      </c>
      <c r="AA206" s="46">
        <v>3500000</v>
      </c>
      <c r="AB206" s="46">
        <v>3500000</v>
      </c>
      <c r="AC206" s="46">
        <v>4000000</v>
      </c>
      <c r="AD206" s="46">
        <v>4000000</v>
      </c>
      <c r="AE206" s="46">
        <v>4000000</v>
      </c>
      <c r="AF206" s="46">
        <v>4000000</v>
      </c>
      <c r="AG206" s="46">
        <v>4500000</v>
      </c>
      <c r="AH206" s="46">
        <v>4500000</v>
      </c>
      <c r="AI206" s="46">
        <v>4500000</v>
      </c>
      <c r="AJ206" s="46">
        <v>5000000</v>
      </c>
      <c r="AK206" s="46">
        <v>5000000</v>
      </c>
      <c r="AL206" s="46">
        <v>5500000</v>
      </c>
      <c r="AM206" s="46">
        <v>5500000</v>
      </c>
      <c r="AN206" s="45">
        <v>5737000</v>
      </c>
      <c r="AO206" s="45">
        <v>40107000</v>
      </c>
      <c r="AP206" s="45">
        <v>130063000</v>
      </c>
      <c r="AQ206" s="45">
        <v>171836000</v>
      </c>
      <c r="AR206" s="45">
        <v>133033000</v>
      </c>
      <c r="AS206" s="45">
        <v>256636000</v>
      </c>
      <c r="AT206" s="45">
        <v>226988000</v>
      </c>
      <c r="AU206" s="45">
        <v>238863000</v>
      </c>
      <c r="AV206" s="45">
        <v>222870000</v>
      </c>
      <c r="AW206" s="45">
        <v>211831000</v>
      </c>
      <c r="AX206" s="45">
        <v>268991000</v>
      </c>
      <c r="AY206" s="45">
        <v>272842000</v>
      </c>
      <c r="AZ206" s="45">
        <v>253336000</v>
      </c>
      <c r="BA206" s="45">
        <v>206748000</v>
      </c>
      <c r="BB206" s="45">
        <v>260238000</v>
      </c>
      <c r="BC206" s="45">
        <v>299470000</v>
      </c>
      <c r="BD206" s="45">
        <v>305033000</v>
      </c>
      <c r="BE206" s="45">
        <v>307888000</v>
      </c>
      <c r="BF206" s="45">
        <v>295126000</v>
      </c>
      <c r="BG206" s="45">
        <v>157924000</v>
      </c>
      <c r="BH206" s="45">
        <v>3668</v>
      </c>
      <c r="BI206" s="45">
        <v>3668</v>
      </c>
      <c r="BJ206" s="45">
        <v>3668</v>
      </c>
      <c r="BK206" s="45">
        <v>3668</v>
      </c>
      <c r="BL206" s="45">
        <v>3668</v>
      </c>
      <c r="BM206" s="47">
        <v>0</v>
      </c>
      <c r="BN206" s="47">
        <v>0</v>
      </c>
      <c r="BO206" s="47">
        <v>0</v>
      </c>
      <c r="BP206" s="47">
        <v>0</v>
      </c>
      <c r="BQ206" s="47">
        <v>0</v>
      </c>
      <c r="BR206" s="47">
        <v>0</v>
      </c>
      <c r="BS206" s="47">
        <v>0</v>
      </c>
      <c r="BT206" s="47">
        <v>0</v>
      </c>
      <c r="BU206" s="47">
        <v>0</v>
      </c>
      <c r="BV206" s="47">
        <v>0</v>
      </c>
      <c r="BW206" s="47">
        <v>0</v>
      </c>
      <c r="BX206" s="47">
        <v>0</v>
      </c>
      <c r="BY206" s="47">
        <v>0</v>
      </c>
      <c r="BZ206" s="47">
        <v>0</v>
      </c>
      <c r="CA206" s="44"/>
    </row>
    <row r="207" spans="1:90" s="16" customFormat="1" ht="28.8" x14ac:dyDescent="0.3">
      <c r="A207" s="12">
        <v>409441</v>
      </c>
      <c r="B207" s="13" t="s">
        <v>573</v>
      </c>
      <c r="C207" s="13" t="s">
        <v>578</v>
      </c>
      <c r="D207" s="13" t="s">
        <v>306</v>
      </c>
      <c r="E207" s="2" t="str">
        <f t="shared" si="45"/>
        <v>ILLINOIS AMERICAN WEST SUBURBAN DIV W10 pnum409441</v>
      </c>
      <c r="F207" s="12">
        <v>250</v>
      </c>
      <c r="G207" s="13" t="s">
        <v>584</v>
      </c>
      <c r="H207" s="13" t="s">
        <v>585</v>
      </c>
      <c r="I207" s="40">
        <v>0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30000000</v>
      </c>
      <c r="W207" s="40">
        <v>30000000</v>
      </c>
      <c r="X207" s="40">
        <v>30000000</v>
      </c>
      <c r="Y207" s="40">
        <v>35000000</v>
      </c>
      <c r="Z207" s="40">
        <v>35000000</v>
      </c>
      <c r="AA207" s="40">
        <v>35000000</v>
      </c>
      <c r="AB207" s="40">
        <v>40000000</v>
      </c>
      <c r="AC207" s="40">
        <v>40000000</v>
      </c>
      <c r="AD207" s="40">
        <v>40000000</v>
      </c>
      <c r="AE207" s="40">
        <v>40000000</v>
      </c>
      <c r="AF207" s="40">
        <v>50000000</v>
      </c>
      <c r="AG207" s="40">
        <v>50000000</v>
      </c>
      <c r="AH207" s="40">
        <v>50000000</v>
      </c>
      <c r="AI207" s="40">
        <v>55000000</v>
      </c>
      <c r="AJ207" s="40">
        <v>65000000</v>
      </c>
      <c r="AK207" s="40">
        <v>65000000</v>
      </c>
      <c r="AL207" s="40">
        <v>65000000</v>
      </c>
      <c r="AM207" s="40">
        <v>68000000</v>
      </c>
      <c r="AN207" s="42">
        <v>72203000</v>
      </c>
      <c r="AO207" s="42">
        <v>195243000</v>
      </c>
      <c r="AP207" s="42">
        <v>154214000</v>
      </c>
      <c r="AQ207" s="42">
        <v>103887000</v>
      </c>
      <c r="AR207" s="42">
        <v>294002000</v>
      </c>
      <c r="AS207" s="42">
        <v>297458000</v>
      </c>
      <c r="AT207" s="42">
        <v>299151000</v>
      </c>
      <c r="AU207" s="42">
        <v>293723000</v>
      </c>
      <c r="AV207" s="42">
        <v>208097000</v>
      </c>
      <c r="AW207" s="42">
        <v>199132000</v>
      </c>
      <c r="AX207" s="42">
        <v>114484000</v>
      </c>
      <c r="AY207" s="42">
        <v>200507000</v>
      </c>
      <c r="AZ207" s="42">
        <v>166596000</v>
      </c>
      <c r="BA207" s="42">
        <v>220191000</v>
      </c>
      <c r="BB207" s="42">
        <v>222831000</v>
      </c>
      <c r="BC207" s="42">
        <v>124220000</v>
      </c>
      <c r="BD207" s="42">
        <v>110702000</v>
      </c>
      <c r="BE207" s="42">
        <v>171384000</v>
      </c>
      <c r="BF207" s="42">
        <v>68682000</v>
      </c>
      <c r="BG207" s="42">
        <v>163833000</v>
      </c>
      <c r="BH207" s="42">
        <v>34798000</v>
      </c>
      <c r="BI207" s="42">
        <v>34798000</v>
      </c>
      <c r="BJ207" s="42">
        <v>34798000</v>
      </c>
      <c r="BK207" s="42">
        <v>34798000</v>
      </c>
      <c r="BL207" s="42">
        <v>34798000</v>
      </c>
      <c r="BM207" s="41">
        <v>0</v>
      </c>
      <c r="BN207" s="41">
        <v>0</v>
      </c>
      <c r="BO207" s="47">
        <v>0</v>
      </c>
      <c r="BP207" s="47">
        <v>0</v>
      </c>
      <c r="BQ207" s="47">
        <v>0</v>
      </c>
      <c r="BR207" s="47">
        <v>0</v>
      </c>
      <c r="BS207" s="47">
        <v>0</v>
      </c>
      <c r="BT207" s="47">
        <v>0</v>
      </c>
      <c r="BU207" s="47">
        <v>0</v>
      </c>
      <c r="BV207" s="47">
        <v>0</v>
      </c>
      <c r="BW207" s="47">
        <v>0</v>
      </c>
      <c r="BX207" s="47">
        <v>0</v>
      </c>
      <c r="BY207" s="47">
        <v>0</v>
      </c>
      <c r="BZ207" s="47">
        <v>0</v>
      </c>
      <c r="CA207" s="44"/>
    </row>
    <row r="208" spans="1:90" s="16" customFormat="1" ht="28.8" x14ac:dyDescent="0.3">
      <c r="A208" s="12">
        <v>409431</v>
      </c>
      <c r="B208" s="13" t="s">
        <v>573</v>
      </c>
      <c r="C208" s="13" t="s">
        <v>574</v>
      </c>
      <c r="D208" s="13" t="s">
        <v>54</v>
      </c>
      <c r="E208" s="2" t="str">
        <f t="shared" si="45"/>
        <v>ILLINOIS AMERICAN  WEST SUBURBAN DIV W1 pnum409431</v>
      </c>
      <c r="F208" s="12">
        <v>245</v>
      </c>
      <c r="G208" s="13" t="s">
        <v>586</v>
      </c>
      <c r="H208" s="13" t="s">
        <v>587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0">
        <v>0</v>
      </c>
      <c r="P208" s="40">
        <v>0</v>
      </c>
      <c r="Q208" s="40">
        <v>0</v>
      </c>
      <c r="R208" s="40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468000</v>
      </c>
      <c r="AV208" s="42">
        <v>966000</v>
      </c>
      <c r="AW208" s="42">
        <v>52000</v>
      </c>
      <c r="AX208" s="41"/>
      <c r="AY208" s="41"/>
      <c r="AZ208" s="42">
        <v>1014000</v>
      </c>
      <c r="BA208" s="42">
        <v>24000</v>
      </c>
      <c r="BB208" s="42">
        <v>157000</v>
      </c>
      <c r="BC208" s="42">
        <v>229000</v>
      </c>
      <c r="BD208" s="42">
        <v>1488000</v>
      </c>
      <c r="BE208" s="42">
        <v>759000</v>
      </c>
      <c r="BF208" s="41">
        <v>0</v>
      </c>
      <c r="BG208" s="42">
        <v>5029000</v>
      </c>
      <c r="BH208" s="42">
        <v>1359000</v>
      </c>
      <c r="BI208" s="41">
        <v>1000000</v>
      </c>
      <c r="BJ208" s="41">
        <v>800000</v>
      </c>
      <c r="BK208" s="41">
        <v>600000</v>
      </c>
      <c r="BL208" s="41">
        <v>400000</v>
      </c>
      <c r="BM208" s="41">
        <v>0</v>
      </c>
      <c r="BN208" s="41">
        <v>0</v>
      </c>
      <c r="BO208" s="47">
        <v>0</v>
      </c>
      <c r="BP208" s="47">
        <v>0</v>
      </c>
      <c r="BQ208" s="47">
        <v>0</v>
      </c>
      <c r="BR208" s="47">
        <v>0</v>
      </c>
      <c r="BS208" s="47">
        <v>0</v>
      </c>
      <c r="BT208" s="47">
        <v>0</v>
      </c>
      <c r="BU208" s="47">
        <v>0</v>
      </c>
      <c r="BV208" s="47">
        <v>0</v>
      </c>
      <c r="BW208" s="47">
        <v>0</v>
      </c>
      <c r="BX208" s="47">
        <v>0</v>
      </c>
      <c r="BY208" s="47">
        <v>0</v>
      </c>
      <c r="BZ208" s="47">
        <v>0</v>
      </c>
      <c r="CA208" s="44"/>
    </row>
    <row r="209" spans="1:90" s="16" customFormat="1" ht="28.8" x14ac:dyDescent="0.3">
      <c r="A209" s="12">
        <v>411797</v>
      </c>
      <c r="B209" s="13" t="s">
        <v>573</v>
      </c>
      <c r="C209" s="13" t="s">
        <v>574</v>
      </c>
      <c r="D209" s="13" t="s">
        <v>588</v>
      </c>
      <c r="E209" s="2" t="str">
        <f t="shared" si="45"/>
        <v>ILLINOIS AMERICAN  WEST SUBURBAN DIV W22 pnum411797</v>
      </c>
      <c r="F209" s="12">
        <v>243</v>
      </c>
      <c r="G209" s="13" t="s">
        <v>589</v>
      </c>
      <c r="H209" s="13" t="s">
        <v>590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7">
        <v>0</v>
      </c>
      <c r="T209" s="47">
        <v>0</v>
      </c>
      <c r="U209" s="47">
        <v>0</v>
      </c>
      <c r="V209" s="47">
        <v>0</v>
      </c>
      <c r="W209" s="47">
        <v>0</v>
      </c>
      <c r="X209" s="47">
        <v>0</v>
      </c>
      <c r="Y209" s="47">
        <v>0</v>
      </c>
      <c r="Z209" s="47">
        <v>0</v>
      </c>
      <c r="AA209" s="47">
        <v>0</v>
      </c>
      <c r="AB209" s="47">
        <v>0</v>
      </c>
      <c r="AC209" s="47">
        <v>0</v>
      </c>
      <c r="AD209" s="47">
        <v>0</v>
      </c>
      <c r="AE209" s="47">
        <v>0</v>
      </c>
      <c r="AF209" s="47">
        <v>0</v>
      </c>
      <c r="AG209" s="47">
        <v>0</v>
      </c>
      <c r="AH209" s="47">
        <v>0</v>
      </c>
      <c r="AI209" s="47">
        <v>0</v>
      </c>
      <c r="AJ209" s="47">
        <v>0</v>
      </c>
      <c r="AK209" s="47">
        <v>0</v>
      </c>
      <c r="AL209" s="47">
        <v>0</v>
      </c>
      <c r="AM209" s="47">
        <v>0</v>
      </c>
      <c r="AN209" s="47">
        <v>0</v>
      </c>
      <c r="AO209" s="47">
        <v>0</v>
      </c>
      <c r="AP209" s="47">
        <v>0</v>
      </c>
      <c r="AQ209" s="47">
        <v>0</v>
      </c>
      <c r="AR209" s="47">
        <v>0</v>
      </c>
      <c r="AS209" s="47">
        <v>0</v>
      </c>
      <c r="AT209" s="47">
        <v>0</v>
      </c>
      <c r="AU209" s="47">
        <v>0</v>
      </c>
      <c r="AV209" s="47">
        <v>0</v>
      </c>
      <c r="AW209" s="47">
        <v>0</v>
      </c>
      <c r="AX209" s="47">
        <v>0</v>
      </c>
      <c r="AY209" s="47">
        <v>0</v>
      </c>
      <c r="AZ209" s="47">
        <v>0</v>
      </c>
      <c r="BA209" s="47">
        <v>0</v>
      </c>
      <c r="BB209" s="47">
        <v>0</v>
      </c>
      <c r="BC209" s="47">
        <v>0</v>
      </c>
      <c r="BD209" s="47">
        <v>0</v>
      </c>
      <c r="BE209" s="47">
        <v>0</v>
      </c>
      <c r="BF209" s="47">
        <v>0</v>
      </c>
      <c r="BG209" s="47">
        <v>0</v>
      </c>
      <c r="BH209" s="47">
        <v>0</v>
      </c>
      <c r="BI209" s="47">
        <v>0</v>
      </c>
      <c r="BJ209" s="47">
        <v>0</v>
      </c>
      <c r="BK209" s="47">
        <v>0</v>
      </c>
      <c r="BL209" s="47">
        <v>0</v>
      </c>
      <c r="BM209" s="45">
        <v>40000</v>
      </c>
      <c r="BN209" s="45">
        <v>75000</v>
      </c>
      <c r="BO209" s="45">
        <v>84000</v>
      </c>
      <c r="BP209" s="45">
        <v>74000</v>
      </c>
      <c r="BQ209" s="45">
        <v>68000</v>
      </c>
      <c r="BR209" s="45">
        <v>51000</v>
      </c>
      <c r="BS209" s="45">
        <v>51000</v>
      </c>
      <c r="BT209" s="45">
        <v>51000</v>
      </c>
      <c r="BU209" s="45">
        <v>51000</v>
      </c>
      <c r="BV209" s="45">
        <v>51000</v>
      </c>
      <c r="BW209" s="45">
        <v>51000</v>
      </c>
      <c r="BX209" s="45">
        <v>51000</v>
      </c>
      <c r="BY209" s="45">
        <v>51000</v>
      </c>
      <c r="BZ209" s="45">
        <v>51000</v>
      </c>
      <c r="CA209" s="44"/>
      <c r="CB209"/>
      <c r="CC209"/>
      <c r="CD209"/>
      <c r="CE209"/>
      <c r="CF209"/>
      <c r="CG209"/>
      <c r="CH209"/>
      <c r="CI209"/>
      <c r="CJ209"/>
      <c r="CK209"/>
      <c r="CL209"/>
    </row>
    <row r="210" spans="1:90" s="16" customFormat="1" ht="28.8" x14ac:dyDescent="0.3">
      <c r="A210" s="12">
        <v>409430</v>
      </c>
      <c r="B210" s="13" t="s">
        <v>573</v>
      </c>
      <c r="C210" s="13" t="s">
        <v>574</v>
      </c>
      <c r="D210" s="13" t="s">
        <v>90</v>
      </c>
      <c r="E210" s="2" t="str">
        <f t="shared" si="45"/>
        <v>ILLINOIS AMERICAN  WEST SUBURBAN DIV W6 pnum409430</v>
      </c>
      <c r="F210" s="12">
        <v>240</v>
      </c>
      <c r="G210" s="13" t="s">
        <v>591</v>
      </c>
      <c r="H210" s="13" t="s">
        <v>592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111000000</v>
      </c>
      <c r="W210" s="40">
        <v>111000000</v>
      </c>
      <c r="X210" s="40">
        <v>111000000</v>
      </c>
      <c r="Y210" s="40">
        <v>131000000</v>
      </c>
      <c r="Z210" s="40">
        <v>131000000</v>
      </c>
      <c r="AA210" s="40">
        <v>131000000</v>
      </c>
      <c r="AB210" s="40">
        <v>151000000</v>
      </c>
      <c r="AC210" s="40">
        <v>151000000</v>
      </c>
      <c r="AD210" s="40">
        <v>171000000</v>
      </c>
      <c r="AE210" s="40">
        <v>171000000</v>
      </c>
      <c r="AF210" s="40">
        <v>191000000</v>
      </c>
      <c r="AG210" s="40">
        <v>197000000</v>
      </c>
      <c r="AH210" s="40">
        <v>201000000</v>
      </c>
      <c r="AI210" s="40">
        <v>201000000</v>
      </c>
      <c r="AJ210" s="40">
        <v>207000000</v>
      </c>
      <c r="AK210" s="40">
        <v>207000000</v>
      </c>
      <c r="AL210" s="40">
        <v>211000000</v>
      </c>
      <c r="AM210" s="40">
        <v>217000000</v>
      </c>
      <c r="AN210" s="42">
        <v>221139000</v>
      </c>
      <c r="AO210" s="42">
        <v>259458000</v>
      </c>
      <c r="AP210" s="42">
        <v>209296000</v>
      </c>
      <c r="AQ210" s="42">
        <v>234304000</v>
      </c>
      <c r="AR210" s="42">
        <v>205446000</v>
      </c>
      <c r="AS210" s="42">
        <v>181006000</v>
      </c>
      <c r="AT210" s="42">
        <v>185836000</v>
      </c>
      <c r="AU210" s="42">
        <v>221925000</v>
      </c>
      <c r="AV210" s="42">
        <v>231376000</v>
      </c>
      <c r="AW210" s="42">
        <v>244943000</v>
      </c>
      <c r="AX210" s="42">
        <v>266376000</v>
      </c>
      <c r="AY210" s="42">
        <v>225345000</v>
      </c>
      <c r="AZ210" s="42">
        <v>190000000</v>
      </c>
      <c r="BA210" s="45">
        <v>203266000</v>
      </c>
      <c r="BB210" s="45">
        <v>191274000</v>
      </c>
      <c r="BC210" s="45">
        <v>184050000</v>
      </c>
      <c r="BD210" s="45">
        <v>162611000</v>
      </c>
      <c r="BE210" s="45">
        <v>196068000</v>
      </c>
      <c r="BF210" s="45">
        <v>195594000</v>
      </c>
      <c r="BG210" s="45">
        <v>190444000</v>
      </c>
      <c r="BH210" s="45">
        <v>38268000</v>
      </c>
      <c r="BI210" s="45">
        <v>38268000</v>
      </c>
      <c r="BJ210" s="45">
        <v>38268000</v>
      </c>
      <c r="BK210" s="45">
        <v>38268000</v>
      </c>
      <c r="BL210" s="45">
        <v>38268000</v>
      </c>
      <c r="BM210" s="45">
        <v>115000</v>
      </c>
      <c r="BN210" s="45">
        <v>85000</v>
      </c>
      <c r="BO210" s="45">
        <v>85000</v>
      </c>
      <c r="BP210" s="45">
        <v>87000</v>
      </c>
      <c r="BQ210" s="45">
        <v>75000</v>
      </c>
      <c r="BR210" s="45">
        <v>59000</v>
      </c>
      <c r="BS210" s="45">
        <v>59000</v>
      </c>
      <c r="BT210" s="45">
        <v>59000</v>
      </c>
      <c r="BU210" s="45">
        <v>59000</v>
      </c>
      <c r="BV210" s="45">
        <v>59000</v>
      </c>
      <c r="BW210" s="45">
        <v>59000</v>
      </c>
      <c r="BX210" s="45">
        <v>59000</v>
      </c>
      <c r="BY210" s="45">
        <v>59000</v>
      </c>
      <c r="BZ210" s="45">
        <v>59000</v>
      </c>
      <c r="CA210" s="100"/>
      <c r="CB210"/>
      <c r="CC210"/>
      <c r="CD210"/>
      <c r="CE210"/>
      <c r="CF210"/>
      <c r="CG210"/>
      <c r="CH210"/>
      <c r="CI210"/>
      <c r="CJ210"/>
      <c r="CK210"/>
      <c r="CL210"/>
    </row>
    <row r="211" spans="1:90" s="16" customFormat="1" ht="28.8" x14ac:dyDescent="0.3">
      <c r="A211" s="12">
        <v>409438</v>
      </c>
      <c r="B211" s="13" t="s">
        <v>573</v>
      </c>
      <c r="C211" s="13" t="s">
        <v>574</v>
      </c>
      <c r="D211" s="13" t="s">
        <v>49</v>
      </c>
      <c r="E211" s="2" t="str">
        <f t="shared" si="45"/>
        <v>ILLINOIS AMERICAN  WEST SUBURBAN DIV W2 pnum409438</v>
      </c>
      <c r="F211" s="12">
        <v>231</v>
      </c>
      <c r="G211" s="13" t="s">
        <v>593</v>
      </c>
      <c r="H211" s="13" t="s">
        <v>594</v>
      </c>
      <c r="I211" s="40">
        <v>0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0</v>
      </c>
      <c r="V211" s="46">
        <v>100000000</v>
      </c>
      <c r="W211" s="46">
        <v>100000000</v>
      </c>
      <c r="X211" s="46">
        <v>100000000</v>
      </c>
      <c r="Y211" s="46">
        <v>100000000</v>
      </c>
      <c r="Z211" s="46">
        <v>120000000</v>
      </c>
      <c r="AA211" s="46">
        <v>120000000</v>
      </c>
      <c r="AB211" s="46">
        <v>120000000</v>
      </c>
      <c r="AC211" s="46">
        <v>130000000</v>
      </c>
      <c r="AD211" s="46">
        <v>130000000</v>
      </c>
      <c r="AE211" s="46">
        <v>140000000</v>
      </c>
      <c r="AF211" s="46">
        <v>140000000</v>
      </c>
      <c r="AG211" s="46">
        <v>140000000</v>
      </c>
      <c r="AH211" s="46">
        <v>146000000</v>
      </c>
      <c r="AI211" s="46">
        <v>150000000</v>
      </c>
      <c r="AJ211" s="46">
        <v>159000000</v>
      </c>
      <c r="AK211" s="46">
        <v>161000000</v>
      </c>
      <c r="AL211" s="46">
        <v>165000000</v>
      </c>
      <c r="AM211" s="46">
        <v>168000000</v>
      </c>
      <c r="AN211" s="45">
        <v>171845000</v>
      </c>
      <c r="AO211" s="45">
        <v>151737000</v>
      </c>
      <c r="AP211" s="45">
        <v>150606000</v>
      </c>
      <c r="AQ211" s="45">
        <v>155038000</v>
      </c>
      <c r="AR211" s="45">
        <v>148890000</v>
      </c>
      <c r="AS211" s="45">
        <v>135484000</v>
      </c>
      <c r="AT211" s="45">
        <v>133098000</v>
      </c>
      <c r="AU211" s="45">
        <v>115267000</v>
      </c>
      <c r="AV211" s="45">
        <v>78287000</v>
      </c>
      <c r="AW211" s="45">
        <v>199132000</v>
      </c>
      <c r="AX211" s="45">
        <v>11757000</v>
      </c>
      <c r="AY211" s="45">
        <v>27702000</v>
      </c>
      <c r="AZ211" s="45">
        <v>3865000</v>
      </c>
      <c r="BA211" s="45">
        <v>7004000</v>
      </c>
      <c r="BB211" s="45">
        <v>17390000</v>
      </c>
      <c r="BC211" s="45">
        <v>24141000</v>
      </c>
      <c r="BD211" s="45">
        <v>36544000</v>
      </c>
      <c r="BE211" s="45">
        <v>52308000</v>
      </c>
      <c r="BF211" s="45">
        <v>65091000</v>
      </c>
      <c r="BG211" s="45">
        <v>83621000</v>
      </c>
      <c r="BH211" s="45">
        <v>2629000</v>
      </c>
      <c r="BI211" s="45">
        <v>1629000</v>
      </c>
      <c r="BJ211" s="45">
        <v>629000</v>
      </c>
      <c r="BK211" s="45">
        <v>60000</v>
      </c>
      <c r="BL211" s="45">
        <v>60000</v>
      </c>
      <c r="BM211" s="42">
        <v>60000</v>
      </c>
      <c r="BN211" s="45">
        <v>45000</v>
      </c>
      <c r="BO211" s="45">
        <v>45000</v>
      </c>
      <c r="BP211" s="45">
        <v>54000</v>
      </c>
      <c r="BQ211" s="45">
        <v>45000</v>
      </c>
      <c r="BR211" s="45">
        <v>42000</v>
      </c>
      <c r="BS211" s="45">
        <v>42000</v>
      </c>
      <c r="BT211" s="45">
        <v>42000</v>
      </c>
      <c r="BU211" s="45">
        <v>42000</v>
      </c>
      <c r="BV211" s="45">
        <v>42000</v>
      </c>
      <c r="BW211" s="45">
        <v>42000</v>
      </c>
      <c r="BX211" s="45">
        <v>42000</v>
      </c>
      <c r="BY211" s="45">
        <v>42000</v>
      </c>
      <c r="BZ211" s="45">
        <v>42000</v>
      </c>
      <c r="CA211" s="44"/>
      <c r="CB211"/>
      <c r="CC211"/>
      <c r="CD211"/>
      <c r="CE211"/>
      <c r="CF211"/>
      <c r="CG211"/>
      <c r="CH211"/>
      <c r="CI211"/>
      <c r="CJ211"/>
      <c r="CK211"/>
      <c r="CL211"/>
    </row>
    <row r="212" spans="1:90" s="16" customFormat="1" ht="28.8" x14ac:dyDescent="0.3">
      <c r="A212" s="12">
        <v>409428</v>
      </c>
      <c r="B212" s="13" t="s">
        <v>573</v>
      </c>
      <c r="C212" s="13" t="s">
        <v>574</v>
      </c>
      <c r="D212" s="13" t="s">
        <v>82</v>
      </c>
      <c r="E212" s="2" t="str">
        <f t="shared" si="45"/>
        <v>ILLINOIS AMERICAN  WEST SUBURBAN DIV W5 pnum409428</v>
      </c>
      <c r="F212" s="12">
        <v>230</v>
      </c>
      <c r="G212" s="13" t="s">
        <v>595</v>
      </c>
      <c r="H212" s="13" t="s">
        <v>596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5">
        <v>0</v>
      </c>
      <c r="T212" s="45">
        <v>0</v>
      </c>
      <c r="U212" s="45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Y212" s="42">
        <v>0</v>
      </c>
      <c r="AZ212" s="42">
        <v>0</v>
      </c>
      <c r="BA212" s="42">
        <v>0</v>
      </c>
      <c r="BB212" s="42">
        <v>0</v>
      </c>
      <c r="BC212" s="42">
        <v>0</v>
      </c>
      <c r="BD212" s="42">
        <v>0</v>
      </c>
      <c r="BE212" s="42">
        <v>0</v>
      </c>
      <c r="BF212" s="42">
        <v>0</v>
      </c>
      <c r="BG212" s="42">
        <v>0</v>
      </c>
      <c r="BH212" s="42">
        <v>0</v>
      </c>
      <c r="BI212" s="42">
        <v>0</v>
      </c>
      <c r="BJ212" s="42">
        <v>0</v>
      </c>
      <c r="BK212" s="42">
        <v>0</v>
      </c>
      <c r="BL212" s="42">
        <v>0</v>
      </c>
      <c r="BM212" s="42">
        <v>0</v>
      </c>
      <c r="BN212" s="42">
        <v>0</v>
      </c>
      <c r="BO212" s="42">
        <v>0</v>
      </c>
      <c r="BP212" s="42">
        <v>0</v>
      </c>
      <c r="BQ212" s="42">
        <v>0</v>
      </c>
      <c r="BR212" s="42">
        <v>0</v>
      </c>
      <c r="BS212" s="42">
        <v>0</v>
      </c>
      <c r="BT212" s="42">
        <v>0</v>
      </c>
      <c r="BU212" s="42">
        <v>0</v>
      </c>
      <c r="BV212" s="42">
        <v>0</v>
      </c>
      <c r="BW212" s="42">
        <v>0</v>
      </c>
      <c r="BX212" s="42">
        <v>0</v>
      </c>
      <c r="BY212" s="42">
        <v>0</v>
      </c>
      <c r="BZ212" s="42">
        <v>0</v>
      </c>
      <c r="CA212" s="44"/>
    </row>
    <row r="213" spans="1:90" s="16" customFormat="1" ht="28.8" x14ac:dyDescent="0.3">
      <c r="A213" s="12">
        <v>409439</v>
      </c>
      <c r="B213" s="13" t="s">
        <v>573</v>
      </c>
      <c r="C213" s="13" t="s">
        <v>574</v>
      </c>
      <c r="D213" s="13" t="s">
        <v>93</v>
      </c>
      <c r="E213" s="2" t="str">
        <f t="shared" si="45"/>
        <v>ILLINOIS AMERICAN  WEST SUBURBAN DIV W3 pnum409439</v>
      </c>
      <c r="F213" s="12">
        <v>228</v>
      </c>
      <c r="G213" s="13" t="s">
        <v>597</v>
      </c>
      <c r="H213" s="13" t="s">
        <v>598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U213" s="46">
        <v>0</v>
      </c>
      <c r="V213" s="46">
        <v>10000000</v>
      </c>
      <c r="W213" s="46">
        <v>11000000</v>
      </c>
      <c r="X213" s="46">
        <v>12000000</v>
      </c>
      <c r="Y213" s="46">
        <f t="shared" ref="Y213:AM213" si="46">X213+1000000</f>
        <v>13000000</v>
      </c>
      <c r="Z213" s="46">
        <f t="shared" si="46"/>
        <v>14000000</v>
      </c>
      <c r="AA213" s="46">
        <f t="shared" si="46"/>
        <v>15000000</v>
      </c>
      <c r="AB213" s="46">
        <f t="shared" si="46"/>
        <v>16000000</v>
      </c>
      <c r="AC213" s="46">
        <f t="shared" si="46"/>
        <v>17000000</v>
      </c>
      <c r="AD213" s="46">
        <f t="shared" si="46"/>
        <v>18000000</v>
      </c>
      <c r="AE213" s="46">
        <f t="shared" si="46"/>
        <v>19000000</v>
      </c>
      <c r="AF213" s="46">
        <f t="shared" si="46"/>
        <v>20000000</v>
      </c>
      <c r="AG213" s="46">
        <f t="shared" si="46"/>
        <v>21000000</v>
      </c>
      <c r="AH213" s="46">
        <f t="shared" si="46"/>
        <v>22000000</v>
      </c>
      <c r="AI213" s="46">
        <f t="shared" si="46"/>
        <v>23000000</v>
      </c>
      <c r="AJ213" s="46">
        <f t="shared" si="46"/>
        <v>24000000</v>
      </c>
      <c r="AK213" s="46">
        <f t="shared" si="46"/>
        <v>25000000</v>
      </c>
      <c r="AL213" s="46">
        <f t="shared" si="46"/>
        <v>26000000</v>
      </c>
      <c r="AM213" s="46">
        <f t="shared" si="46"/>
        <v>27000000</v>
      </c>
      <c r="AN213" s="45">
        <v>29189000</v>
      </c>
      <c r="AO213" s="45">
        <v>28089000</v>
      </c>
      <c r="AP213" s="45">
        <v>66955000</v>
      </c>
      <c r="AQ213" s="45">
        <v>53698000</v>
      </c>
      <c r="AR213" s="45">
        <v>19475000</v>
      </c>
      <c r="AS213" s="45">
        <v>20716000</v>
      </c>
      <c r="AT213" s="45">
        <v>40866000</v>
      </c>
      <c r="AU213" s="45">
        <v>76925000</v>
      </c>
      <c r="AV213" s="45">
        <v>82793000</v>
      </c>
      <c r="AW213" s="45">
        <v>9119000</v>
      </c>
      <c r="AX213" s="45">
        <v>1356000</v>
      </c>
      <c r="AY213" s="45">
        <v>1374000</v>
      </c>
      <c r="AZ213" s="45">
        <v>101000</v>
      </c>
      <c r="BA213" s="45">
        <v>1465000</v>
      </c>
      <c r="BB213" s="45">
        <v>666000</v>
      </c>
      <c r="BC213" s="45">
        <v>408000</v>
      </c>
      <c r="BD213" s="45">
        <v>257000</v>
      </c>
      <c r="BE213" s="45">
        <v>557000</v>
      </c>
      <c r="BF213" s="45">
        <v>1888000</v>
      </c>
      <c r="BG213" s="45">
        <v>127000</v>
      </c>
      <c r="BH213" s="45">
        <v>5000</v>
      </c>
      <c r="BI213" s="45">
        <v>5000</v>
      </c>
      <c r="BJ213" s="45">
        <v>5000</v>
      </c>
      <c r="BK213" s="45">
        <v>5000</v>
      </c>
      <c r="BL213" s="45">
        <v>5000</v>
      </c>
      <c r="BM213" s="45">
        <v>5000</v>
      </c>
      <c r="BN213" s="45">
        <v>5000</v>
      </c>
      <c r="BO213" s="45">
        <v>5000</v>
      </c>
      <c r="BP213" s="45">
        <v>5000</v>
      </c>
      <c r="BQ213" s="45">
        <v>5000</v>
      </c>
      <c r="BR213" s="45">
        <v>5000</v>
      </c>
      <c r="BS213" s="45">
        <v>5000</v>
      </c>
      <c r="BT213" s="45">
        <v>5000</v>
      </c>
      <c r="BU213" s="45">
        <v>5000</v>
      </c>
      <c r="BV213" s="45">
        <v>5000</v>
      </c>
      <c r="BW213" s="45">
        <v>5000</v>
      </c>
      <c r="BX213" s="45">
        <v>5000</v>
      </c>
      <c r="BY213" s="45">
        <v>5000</v>
      </c>
      <c r="BZ213" s="45">
        <v>5000</v>
      </c>
      <c r="CA213" s="44"/>
      <c r="CB213"/>
      <c r="CC213"/>
      <c r="CD213"/>
      <c r="CE213"/>
      <c r="CF213"/>
      <c r="CG213"/>
      <c r="CH213"/>
      <c r="CI213"/>
      <c r="CJ213"/>
      <c r="CK213"/>
      <c r="CL213"/>
    </row>
    <row r="214" spans="1:90" s="16" customFormat="1" ht="28.8" x14ac:dyDescent="0.3">
      <c r="A214" s="12">
        <v>409440</v>
      </c>
      <c r="B214" s="13" t="s">
        <v>573</v>
      </c>
      <c r="C214" s="13" t="s">
        <v>574</v>
      </c>
      <c r="D214" s="13" t="s">
        <v>70</v>
      </c>
      <c r="E214" s="2" t="str">
        <f t="shared" si="45"/>
        <v>ILLINOIS AMERICAN  WEST SUBURBAN DIV W4 pnum409440</v>
      </c>
      <c r="F214" s="12">
        <v>228</v>
      </c>
      <c r="G214" s="13" t="s">
        <v>599</v>
      </c>
      <c r="H214" s="13" t="s">
        <v>600</v>
      </c>
      <c r="I214" s="46">
        <v>0</v>
      </c>
      <c r="J214" s="46">
        <v>0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U214" s="46">
        <v>0</v>
      </c>
      <c r="V214" s="45">
        <v>6000</v>
      </c>
      <c r="W214" s="45">
        <v>6000</v>
      </c>
      <c r="X214" s="45">
        <v>6000</v>
      </c>
      <c r="Y214" s="45">
        <v>6000</v>
      </c>
      <c r="Z214" s="45">
        <v>6000</v>
      </c>
      <c r="AA214" s="45">
        <v>6000</v>
      </c>
      <c r="AB214" s="45">
        <v>6000</v>
      </c>
      <c r="AC214" s="45">
        <v>6000</v>
      </c>
      <c r="AD214" s="45">
        <v>6000</v>
      </c>
      <c r="AE214" s="45">
        <v>6000</v>
      </c>
      <c r="AF214" s="45">
        <v>6000</v>
      </c>
      <c r="AG214" s="45">
        <v>6000</v>
      </c>
      <c r="AH214" s="45">
        <v>6000</v>
      </c>
      <c r="AI214" s="45">
        <v>6000</v>
      </c>
      <c r="AJ214" s="45">
        <v>6000</v>
      </c>
      <c r="AK214" s="45">
        <v>6000</v>
      </c>
      <c r="AL214" s="45">
        <v>6000</v>
      </c>
      <c r="AM214" s="45">
        <v>6000</v>
      </c>
      <c r="AN214" s="45">
        <v>6000</v>
      </c>
      <c r="AO214" s="45">
        <v>0</v>
      </c>
      <c r="AP214" s="45">
        <v>0</v>
      </c>
      <c r="AQ214" s="45">
        <v>0</v>
      </c>
      <c r="AR214" s="45">
        <v>0</v>
      </c>
      <c r="AS214" s="45">
        <v>0</v>
      </c>
      <c r="AT214" s="45">
        <v>0</v>
      </c>
      <c r="AU214" s="45">
        <v>31000</v>
      </c>
      <c r="AV214" s="45">
        <v>162000</v>
      </c>
      <c r="AW214" s="45">
        <v>34000</v>
      </c>
      <c r="AX214" s="45">
        <v>2000</v>
      </c>
      <c r="AY214" s="45">
        <v>592000</v>
      </c>
      <c r="AZ214" s="45">
        <v>17000</v>
      </c>
      <c r="BA214" s="45">
        <v>10000</v>
      </c>
      <c r="BB214" s="47"/>
      <c r="BC214" s="45">
        <v>39000</v>
      </c>
      <c r="BD214" s="45">
        <v>49000</v>
      </c>
      <c r="BE214" s="45">
        <v>1672000</v>
      </c>
      <c r="BF214" s="45">
        <v>582000</v>
      </c>
      <c r="BG214" s="45">
        <v>81000</v>
      </c>
      <c r="BH214" s="45">
        <v>6000</v>
      </c>
      <c r="BI214" s="47">
        <v>3000</v>
      </c>
      <c r="BJ214" s="47">
        <v>1000</v>
      </c>
      <c r="BK214" s="47">
        <v>0</v>
      </c>
      <c r="BL214" s="47">
        <v>0</v>
      </c>
      <c r="BM214" s="47">
        <v>0</v>
      </c>
      <c r="BN214" s="47">
        <v>0</v>
      </c>
      <c r="BO214" s="47">
        <v>0</v>
      </c>
      <c r="BP214" s="47">
        <v>0</v>
      </c>
      <c r="BQ214" s="47">
        <v>0</v>
      </c>
      <c r="BR214" s="47">
        <v>0</v>
      </c>
      <c r="BS214" s="47">
        <v>0</v>
      </c>
      <c r="BT214" s="47">
        <v>0</v>
      </c>
      <c r="BU214" s="47">
        <v>0</v>
      </c>
      <c r="BV214" s="47">
        <v>0</v>
      </c>
      <c r="BW214" s="47">
        <v>0</v>
      </c>
      <c r="BX214" s="47">
        <v>0</v>
      </c>
      <c r="BY214" s="47">
        <v>0</v>
      </c>
      <c r="BZ214" s="47">
        <v>0</v>
      </c>
      <c r="CA214" s="44"/>
      <c r="CB214"/>
      <c r="CC214"/>
      <c r="CD214"/>
      <c r="CE214"/>
      <c r="CF214"/>
      <c r="CG214"/>
      <c r="CH214"/>
      <c r="CI214"/>
      <c r="CJ214"/>
      <c r="CK214"/>
      <c r="CL214"/>
    </row>
    <row r="215" spans="1:90" s="16" customFormat="1" ht="28.8" x14ac:dyDescent="0.3">
      <c r="A215" s="12">
        <v>409433</v>
      </c>
      <c r="B215" s="13" t="s">
        <v>573</v>
      </c>
      <c r="C215" s="13" t="s">
        <v>574</v>
      </c>
      <c r="D215" s="13" t="s">
        <v>225</v>
      </c>
      <c r="E215" s="2" t="str">
        <f t="shared" si="45"/>
        <v>ILLINOIS AMERICAN  WEST SUBURBAN DIV W8 pnum409433</v>
      </c>
      <c r="F215" s="12">
        <v>223</v>
      </c>
      <c r="G215" s="13" t="s">
        <v>601</v>
      </c>
      <c r="H215" s="13" t="s">
        <v>602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U215" s="46">
        <v>0</v>
      </c>
      <c r="V215" s="46">
        <v>100000000</v>
      </c>
      <c r="W215" s="46">
        <v>100000000</v>
      </c>
      <c r="X215" s="46">
        <v>100000000</v>
      </c>
      <c r="Y215" s="46">
        <v>130000000</v>
      </c>
      <c r="Z215" s="46">
        <v>130000000</v>
      </c>
      <c r="AA215" s="46">
        <v>130000000</v>
      </c>
      <c r="AB215" s="46">
        <v>150000000</v>
      </c>
      <c r="AC215" s="46">
        <v>150000000</v>
      </c>
      <c r="AD215" s="46">
        <v>150000000</v>
      </c>
      <c r="AE215" s="46">
        <v>150000000</v>
      </c>
      <c r="AF215" s="46">
        <v>150000000</v>
      </c>
      <c r="AG215" s="46">
        <v>150000000</v>
      </c>
      <c r="AH215" s="46">
        <v>150000000</v>
      </c>
      <c r="AI215" s="46">
        <v>150000000</v>
      </c>
      <c r="AJ215" s="46">
        <v>175000000</v>
      </c>
      <c r="AK215" s="46">
        <v>175000000</v>
      </c>
      <c r="AL215" s="46">
        <v>175000000</v>
      </c>
      <c r="AM215" s="46">
        <v>175000000</v>
      </c>
      <c r="AN215" s="45">
        <v>200078000</v>
      </c>
      <c r="AO215" s="45">
        <v>0</v>
      </c>
      <c r="AP215" s="45">
        <v>0</v>
      </c>
      <c r="AQ215" s="45">
        <v>0</v>
      </c>
      <c r="AR215" s="45">
        <v>0</v>
      </c>
      <c r="AS215" s="45">
        <v>0</v>
      </c>
      <c r="AT215" s="47"/>
      <c r="AU215" s="45">
        <v>0</v>
      </c>
      <c r="AV215" s="45">
        <v>106000</v>
      </c>
      <c r="AW215" s="45">
        <v>53000</v>
      </c>
      <c r="AX215" s="45">
        <v>13881000</v>
      </c>
      <c r="AY215" s="45">
        <v>2132000</v>
      </c>
      <c r="AZ215" s="45">
        <v>88000</v>
      </c>
      <c r="BA215" s="45">
        <v>1464000</v>
      </c>
      <c r="BB215" s="45">
        <v>3250000</v>
      </c>
      <c r="BC215" s="45">
        <v>1461000</v>
      </c>
      <c r="BD215" s="45">
        <v>1417000</v>
      </c>
      <c r="BE215" s="45">
        <v>153000</v>
      </c>
      <c r="BF215" s="45">
        <v>3560000</v>
      </c>
      <c r="BG215" s="45">
        <v>2808000</v>
      </c>
      <c r="BH215" s="45">
        <v>1722</v>
      </c>
      <c r="BI215" s="47">
        <v>0</v>
      </c>
      <c r="BJ215" s="47">
        <v>0</v>
      </c>
      <c r="BK215" s="47">
        <v>0</v>
      </c>
      <c r="BL215" s="47">
        <v>0</v>
      </c>
      <c r="BM215" s="47">
        <v>0</v>
      </c>
      <c r="BN215" s="47">
        <v>0</v>
      </c>
      <c r="BO215" s="47">
        <v>0</v>
      </c>
      <c r="BP215" s="47">
        <v>0</v>
      </c>
      <c r="BQ215" s="47">
        <v>0</v>
      </c>
      <c r="BR215" s="47">
        <v>0</v>
      </c>
      <c r="BS215" s="47">
        <v>0</v>
      </c>
      <c r="BT215" s="47">
        <v>0</v>
      </c>
      <c r="BU215" s="47">
        <v>0</v>
      </c>
      <c r="BV215" s="47">
        <v>0</v>
      </c>
      <c r="BW215" s="47">
        <v>0</v>
      </c>
      <c r="BX215" s="47">
        <v>0</v>
      </c>
      <c r="BY215" s="47">
        <v>0</v>
      </c>
      <c r="BZ215" s="47">
        <v>0</v>
      </c>
      <c r="CA215" s="44"/>
    </row>
    <row r="216" spans="1:90" s="16" customFormat="1" ht="28.8" x14ac:dyDescent="0.3">
      <c r="A216" s="12">
        <v>409434</v>
      </c>
      <c r="B216" s="13" t="s">
        <v>573</v>
      </c>
      <c r="C216" s="13" t="s">
        <v>574</v>
      </c>
      <c r="D216" s="13" t="s">
        <v>85</v>
      </c>
      <c r="E216" s="2" t="str">
        <f t="shared" si="45"/>
        <v>ILLINOIS AMERICAN  WEST SUBURBAN DIV W7 pnum409434</v>
      </c>
      <c r="F216" s="12">
        <v>209</v>
      </c>
      <c r="G216" s="13" t="s">
        <v>174</v>
      </c>
      <c r="H216" s="13" t="s">
        <v>603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46">
        <v>0</v>
      </c>
      <c r="AA216" s="46">
        <v>0</v>
      </c>
      <c r="AB216" s="46">
        <v>0</v>
      </c>
      <c r="AC216" s="46">
        <v>0</v>
      </c>
      <c r="AD216" s="46">
        <v>0</v>
      </c>
      <c r="AE216" s="46">
        <v>0</v>
      </c>
      <c r="AF216" s="46">
        <v>0</v>
      </c>
      <c r="AG216" s="46">
        <v>0</v>
      </c>
      <c r="AH216" s="46">
        <v>0</v>
      </c>
      <c r="AI216" s="46">
        <v>0</v>
      </c>
      <c r="AJ216" s="46">
        <v>0</v>
      </c>
      <c r="AK216" s="46">
        <v>0</v>
      </c>
      <c r="AL216" s="46">
        <v>0</v>
      </c>
      <c r="AM216" s="46">
        <v>0</v>
      </c>
      <c r="AN216" s="46">
        <v>0</v>
      </c>
      <c r="AO216" s="45">
        <v>0</v>
      </c>
      <c r="AP216" s="45">
        <v>0</v>
      </c>
      <c r="AQ216" s="45">
        <v>0</v>
      </c>
      <c r="AR216" s="45">
        <v>0</v>
      </c>
      <c r="AS216" s="45">
        <v>0</v>
      </c>
      <c r="AT216" s="45">
        <v>0</v>
      </c>
      <c r="AU216" s="45">
        <v>0</v>
      </c>
      <c r="AV216" s="45">
        <v>0</v>
      </c>
      <c r="AW216" s="45">
        <v>0</v>
      </c>
      <c r="AX216" s="45">
        <v>0</v>
      </c>
      <c r="AY216" s="45">
        <v>0</v>
      </c>
      <c r="AZ216" s="45">
        <v>0</v>
      </c>
      <c r="BA216" s="45">
        <v>0</v>
      </c>
      <c r="BB216" s="45">
        <v>0</v>
      </c>
      <c r="BC216" s="45">
        <v>0</v>
      </c>
      <c r="BD216" s="45">
        <v>0</v>
      </c>
      <c r="BE216" s="45">
        <v>0</v>
      </c>
      <c r="BF216" s="45">
        <v>0</v>
      </c>
      <c r="BG216" s="45">
        <v>0</v>
      </c>
      <c r="BH216" s="45">
        <v>0</v>
      </c>
      <c r="BI216" s="45">
        <v>0</v>
      </c>
      <c r="BJ216" s="45">
        <v>0</v>
      </c>
      <c r="BK216" s="45">
        <v>0</v>
      </c>
      <c r="BL216" s="45">
        <v>0</v>
      </c>
      <c r="BM216" s="45">
        <v>0</v>
      </c>
      <c r="BN216" s="45">
        <v>0</v>
      </c>
      <c r="BO216" s="45">
        <v>0</v>
      </c>
      <c r="BP216" s="45">
        <v>0</v>
      </c>
      <c r="BQ216" s="45">
        <v>0</v>
      </c>
      <c r="BR216" s="45">
        <v>0</v>
      </c>
      <c r="BS216" s="45">
        <v>0</v>
      </c>
      <c r="BT216" s="45">
        <v>0</v>
      </c>
      <c r="BU216" s="45">
        <v>0</v>
      </c>
      <c r="BV216" s="45">
        <v>0</v>
      </c>
      <c r="BW216" s="45">
        <v>0</v>
      </c>
      <c r="BX216" s="45">
        <v>0</v>
      </c>
      <c r="BY216" s="45">
        <v>0</v>
      </c>
      <c r="BZ216" s="45">
        <v>0</v>
      </c>
      <c r="CA216" s="44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</row>
    <row r="217" spans="1:90" s="16" customFormat="1" ht="28.8" x14ac:dyDescent="0.3">
      <c r="A217" s="12">
        <v>409429</v>
      </c>
      <c r="B217" s="13" t="s">
        <v>573</v>
      </c>
      <c r="C217" s="13" t="s">
        <v>574</v>
      </c>
      <c r="D217" s="13" t="s">
        <v>169</v>
      </c>
      <c r="E217" s="2" t="str">
        <f t="shared" si="45"/>
        <v>ILLINOIS AMERICAN  WEST SUBURBAN DIV W11 pnum409429</v>
      </c>
      <c r="F217" s="12">
        <v>206</v>
      </c>
      <c r="G217" s="13" t="s">
        <v>604</v>
      </c>
      <c r="H217" s="13" t="s">
        <v>605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46">
        <v>0</v>
      </c>
      <c r="V217" s="46">
        <v>90000000</v>
      </c>
      <c r="W217" s="46">
        <v>90000000</v>
      </c>
      <c r="X217" s="46">
        <v>100000000</v>
      </c>
      <c r="Y217" s="46">
        <v>100000000</v>
      </c>
      <c r="Z217" s="46">
        <v>100000000</v>
      </c>
      <c r="AA217" s="46">
        <v>110000000</v>
      </c>
      <c r="AB217" s="46">
        <v>110000000</v>
      </c>
      <c r="AC217" s="46">
        <v>110000000</v>
      </c>
      <c r="AD217" s="46">
        <v>110000000</v>
      </c>
      <c r="AE217" s="46">
        <v>120000000</v>
      </c>
      <c r="AF217" s="46">
        <v>120000000</v>
      </c>
      <c r="AG217" s="46">
        <v>130000000</v>
      </c>
      <c r="AH217" s="46">
        <v>140000000</v>
      </c>
      <c r="AI217" s="46">
        <v>140000000</v>
      </c>
      <c r="AJ217" s="46">
        <v>150000000</v>
      </c>
      <c r="AK217" s="46">
        <v>160000000</v>
      </c>
      <c r="AL217" s="46">
        <v>160000000</v>
      </c>
      <c r="AM217" s="46">
        <v>170000000</v>
      </c>
      <c r="AN217" s="45">
        <v>180657000</v>
      </c>
      <c r="AO217" s="45">
        <v>163595000</v>
      </c>
      <c r="AP217" s="45">
        <v>162054000</v>
      </c>
      <c r="AQ217" s="45">
        <v>157407000</v>
      </c>
      <c r="AR217" s="45">
        <v>86994000</v>
      </c>
      <c r="AS217" s="45">
        <v>16044000</v>
      </c>
      <c r="AT217" s="45">
        <v>20033000</v>
      </c>
      <c r="AU217" s="45">
        <v>50934000</v>
      </c>
      <c r="AV217" s="42">
        <v>71487000</v>
      </c>
      <c r="AW217" s="42">
        <v>94652000</v>
      </c>
      <c r="AX217" s="42">
        <v>184781000</v>
      </c>
      <c r="AY217" s="42">
        <v>144416000</v>
      </c>
      <c r="AZ217" s="42">
        <v>64074000</v>
      </c>
      <c r="BA217" s="42">
        <v>113362000</v>
      </c>
      <c r="BB217" s="42">
        <v>136850000</v>
      </c>
      <c r="BC217" s="42">
        <v>53564000</v>
      </c>
      <c r="BD217" s="42">
        <v>54086000</v>
      </c>
      <c r="BE217" s="42">
        <v>54313000</v>
      </c>
      <c r="BF217" s="42">
        <v>69356000</v>
      </c>
      <c r="BG217" s="45">
        <v>175169000</v>
      </c>
      <c r="BH217" s="42">
        <v>40615000</v>
      </c>
      <c r="BI217" s="42">
        <v>40615000</v>
      </c>
      <c r="BJ217" s="42">
        <v>40615000</v>
      </c>
      <c r="BK217" s="42">
        <v>40615000</v>
      </c>
      <c r="BL217" s="42">
        <v>40615000</v>
      </c>
      <c r="BM217" s="42">
        <v>82000</v>
      </c>
      <c r="BN217" s="42">
        <v>100000</v>
      </c>
      <c r="BO217" s="42">
        <v>100000</v>
      </c>
      <c r="BP217" s="42">
        <v>92000</v>
      </c>
      <c r="BQ217" s="42">
        <v>84000</v>
      </c>
      <c r="BR217" s="42">
        <v>68000</v>
      </c>
      <c r="BS217" s="42">
        <v>68000</v>
      </c>
      <c r="BT217" s="42">
        <v>68000</v>
      </c>
      <c r="BU217" s="42">
        <v>68000</v>
      </c>
      <c r="BV217" s="42">
        <v>68000</v>
      </c>
      <c r="BW217" s="42">
        <v>68000</v>
      </c>
      <c r="BX217" s="42">
        <v>68000</v>
      </c>
      <c r="BY217" s="42">
        <v>68000</v>
      </c>
      <c r="BZ217" s="42">
        <v>68000</v>
      </c>
      <c r="CA217" s="44"/>
    </row>
    <row r="218" spans="1:90" s="16" customFormat="1" ht="28.8" x14ac:dyDescent="0.3">
      <c r="A218" s="12">
        <v>409444</v>
      </c>
      <c r="B218" s="13" t="s">
        <v>573</v>
      </c>
      <c r="C218" s="13" t="s">
        <v>574</v>
      </c>
      <c r="D218" s="13" t="s">
        <v>166</v>
      </c>
      <c r="E218" s="2" t="str">
        <f t="shared" si="45"/>
        <v>ILLINOIS AMERICAN  WEST SUBURBAN DIV W13 pnum409444</v>
      </c>
      <c r="F218" s="12">
        <v>196</v>
      </c>
      <c r="G218" s="13" t="s">
        <v>606</v>
      </c>
      <c r="H218" s="13" t="s">
        <v>607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U218" s="45">
        <v>0</v>
      </c>
      <c r="V218" s="45">
        <v>0</v>
      </c>
      <c r="W218" s="45">
        <v>0</v>
      </c>
      <c r="X218" s="45">
        <v>0</v>
      </c>
      <c r="Y218" s="45">
        <v>0</v>
      </c>
      <c r="Z218" s="45">
        <v>0</v>
      </c>
      <c r="AA218" s="45">
        <v>0</v>
      </c>
      <c r="AB218" s="45">
        <v>0</v>
      </c>
      <c r="AC218" s="45">
        <v>0</v>
      </c>
      <c r="AD218" s="45">
        <v>0</v>
      </c>
      <c r="AE218" s="45">
        <v>0</v>
      </c>
      <c r="AF218" s="45">
        <v>0</v>
      </c>
      <c r="AG218" s="45">
        <v>0</v>
      </c>
      <c r="AH218" s="45">
        <v>0</v>
      </c>
      <c r="AI218" s="45">
        <v>0</v>
      </c>
      <c r="AJ218" s="45">
        <v>0</v>
      </c>
      <c r="AK218" s="45">
        <v>0</v>
      </c>
      <c r="AL218" s="45">
        <v>0</v>
      </c>
      <c r="AM218" s="45">
        <v>0</v>
      </c>
      <c r="AN218" s="45">
        <v>0</v>
      </c>
      <c r="AO218" s="45">
        <v>0</v>
      </c>
      <c r="AP218" s="45">
        <v>0</v>
      </c>
      <c r="AQ218" s="45">
        <v>0</v>
      </c>
      <c r="AR218" s="45">
        <v>0</v>
      </c>
      <c r="AS218" s="45">
        <v>0</v>
      </c>
      <c r="AT218" s="45">
        <v>0</v>
      </c>
      <c r="AU218" s="45">
        <v>0</v>
      </c>
      <c r="AV218" s="42">
        <v>0</v>
      </c>
      <c r="AW218" s="42">
        <v>0</v>
      </c>
      <c r="AX218" s="42">
        <v>0</v>
      </c>
      <c r="AY218" s="42">
        <v>0</v>
      </c>
      <c r="AZ218" s="42">
        <v>0</v>
      </c>
      <c r="BA218" s="42">
        <v>0</v>
      </c>
      <c r="BB218" s="42">
        <v>0</v>
      </c>
      <c r="BC218" s="42">
        <v>0</v>
      </c>
      <c r="BD218" s="42">
        <v>0</v>
      </c>
      <c r="BE218" s="42">
        <v>0</v>
      </c>
      <c r="BF218" s="42">
        <v>0</v>
      </c>
      <c r="BG218" s="45">
        <v>0</v>
      </c>
      <c r="BH218" s="42">
        <v>0</v>
      </c>
      <c r="BI218" s="42">
        <v>0</v>
      </c>
      <c r="BJ218" s="42">
        <v>0</v>
      </c>
      <c r="BK218" s="42">
        <v>0</v>
      </c>
      <c r="BL218" s="42">
        <v>0</v>
      </c>
      <c r="BM218" s="42">
        <v>0</v>
      </c>
      <c r="BN218" s="42">
        <v>0</v>
      </c>
      <c r="BO218" s="42">
        <v>0</v>
      </c>
      <c r="BP218" s="42">
        <v>0</v>
      </c>
      <c r="BQ218" s="42">
        <v>0</v>
      </c>
      <c r="BR218" s="42">
        <v>0</v>
      </c>
      <c r="BS218" s="42">
        <v>0</v>
      </c>
      <c r="BT218" s="42">
        <v>0</v>
      </c>
      <c r="BU218" s="42">
        <v>0</v>
      </c>
      <c r="BV218" s="42">
        <v>0</v>
      </c>
      <c r="BW218" s="42">
        <v>0</v>
      </c>
      <c r="BX218" s="42">
        <v>0</v>
      </c>
      <c r="BY218" s="42">
        <v>0</v>
      </c>
      <c r="BZ218" s="42">
        <v>0</v>
      </c>
      <c r="CA218" s="44"/>
    </row>
    <row r="219" spans="1:90" s="16" customFormat="1" ht="28.8" x14ac:dyDescent="0.3">
      <c r="A219" s="12">
        <v>411795</v>
      </c>
      <c r="B219" s="13" t="s">
        <v>573</v>
      </c>
      <c r="C219" s="13" t="s">
        <v>574</v>
      </c>
      <c r="D219" s="13" t="s">
        <v>608</v>
      </c>
      <c r="E219" s="2" t="str">
        <f t="shared" si="45"/>
        <v>ILLINOIS AMERICAN  WEST SUBURBAN DIV W20 pnum411795</v>
      </c>
      <c r="F219" s="12">
        <v>178</v>
      </c>
      <c r="G219" s="13" t="s">
        <v>609</v>
      </c>
      <c r="H219" s="13" t="s">
        <v>610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U219" s="46">
        <v>0</v>
      </c>
      <c r="V219" s="47">
        <v>0</v>
      </c>
      <c r="W219" s="47">
        <v>0</v>
      </c>
      <c r="X219" s="47">
        <v>0</v>
      </c>
      <c r="Y219" s="47">
        <v>0</v>
      </c>
      <c r="Z219" s="47">
        <v>0</v>
      </c>
      <c r="AA219" s="47">
        <v>0</v>
      </c>
      <c r="AB219" s="47">
        <v>0</v>
      </c>
      <c r="AC219" s="47">
        <v>0</v>
      </c>
      <c r="AD219" s="47">
        <v>0</v>
      </c>
      <c r="AE219" s="47">
        <v>0</v>
      </c>
      <c r="AF219" s="47">
        <v>0</v>
      </c>
      <c r="AG219" s="47">
        <v>0</v>
      </c>
      <c r="AH219" s="47">
        <v>0</v>
      </c>
      <c r="AI219" s="47">
        <v>0</v>
      </c>
      <c r="AJ219" s="47">
        <v>0</v>
      </c>
      <c r="AK219" s="47">
        <v>0</v>
      </c>
      <c r="AL219" s="47">
        <v>0</v>
      </c>
      <c r="AM219" s="47">
        <v>0</v>
      </c>
      <c r="AN219" s="47">
        <v>0</v>
      </c>
      <c r="AO219" s="47">
        <v>0</v>
      </c>
      <c r="AP219" s="47">
        <v>0</v>
      </c>
      <c r="AQ219" s="47">
        <v>0</v>
      </c>
      <c r="AR219" s="47">
        <v>0</v>
      </c>
      <c r="AS219" s="47">
        <v>0</v>
      </c>
      <c r="AT219" s="47">
        <v>0</v>
      </c>
      <c r="AU219" s="47">
        <v>0</v>
      </c>
      <c r="AV219" s="47">
        <v>0</v>
      </c>
      <c r="AW219" s="47">
        <v>0</v>
      </c>
      <c r="AX219" s="47">
        <v>0</v>
      </c>
      <c r="AY219" s="47">
        <v>0</v>
      </c>
      <c r="AZ219" s="47">
        <v>0</v>
      </c>
      <c r="BA219" s="47">
        <v>0</v>
      </c>
      <c r="BB219" s="47">
        <v>0</v>
      </c>
      <c r="BC219" s="47">
        <v>0</v>
      </c>
      <c r="BD219" s="47">
        <v>0</v>
      </c>
      <c r="BE219" s="47">
        <v>0</v>
      </c>
      <c r="BF219" s="47">
        <v>0</v>
      </c>
      <c r="BG219" s="47">
        <v>0</v>
      </c>
      <c r="BH219" s="47">
        <v>0</v>
      </c>
      <c r="BI219" s="47">
        <v>0</v>
      </c>
      <c r="BJ219" s="47">
        <v>0</v>
      </c>
      <c r="BK219" s="47">
        <v>0</v>
      </c>
      <c r="BL219" s="47">
        <v>0</v>
      </c>
      <c r="BM219" s="45">
        <v>194000</v>
      </c>
      <c r="BN219" s="45">
        <v>120000</v>
      </c>
      <c r="BO219" s="45">
        <v>131000</v>
      </c>
      <c r="BP219" s="45">
        <v>688000</v>
      </c>
      <c r="BQ219" s="45">
        <v>718000</v>
      </c>
      <c r="BR219" s="45">
        <v>38000</v>
      </c>
      <c r="BS219" s="45">
        <v>38000</v>
      </c>
      <c r="BT219" s="45">
        <v>38000</v>
      </c>
      <c r="BU219" s="45">
        <v>38000</v>
      </c>
      <c r="BV219" s="45">
        <v>38000</v>
      </c>
      <c r="BW219" s="45">
        <v>38000</v>
      </c>
      <c r="BX219" s="45">
        <v>38000</v>
      </c>
      <c r="BY219" s="45">
        <v>38000</v>
      </c>
      <c r="BZ219" s="45">
        <v>38000</v>
      </c>
      <c r="CA219" s="44"/>
    </row>
    <row r="220" spans="1:90" s="16" customFormat="1" ht="28.8" x14ac:dyDescent="0.3">
      <c r="A220" s="12">
        <v>411785</v>
      </c>
      <c r="B220" s="13" t="s">
        <v>573</v>
      </c>
      <c r="C220" s="13" t="s">
        <v>574</v>
      </c>
      <c r="D220" s="13" t="s">
        <v>611</v>
      </c>
      <c r="E220" s="2" t="str">
        <f t="shared" si="45"/>
        <v>ILLINOIS AMERICAN  WEST SUBURBAN DIV W19 pnum411785</v>
      </c>
      <c r="F220" s="12">
        <v>170</v>
      </c>
      <c r="G220" s="13" t="s">
        <v>612</v>
      </c>
      <c r="H220" s="13" t="s">
        <v>613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U220" s="46">
        <v>0</v>
      </c>
      <c r="V220" s="47">
        <v>0</v>
      </c>
      <c r="W220" s="47">
        <v>0</v>
      </c>
      <c r="X220" s="47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7">
        <v>0</v>
      </c>
      <c r="AE220" s="47">
        <v>0</v>
      </c>
      <c r="AF220" s="47">
        <v>0</v>
      </c>
      <c r="AG220" s="47">
        <v>0</v>
      </c>
      <c r="AH220" s="47">
        <v>0</v>
      </c>
      <c r="AI220" s="47">
        <v>0</v>
      </c>
      <c r="AJ220" s="47">
        <v>0</v>
      </c>
      <c r="AK220" s="47">
        <v>0</v>
      </c>
      <c r="AL220" s="47">
        <v>0</v>
      </c>
      <c r="AM220" s="47">
        <v>0</v>
      </c>
      <c r="AN220" s="47">
        <v>0</v>
      </c>
      <c r="AO220" s="47">
        <v>0</v>
      </c>
      <c r="AP220" s="47">
        <v>0</v>
      </c>
      <c r="AQ220" s="47">
        <v>0</v>
      </c>
      <c r="AR220" s="47">
        <v>0</v>
      </c>
      <c r="AS220" s="47">
        <v>0</v>
      </c>
      <c r="AT220" s="47">
        <v>0</v>
      </c>
      <c r="AU220" s="47">
        <v>0</v>
      </c>
      <c r="AV220" s="47">
        <v>0</v>
      </c>
      <c r="AW220" s="47">
        <v>0</v>
      </c>
      <c r="AX220" s="47">
        <v>0</v>
      </c>
      <c r="AY220" s="47">
        <v>0</v>
      </c>
      <c r="AZ220" s="47">
        <v>0</v>
      </c>
      <c r="BA220" s="47">
        <v>0</v>
      </c>
      <c r="BB220" s="47">
        <v>0</v>
      </c>
      <c r="BC220" s="47">
        <v>0</v>
      </c>
      <c r="BD220" s="47">
        <v>0</v>
      </c>
      <c r="BE220" s="47">
        <v>0</v>
      </c>
      <c r="BF220" s="47">
        <v>0</v>
      </c>
      <c r="BG220" s="47">
        <v>0</v>
      </c>
      <c r="BH220" s="47">
        <v>0</v>
      </c>
      <c r="BI220" s="47">
        <v>0</v>
      </c>
      <c r="BJ220" s="47">
        <v>0</v>
      </c>
      <c r="BK220" s="47">
        <v>0</v>
      </c>
      <c r="BL220" s="47">
        <v>0</v>
      </c>
      <c r="BM220" s="45">
        <v>74000</v>
      </c>
      <c r="BN220" s="45">
        <v>85000</v>
      </c>
      <c r="BO220" s="45">
        <v>92000</v>
      </c>
      <c r="BP220" s="45">
        <v>86000</v>
      </c>
      <c r="BQ220" s="45">
        <v>93000</v>
      </c>
      <c r="BR220" s="45">
        <v>34000</v>
      </c>
      <c r="BS220" s="45">
        <v>34000</v>
      </c>
      <c r="BT220" s="45">
        <v>34000</v>
      </c>
      <c r="BU220" s="45">
        <v>34000</v>
      </c>
      <c r="BV220" s="45">
        <v>34000</v>
      </c>
      <c r="BW220" s="45">
        <v>34000</v>
      </c>
      <c r="BX220" s="45">
        <v>34000</v>
      </c>
      <c r="BY220" s="45">
        <v>34000</v>
      </c>
      <c r="BZ220" s="45">
        <v>34000</v>
      </c>
      <c r="CA220" s="44"/>
    </row>
    <row r="221" spans="1:90" ht="28.8" x14ac:dyDescent="0.3">
      <c r="A221" s="12">
        <v>409427</v>
      </c>
      <c r="B221" s="13" t="s">
        <v>573</v>
      </c>
      <c r="C221" s="13" t="s">
        <v>574</v>
      </c>
      <c r="D221" s="13" t="s">
        <v>445</v>
      </c>
      <c r="E221" s="2" t="str">
        <f t="shared" si="45"/>
        <v>ILLINOIS AMERICAN  WEST SUBURBAN DIV W14 pnum409427</v>
      </c>
      <c r="F221" s="12">
        <v>163</v>
      </c>
      <c r="G221" s="13" t="s">
        <v>614</v>
      </c>
      <c r="H221" s="13" t="s">
        <v>615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  <c r="S221" s="46">
        <v>0</v>
      </c>
      <c r="T221" s="46">
        <v>0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5">
        <v>0</v>
      </c>
      <c r="AE221" s="45">
        <v>0</v>
      </c>
      <c r="AF221" s="45">
        <v>0</v>
      </c>
      <c r="AG221" s="45">
        <v>0</v>
      </c>
      <c r="AH221" s="45">
        <v>0</v>
      </c>
      <c r="AI221" s="45">
        <v>0</v>
      </c>
      <c r="AJ221" s="45">
        <v>0</v>
      </c>
      <c r="AK221" s="45">
        <v>0</v>
      </c>
      <c r="AL221" s="45">
        <v>0</v>
      </c>
      <c r="AM221" s="45">
        <v>0</v>
      </c>
      <c r="AN221" s="45">
        <v>0</v>
      </c>
      <c r="AO221" s="45">
        <v>0</v>
      </c>
      <c r="AP221" s="45">
        <v>0</v>
      </c>
      <c r="AQ221" s="45">
        <v>0</v>
      </c>
      <c r="AR221" s="45">
        <v>0</v>
      </c>
      <c r="AS221" s="45">
        <v>0</v>
      </c>
      <c r="AT221" s="45">
        <v>0</v>
      </c>
      <c r="AU221" s="45">
        <v>0</v>
      </c>
      <c r="AV221" s="45">
        <v>0</v>
      </c>
      <c r="AW221" s="45">
        <v>0</v>
      </c>
      <c r="AX221" s="45">
        <v>30043000</v>
      </c>
      <c r="AY221" s="45">
        <v>164269000</v>
      </c>
      <c r="AZ221" s="45">
        <v>357256000</v>
      </c>
      <c r="BA221" s="45">
        <v>309638000</v>
      </c>
      <c r="BB221" s="45">
        <v>124521000</v>
      </c>
      <c r="BC221" s="45">
        <v>266421000</v>
      </c>
      <c r="BD221" s="45">
        <v>379398000</v>
      </c>
      <c r="BE221" s="42">
        <v>257500000</v>
      </c>
      <c r="BF221" s="42">
        <v>366257000</v>
      </c>
      <c r="BG221" s="42">
        <v>223346000</v>
      </c>
      <c r="BH221" s="42">
        <v>50995000</v>
      </c>
      <c r="BI221" s="42">
        <v>50995000</v>
      </c>
      <c r="BJ221" s="42">
        <v>50995000</v>
      </c>
      <c r="BK221" s="42">
        <v>34000</v>
      </c>
      <c r="BL221" s="42">
        <v>34000</v>
      </c>
      <c r="BM221" s="42">
        <v>34000</v>
      </c>
      <c r="BN221" s="42">
        <v>150000</v>
      </c>
      <c r="BO221" s="42">
        <v>152000</v>
      </c>
      <c r="BP221" s="42">
        <v>138000</v>
      </c>
      <c r="BQ221" s="42">
        <v>283000</v>
      </c>
      <c r="BR221" s="42">
        <v>112000</v>
      </c>
      <c r="BS221" s="45">
        <v>112000</v>
      </c>
      <c r="BT221" s="45">
        <v>112000</v>
      </c>
      <c r="BU221" s="45">
        <v>112000</v>
      </c>
      <c r="BV221" s="45">
        <v>112000</v>
      </c>
      <c r="BW221" s="45">
        <v>112000</v>
      </c>
      <c r="BX221" s="45">
        <v>112000</v>
      </c>
      <c r="BY221" s="45">
        <v>112000</v>
      </c>
      <c r="BZ221" s="45">
        <v>112000</v>
      </c>
      <c r="CA221" s="44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</row>
    <row r="222" spans="1:90" s="16" customFormat="1" ht="28.8" x14ac:dyDescent="0.3">
      <c r="A222" s="12">
        <v>409445</v>
      </c>
      <c r="B222" s="13" t="s">
        <v>573</v>
      </c>
      <c r="C222" s="13" t="s">
        <v>574</v>
      </c>
      <c r="D222" s="13" t="s">
        <v>304</v>
      </c>
      <c r="E222" s="2" t="str">
        <f t="shared" si="45"/>
        <v>ILLINOIS AMERICAN  WEST SUBURBAN DIV W12 pnum409445</v>
      </c>
      <c r="F222" s="12">
        <v>157</v>
      </c>
      <c r="G222" s="13" t="s">
        <v>616</v>
      </c>
      <c r="H222" s="13" t="s">
        <v>617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  <c r="S222" s="46">
        <v>0</v>
      </c>
      <c r="T222" s="46">
        <v>0</v>
      </c>
      <c r="U222" s="46">
        <v>0</v>
      </c>
      <c r="V222" s="46">
        <v>38355000</v>
      </c>
      <c r="W222" s="46">
        <v>9746000</v>
      </c>
      <c r="X222" s="46">
        <v>32744000</v>
      </c>
      <c r="Y222" s="46">
        <v>54284000</v>
      </c>
      <c r="Z222" s="46">
        <v>23057000</v>
      </c>
      <c r="AA222" s="46">
        <v>41587000</v>
      </c>
      <c r="AB222" s="46">
        <v>38862000</v>
      </c>
      <c r="AC222" s="46">
        <v>36104000</v>
      </c>
      <c r="AD222" s="46">
        <v>11039000</v>
      </c>
      <c r="AE222" s="46">
        <v>54284000</v>
      </c>
      <c r="AF222" s="46">
        <v>23057000</v>
      </c>
      <c r="AG222" s="46">
        <v>41587000</v>
      </c>
      <c r="AH222" s="46">
        <v>38862000</v>
      </c>
      <c r="AI222" s="46">
        <v>36104000</v>
      </c>
      <c r="AJ222" s="46">
        <v>11039000</v>
      </c>
      <c r="AK222" s="46">
        <v>41587000</v>
      </c>
      <c r="AL222" s="46">
        <v>38862000</v>
      </c>
      <c r="AM222" s="46">
        <v>36104000</v>
      </c>
      <c r="AN222" s="45">
        <v>38355000</v>
      </c>
      <c r="AO222" s="45">
        <v>9746000</v>
      </c>
      <c r="AP222" s="45">
        <v>32744000</v>
      </c>
      <c r="AQ222" s="45">
        <v>54284000</v>
      </c>
      <c r="AR222" s="45">
        <v>23057000</v>
      </c>
      <c r="AS222" s="45">
        <v>41587000</v>
      </c>
      <c r="AT222" s="45">
        <v>38862000</v>
      </c>
      <c r="AU222" s="45">
        <v>36104000</v>
      </c>
      <c r="AV222" s="45">
        <v>11039000</v>
      </c>
      <c r="AW222" s="45">
        <v>24052000</v>
      </c>
      <c r="AX222" s="42">
        <v>110673000</v>
      </c>
      <c r="AY222" s="42">
        <v>13871000</v>
      </c>
      <c r="AZ222" s="42">
        <v>9359000</v>
      </c>
      <c r="BA222" s="42">
        <v>25379000</v>
      </c>
      <c r="BB222" s="42">
        <v>165211000</v>
      </c>
      <c r="BC222" s="42">
        <v>116670000</v>
      </c>
      <c r="BD222" s="42">
        <v>31130000</v>
      </c>
      <c r="BE222" s="42">
        <v>26319000</v>
      </c>
      <c r="BF222" s="42">
        <v>69177000</v>
      </c>
      <c r="BG222" s="42">
        <v>166161000</v>
      </c>
      <c r="BH222" s="42">
        <v>52667000</v>
      </c>
      <c r="BI222" s="42">
        <v>52667000</v>
      </c>
      <c r="BJ222" s="42">
        <v>52667000</v>
      </c>
      <c r="BK222" s="42">
        <v>52667000</v>
      </c>
      <c r="BL222" s="42">
        <v>52667000</v>
      </c>
      <c r="BM222" s="42">
        <v>112000</v>
      </c>
      <c r="BN222" s="42">
        <v>120000</v>
      </c>
      <c r="BO222" s="42">
        <v>120000</v>
      </c>
      <c r="BP222" s="42">
        <v>124000</v>
      </c>
      <c r="BQ222" s="42">
        <v>118000</v>
      </c>
      <c r="BR222" s="42">
        <v>42000</v>
      </c>
      <c r="BS222" s="42">
        <v>42000</v>
      </c>
      <c r="BT222" s="42">
        <v>42000</v>
      </c>
      <c r="BU222" s="42">
        <v>42000</v>
      </c>
      <c r="BV222" s="42">
        <v>42000</v>
      </c>
      <c r="BW222" s="42">
        <v>42000</v>
      </c>
      <c r="BX222" s="42">
        <v>42000</v>
      </c>
      <c r="BY222" s="42">
        <v>42000</v>
      </c>
      <c r="BZ222" s="42">
        <v>42000</v>
      </c>
      <c r="CA222" s="44"/>
    </row>
    <row r="223" spans="1:90" ht="28.8" x14ac:dyDescent="0.3">
      <c r="A223" s="12">
        <v>409334</v>
      </c>
      <c r="B223" s="13" t="s">
        <v>618</v>
      </c>
      <c r="C223" s="13" t="s">
        <v>619</v>
      </c>
      <c r="D223" s="13" t="s">
        <v>54</v>
      </c>
      <c r="E223" s="2" t="str">
        <f t="shared" si="45"/>
        <v>ILLINOIS AMERICAN ARBURY HILLS DIV W1 pnum409334</v>
      </c>
      <c r="F223" s="12">
        <v>457</v>
      </c>
      <c r="G223" s="6" t="s">
        <v>412</v>
      </c>
      <c r="H223" s="6" t="s">
        <v>412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5400000</v>
      </c>
      <c r="T223" s="46">
        <v>6100000</v>
      </c>
      <c r="U223" s="46">
        <v>6100000</v>
      </c>
      <c r="V223" s="46">
        <v>6100000</v>
      </c>
      <c r="W223" s="46">
        <v>6100000</v>
      </c>
      <c r="X223" s="46">
        <v>6100000</v>
      </c>
      <c r="Y223" s="46">
        <v>6800000</v>
      </c>
      <c r="Z223" s="46">
        <v>6800000</v>
      </c>
      <c r="AA223" s="46">
        <v>6800000</v>
      </c>
      <c r="AB223" s="46">
        <v>6800000</v>
      </c>
      <c r="AC223" s="46">
        <v>6800000</v>
      </c>
      <c r="AD223" s="46">
        <v>6800000</v>
      </c>
      <c r="AE223" s="46">
        <v>6800000</v>
      </c>
      <c r="AF223" s="46">
        <v>6800000</v>
      </c>
      <c r="AG223" s="46">
        <v>6800000</v>
      </c>
      <c r="AH223" s="46">
        <v>7400000</v>
      </c>
      <c r="AI223" s="46">
        <v>7400000</v>
      </c>
      <c r="AJ223" s="46">
        <v>7400000</v>
      </c>
      <c r="AK223" s="46">
        <v>7900000</v>
      </c>
      <c r="AL223" s="46">
        <v>7900000</v>
      </c>
      <c r="AM223" s="46">
        <v>7900000</v>
      </c>
      <c r="AN223" s="45">
        <v>8146000</v>
      </c>
      <c r="AO223" s="45">
        <v>5334000</v>
      </c>
      <c r="AP223" s="45">
        <v>3568000</v>
      </c>
      <c r="AQ223" s="45">
        <v>525000</v>
      </c>
      <c r="AR223" s="45">
        <v>153000</v>
      </c>
      <c r="AS223" s="45">
        <v>1695000</v>
      </c>
      <c r="AT223" s="45">
        <v>387000</v>
      </c>
      <c r="AU223" s="45">
        <v>15022000</v>
      </c>
      <c r="AV223" s="45">
        <v>280000</v>
      </c>
      <c r="AW223" s="45">
        <v>223000</v>
      </c>
      <c r="AX223" s="45">
        <v>654000</v>
      </c>
      <c r="AY223" s="45">
        <v>32000</v>
      </c>
      <c r="AZ223" s="45">
        <v>1111000</v>
      </c>
      <c r="BA223" s="45">
        <v>306000</v>
      </c>
      <c r="BB223" s="45">
        <v>1791000</v>
      </c>
      <c r="BC223" s="45">
        <v>408000</v>
      </c>
      <c r="BD223" s="45">
        <v>246000</v>
      </c>
      <c r="BE223" s="42">
        <v>314000</v>
      </c>
      <c r="BF223" s="45">
        <v>241000</v>
      </c>
      <c r="BG223" s="45">
        <v>293000</v>
      </c>
      <c r="BH223" s="45">
        <v>3508000</v>
      </c>
      <c r="BI223" s="45">
        <v>413000</v>
      </c>
      <c r="BJ223" s="45">
        <v>107000</v>
      </c>
      <c r="BK223" s="45">
        <v>130000</v>
      </c>
      <c r="BL223" s="45">
        <v>245000</v>
      </c>
      <c r="BM223" s="45">
        <v>181000</v>
      </c>
      <c r="BN223" s="45">
        <v>456000</v>
      </c>
      <c r="BO223" s="45">
        <v>226000</v>
      </c>
      <c r="BP223" s="45">
        <v>272000</v>
      </c>
      <c r="BQ223" s="45">
        <v>5288000</v>
      </c>
      <c r="BR223" s="45">
        <v>507000</v>
      </c>
      <c r="BS223" s="45">
        <v>132000</v>
      </c>
      <c r="BT223" s="45">
        <v>132000</v>
      </c>
      <c r="BU223" s="45">
        <v>132000</v>
      </c>
      <c r="BV223" s="47">
        <v>0</v>
      </c>
      <c r="BW223" s="45">
        <v>143000</v>
      </c>
      <c r="BX223" s="47">
        <v>0</v>
      </c>
      <c r="BY223" s="45">
        <v>49146000</v>
      </c>
      <c r="BZ223" s="45">
        <v>49146000</v>
      </c>
      <c r="CA223" s="44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</row>
    <row r="224" spans="1:90" s="21" customFormat="1" ht="28.8" x14ac:dyDescent="0.3">
      <c r="A224" s="12">
        <v>409335</v>
      </c>
      <c r="B224" s="13" t="s">
        <v>618</v>
      </c>
      <c r="C224" s="13" t="s">
        <v>619</v>
      </c>
      <c r="D224" s="13" t="s">
        <v>49</v>
      </c>
      <c r="E224" s="2" t="str">
        <f t="shared" si="45"/>
        <v>ILLINOIS AMERICAN ARBURY HILLS DIV W2 pnum409335</v>
      </c>
      <c r="F224" s="12">
        <v>435</v>
      </c>
      <c r="G224" s="6" t="s">
        <v>412</v>
      </c>
      <c r="H224" s="6" t="s">
        <v>412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34000000</v>
      </c>
      <c r="T224" s="46">
        <v>34000000</v>
      </c>
      <c r="U224" s="46">
        <v>34000000</v>
      </c>
      <c r="V224" s="46">
        <v>34000000</v>
      </c>
      <c r="W224" s="46">
        <v>34000000</v>
      </c>
      <c r="X224" s="46">
        <v>34000000</v>
      </c>
      <c r="Y224" s="46">
        <v>34000000</v>
      </c>
      <c r="Z224" s="46">
        <v>41000000</v>
      </c>
      <c r="AA224" s="46">
        <v>41000000</v>
      </c>
      <c r="AB224" s="46">
        <v>41000000</v>
      </c>
      <c r="AC224" s="46">
        <v>45000000</v>
      </c>
      <c r="AD224" s="46">
        <v>45000000</v>
      </c>
      <c r="AE224" s="46">
        <v>45000000</v>
      </c>
      <c r="AF224" s="46">
        <v>45000000</v>
      </c>
      <c r="AG224" s="46">
        <v>45000000</v>
      </c>
      <c r="AH224" s="46">
        <v>45000000</v>
      </c>
      <c r="AI224" s="46">
        <v>48000000</v>
      </c>
      <c r="AJ224" s="46">
        <v>48000000</v>
      </c>
      <c r="AK224" s="46">
        <v>48000000</v>
      </c>
      <c r="AL224" s="46">
        <v>48000000</v>
      </c>
      <c r="AM224" s="46">
        <v>48000000</v>
      </c>
      <c r="AN224" s="45">
        <v>51616000</v>
      </c>
      <c r="AO224" s="45">
        <v>51501000</v>
      </c>
      <c r="AP224" s="45">
        <v>47813000</v>
      </c>
      <c r="AQ224" s="45">
        <v>48336000</v>
      </c>
      <c r="AR224" s="45">
        <v>48625000</v>
      </c>
      <c r="AS224" s="45">
        <v>65559000</v>
      </c>
      <c r="AT224" s="45">
        <v>59830000</v>
      </c>
      <c r="AU224" s="45">
        <v>49159000</v>
      </c>
      <c r="AV224" s="45">
        <v>58867000</v>
      </c>
      <c r="AW224" s="45">
        <v>59592000</v>
      </c>
      <c r="AX224" s="45">
        <v>57116000</v>
      </c>
      <c r="AY224" s="45">
        <v>52792000</v>
      </c>
      <c r="AZ224" s="45">
        <v>58740000</v>
      </c>
      <c r="BA224" s="45">
        <v>53740000</v>
      </c>
      <c r="BB224" s="45">
        <v>49957000</v>
      </c>
      <c r="BC224" s="45">
        <v>68692000</v>
      </c>
      <c r="BD224" s="45">
        <v>59539000</v>
      </c>
      <c r="BE224" s="45">
        <v>86588000</v>
      </c>
      <c r="BF224" s="45">
        <v>60266000</v>
      </c>
      <c r="BG224" s="45">
        <v>59739000</v>
      </c>
      <c r="BH224" s="45">
        <v>60446000</v>
      </c>
      <c r="BI224" s="45">
        <v>62818000</v>
      </c>
      <c r="BJ224" s="45">
        <v>60648000</v>
      </c>
      <c r="BK224" s="45">
        <v>55887000</v>
      </c>
      <c r="BL224" s="45">
        <v>59353000</v>
      </c>
      <c r="BM224" s="45">
        <v>61113000</v>
      </c>
      <c r="BN224" s="45">
        <v>56157000</v>
      </c>
      <c r="BO224" s="45">
        <v>52133000</v>
      </c>
      <c r="BP224" s="45">
        <v>53024000</v>
      </c>
      <c r="BQ224" s="45">
        <v>50340000</v>
      </c>
      <c r="BR224" s="45">
        <v>58268000</v>
      </c>
      <c r="BS224" s="45">
        <v>56182000</v>
      </c>
      <c r="BT224" s="45">
        <v>56182000</v>
      </c>
      <c r="BU224" s="45">
        <v>56182000</v>
      </c>
      <c r="BV224" s="45">
        <v>57343000</v>
      </c>
      <c r="BW224" s="45">
        <v>48963000</v>
      </c>
      <c r="BX224" s="45">
        <v>44473000</v>
      </c>
      <c r="BY224" s="45">
        <v>222000</v>
      </c>
      <c r="BZ224" s="45">
        <v>222000</v>
      </c>
      <c r="CA224" s="44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</row>
    <row r="225" spans="1:90" ht="28.8" x14ac:dyDescent="0.3">
      <c r="A225" s="12">
        <v>411032</v>
      </c>
      <c r="B225" s="13" t="s">
        <v>620</v>
      </c>
      <c r="C225" s="13" t="s">
        <v>621</v>
      </c>
      <c r="D225" s="13" t="s">
        <v>225</v>
      </c>
      <c r="E225" s="2" t="str">
        <f t="shared" si="45"/>
        <v>ILLINOIS AMERICAN HOMER TWP DIVISION W8 pnum411032</v>
      </c>
      <c r="F225" s="12">
        <v>408</v>
      </c>
      <c r="G225" s="13" t="s">
        <v>622</v>
      </c>
      <c r="H225" s="13" t="s">
        <v>623</v>
      </c>
      <c r="I225" s="40">
        <v>0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6">
        <v>0</v>
      </c>
      <c r="W225" s="46">
        <v>0</v>
      </c>
      <c r="X225" s="46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40">
        <v>0</v>
      </c>
      <c r="AJ225" s="40">
        <v>0</v>
      </c>
      <c r="AK225" s="40">
        <v>0</v>
      </c>
      <c r="AL225" s="40">
        <v>0</v>
      </c>
      <c r="AM225" s="40">
        <v>0</v>
      </c>
      <c r="AN225" s="40">
        <v>0</v>
      </c>
      <c r="AO225" s="40">
        <v>0</v>
      </c>
      <c r="AP225" s="40">
        <v>0</v>
      </c>
      <c r="AQ225" s="40">
        <v>0</v>
      </c>
      <c r="AR225" s="40">
        <v>0</v>
      </c>
      <c r="AS225" s="46">
        <v>0</v>
      </c>
      <c r="AT225" s="46">
        <v>0</v>
      </c>
      <c r="AU225" s="46">
        <v>0</v>
      </c>
      <c r="AV225" s="40">
        <v>0</v>
      </c>
      <c r="AW225" s="46">
        <v>0</v>
      </c>
      <c r="AX225" s="40">
        <v>0</v>
      </c>
      <c r="AY225" s="40">
        <v>0</v>
      </c>
      <c r="AZ225" s="46">
        <v>0</v>
      </c>
      <c r="BA225" s="46">
        <v>0</v>
      </c>
      <c r="BB225" s="46">
        <v>0</v>
      </c>
      <c r="BC225" s="40">
        <v>0</v>
      </c>
      <c r="BD225" s="40">
        <v>0</v>
      </c>
      <c r="BE225" s="40">
        <v>0</v>
      </c>
      <c r="BF225" s="40">
        <v>0</v>
      </c>
      <c r="BG225" s="46">
        <v>0</v>
      </c>
      <c r="BH225" s="40">
        <v>0</v>
      </c>
      <c r="BI225" s="40">
        <v>0</v>
      </c>
      <c r="BJ225" s="40">
        <v>0</v>
      </c>
      <c r="BK225" s="40">
        <v>0</v>
      </c>
      <c r="BL225" s="40">
        <v>0</v>
      </c>
      <c r="BM225" s="40">
        <v>0</v>
      </c>
      <c r="BN225" s="40">
        <v>0</v>
      </c>
      <c r="BO225" s="42">
        <v>120000</v>
      </c>
      <c r="BP225" s="42">
        <v>125000</v>
      </c>
      <c r="BQ225" s="42">
        <v>125000</v>
      </c>
      <c r="BR225" s="42">
        <v>125000</v>
      </c>
      <c r="BS225" s="42">
        <v>125000</v>
      </c>
      <c r="BT225" s="42">
        <v>125000</v>
      </c>
      <c r="BU225" s="42">
        <v>125000</v>
      </c>
      <c r="BV225" s="42">
        <v>125000</v>
      </c>
      <c r="BW225" s="42">
        <v>125000</v>
      </c>
      <c r="BX225" s="42">
        <v>125000</v>
      </c>
      <c r="BY225" s="42">
        <v>125000</v>
      </c>
      <c r="BZ225" s="42">
        <v>125000</v>
      </c>
      <c r="CA225" s="44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</row>
    <row r="226" spans="1:90" ht="28.8" x14ac:dyDescent="0.3">
      <c r="A226" s="12">
        <v>411026</v>
      </c>
      <c r="B226" s="13" t="s">
        <v>620</v>
      </c>
      <c r="C226" s="13" t="s">
        <v>621</v>
      </c>
      <c r="D226" s="13" t="s">
        <v>49</v>
      </c>
      <c r="E226" s="2" t="str">
        <f t="shared" si="45"/>
        <v>ILLINOIS AMERICAN HOMER TWP DIVISION W2 pnum411026</v>
      </c>
      <c r="F226" s="12">
        <v>360</v>
      </c>
      <c r="G226" s="13" t="s">
        <v>624</v>
      </c>
      <c r="H226" s="13" t="s">
        <v>625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46">
        <v>0</v>
      </c>
      <c r="AA226" s="46">
        <v>0</v>
      </c>
      <c r="AB226" s="46">
        <v>0</v>
      </c>
      <c r="AC226" s="46">
        <v>0</v>
      </c>
      <c r="AD226" s="46">
        <v>0</v>
      </c>
      <c r="AE226" s="46">
        <v>0</v>
      </c>
      <c r="AF226" s="46">
        <v>0</v>
      </c>
      <c r="AG226" s="46">
        <v>0</v>
      </c>
      <c r="AH226" s="46">
        <v>0</v>
      </c>
      <c r="AI226" s="46">
        <v>0</v>
      </c>
      <c r="AJ226" s="46">
        <v>0</v>
      </c>
      <c r="AK226" s="46">
        <v>0</v>
      </c>
      <c r="AL226" s="46">
        <v>0</v>
      </c>
      <c r="AM226" s="46">
        <v>0</v>
      </c>
      <c r="AN226" s="46">
        <v>0</v>
      </c>
      <c r="AO226" s="46">
        <v>0</v>
      </c>
      <c r="AP226" s="46">
        <v>0</v>
      </c>
      <c r="AQ226" s="46">
        <v>0</v>
      </c>
      <c r="AR226" s="46">
        <v>0</v>
      </c>
      <c r="AS226" s="46">
        <v>0</v>
      </c>
      <c r="AT226" s="46">
        <v>0</v>
      </c>
      <c r="AU226" s="46">
        <v>0</v>
      </c>
      <c r="AV226" s="46">
        <v>0</v>
      </c>
      <c r="AW226" s="46">
        <v>0</v>
      </c>
      <c r="AX226" s="46">
        <v>0</v>
      </c>
      <c r="AY226" s="46">
        <v>0</v>
      </c>
      <c r="AZ226" s="46">
        <v>0</v>
      </c>
      <c r="BA226" s="46">
        <v>0</v>
      </c>
      <c r="BB226" s="46">
        <v>0</v>
      </c>
      <c r="BC226" s="46">
        <v>0</v>
      </c>
      <c r="BD226" s="46">
        <v>0</v>
      </c>
      <c r="BE226" s="46">
        <v>0</v>
      </c>
      <c r="BF226" s="46">
        <v>0</v>
      </c>
      <c r="BG226" s="46">
        <v>0</v>
      </c>
      <c r="BH226" s="46">
        <v>0</v>
      </c>
      <c r="BI226" s="46">
        <v>0</v>
      </c>
      <c r="BJ226" s="46">
        <v>0</v>
      </c>
      <c r="BK226" s="46">
        <v>0</v>
      </c>
      <c r="BL226" s="46">
        <v>0</v>
      </c>
      <c r="BM226" s="46">
        <v>0</v>
      </c>
      <c r="BN226" s="46">
        <v>0</v>
      </c>
      <c r="BO226" s="45">
        <v>116000</v>
      </c>
      <c r="BP226" s="45">
        <v>122000</v>
      </c>
      <c r="BQ226" s="45">
        <v>104000</v>
      </c>
      <c r="BR226" s="45">
        <v>137000</v>
      </c>
      <c r="BS226" s="45">
        <v>172000</v>
      </c>
      <c r="BT226" s="45">
        <v>172000</v>
      </c>
      <c r="BU226" s="45">
        <v>172000</v>
      </c>
      <c r="BV226" s="45">
        <v>172000</v>
      </c>
      <c r="BW226" s="45">
        <v>172000</v>
      </c>
      <c r="BX226" s="45">
        <v>172000</v>
      </c>
      <c r="BY226" s="45">
        <v>172000</v>
      </c>
      <c r="BZ226" s="45">
        <v>172000</v>
      </c>
      <c r="CA226" s="44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</row>
    <row r="227" spans="1:90" ht="28.8" x14ac:dyDescent="0.3">
      <c r="A227" s="12">
        <v>411027</v>
      </c>
      <c r="B227" s="13" t="s">
        <v>620</v>
      </c>
      <c r="C227" s="13" t="s">
        <v>621</v>
      </c>
      <c r="D227" s="13" t="s">
        <v>70</v>
      </c>
      <c r="E227" s="2" t="str">
        <f t="shared" si="45"/>
        <v>ILLINOIS AMERICAN HOMER TWP DIVISION W4 pnum411027</v>
      </c>
      <c r="F227" s="12">
        <v>320</v>
      </c>
      <c r="G227" s="13" t="s">
        <v>626</v>
      </c>
      <c r="H227" s="13" t="s">
        <v>627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46">
        <v>0</v>
      </c>
      <c r="AA227" s="46">
        <v>0</v>
      </c>
      <c r="AB227" s="46">
        <v>0</v>
      </c>
      <c r="AC227" s="46">
        <v>0</v>
      </c>
      <c r="AD227" s="46">
        <v>0</v>
      </c>
      <c r="AE227" s="46">
        <v>0</v>
      </c>
      <c r="AF227" s="46">
        <v>0</v>
      </c>
      <c r="AG227" s="46">
        <v>0</v>
      </c>
      <c r="AH227" s="46">
        <v>0</v>
      </c>
      <c r="AI227" s="46">
        <v>0</v>
      </c>
      <c r="AJ227" s="46">
        <v>0</v>
      </c>
      <c r="AK227" s="46">
        <v>0</v>
      </c>
      <c r="AL227" s="46">
        <v>0</v>
      </c>
      <c r="AM227" s="46">
        <v>0</v>
      </c>
      <c r="AN227" s="46">
        <v>0</v>
      </c>
      <c r="AO227" s="46">
        <v>0</v>
      </c>
      <c r="AP227" s="46">
        <v>0</v>
      </c>
      <c r="AQ227" s="46">
        <v>0</v>
      </c>
      <c r="AR227" s="46">
        <v>0</v>
      </c>
      <c r="AS227" s="46">
        <v>0</v>
      </c>
      <c r="AT227" s="46">
        <v>0</v>
      </c>
      <c r="AU227" s="46">
        <v>0</v>
      </c>
      <c r="AV227" s="46">
        <v>0</v>
      </c>
      <c r="AW227" s="46">
        <v>0</v>
      </c>
      <c r="AX227" s="46">
        <v>0</v>
      </c>
      <c r="AY227" s="46">
        <v>0</v>
      </c>
      <c r="AZ227" s="46">
        <v>0</v>
      </c>
      <c r="BA227" s="46">
        <v>0</v>
      </c>
      <c r="BB227" s="46">
        <v>0</v>
      </c>
      <c r="BC227" s="46">
        <v>0</v>
      </c>
      <c r="BD227" s="46">
        <v>0</v>
      </c>
      <c r="BE227" s="46">
        <v>0</v>
      </c>
      <c r="BF227" s="46">
        <v>0</v>
      </c>
      <c r="BG227" s="46">
        <v>0</v>
      </c>
      <c r="BH227" s="46">
        <v>0</v>
      </c>
      <c r="BI227" s="46">
        <v>0</v>
      </c>
      <c r="BJ227" s="46">
        <v>0</v>
      </c>
      <c r="BK227" s="46">
        <v>0</v>
      </c>
      <c r="BL227" s="46">
        <v>0</v>
      </c>
      <c r="BM227" s="46">
        <v>0</v>
      </c>
      <c r="BN227" s="46">
        <v>0</v>
      </c>
      <c r="BO227" s="45">
        <v>129000</v>
      </c>
      <c r="BP227" s="45">
        <v>108000</v>
      </c>
      <c r="BQ227" s="45">
        <v>88000</v>
      </c>
      <c r="BR227" s="45">
        <v>103000</v>
      </c>
      <c r="BS227" s="45">
        <v>164000</v>
      </c>
      <c r="BT227" s="45">
        <v>164000</v>
      </c>
      <c r="BU227" s="45">
        <v>164000</v>
      </c>
      <c r="BV227" s="45">
        <v>164000</v>
      </c>
      <c r="BW227" s="45">
        <v>164000</v>
      </c>
      <c r="BX227" s="45">
        <v>164000</v>
      </c>
      <c r="BY227" s="45">
        <v>164000</v>
      </c>
      <c r="BZ227" s="45">
        <v>164000</v>
      </c>
      <c r="CA227" s="44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</row>
    <row r="228" spans="1:90" s="11" customFormat="1" ht="28.8" x14ac:dyDescent="0.3">
      <c r="A228" s="12">
        <v>411028</v>
      </c>
      <c r="B228" s="13" t="s">
        <v>620</v>
      </c>
      <c r="C228" s="13" t="s">
        <v>621</v>
      </c>
      <c r="D228" s="13" t="s">
        <v>93</v>
      </c>
      <c r="E228" s="2" t="str">
        <f t="shared" si="45"/>
        <v>ILLINOIS AMERICAN HOMER TWP DIVISION W3 pnum411028</v>
      </c>
      <c r="F228" s="12">
        <v>300</v>
      </c>
      <c r="G228" s="13" t="s">
        <v>628</v>
      </c>
      <c r="H228" s="13" t="s">
        <v>629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0</v>
      </c>
      <c r="AG228" s="40">
        <v>0</v>
      </c>
      <c r="AH228" s="40">
        <v>0</v>
      </c>
      <c r="AI228" s="40">
        <v>0</v>
      </c>
      <c r="AJ228" s="40">
        <v>0</v>
      </c>
      <c r="AK228" s="40">
        <v>0</v>
      </c>
      <c r="AL228" s="40">
        <v>0</v>
      </c>
      <c r="AM228" s="40">
        <v>0</v>
      </c>
      <c r="AN228" s="40">
        <v>0</v>
      </c>
      <c r="AO228" s="40">
        <v>0</v>
      </c>
      <c r="AP228" s="40">
        <v>0</v>
      </c>
      <c r="AQ228" s="40">
        <v>0</v>
      </c>
      <c r="AR228" s="40">
        <v>0</v>
      </c>
      <c r="AS228" s="40">
        <v>0</v>
      </c>
      <c r="AT228" s="40">
        <v>0</v>
      </c>
      <c r="AU228" s="40">
        <v>0</v>
      </c>
      <c r="AV228" s="40">
        <v>0</v>
      </c>
      <c r="AW228" s="40">
        <v>0</v>
      </c>
      <c r="AX228" s="40">
        <v>0</v>
      </c>
      <c r="AY228" s="40">
        <v>0</v>
      </c>
      <c r="AZ228" s="40">
        <v>0</v>
      </c>
      <c r="BA228" s="40">
        <v>0</v>
      </c>
      <c r="BB228" s="40">
        <v>0</v>
      </c>
      <c r="BC228" s="40">
        <v>0</v>
      </c>
      <c r="BD228" s="40">
        <v>0</v>
      </c>
      <c r="BE228" s="40">
        <v>0</v>
      </c>
      <c r="BF228" s="40">
        <v>0</v>
      </c>
      <c r="BG228" s="40">
        <v>0</v>
      </c>
      <c r="BH228" s="40">
        <v>0</v>
      </c>
      <c r="BI228" s="40">
        <v>0</v>
      </c>
      <c r="BJ228" s="40">
        <v>0</v>
      </c>
      <c r="BK228" s="40">
        <v>0</v>
      </c>
      <c r="BL228" s="40">
        <v>0</v>
      </c>
      <c r="BM228" s="40">
        <v>0</v>
      </c>
      <c r="BN228" s="40">
        <v>0</v>
      </c>
      <c r="BO228" s="42">
        <v>129000</v>
      </c>
      <c r="BP228" s="42">
        <v>110000</v>
      </c>
      <c r="BQ228" s="42">
        <v>123000</v>
      </c>
      <c r="BR228" s="42">
        <v>109000</v>
      </c>
      <c r="BS228" s="42">
        <v>148000</v>
      </c>
      <c r="BT228" s="42">
        <v>148000</v>
      </c>
      <c r="BU228" s="42">
        <v>148000</v>
      </c>
      <c r="BV228" s="42">
        <v>148000</v>
      </c>
      <c r="BW228" s="42">
        <v>148000</v>
      </c>
      <c r="BX228" s="42">
        <v>148000</v>
      </c>
      <c r="BY228" s="42">
        <v>148000</v>
      </c>
      <c r="BZ228" s="42">
        <v>148000</v>
      </c>
      <c r="CA228" s="44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</row>
    <row r="229" spans="1:90" s="11" customFormat="1" ht="28.8" x14ac:dyDescent="0.3">
      <c r="A229" s="12">
        <v>411781</v>
      </c>
      <c r="B229" s="13" t="s">
        <v>573</v>
      </c>
      <c r="C229" s="13" t="s">
        <v>578</v>
      </c>
      <c r="D229" s="13" t="s">
        <v>630</v>
      </c>
      <c r="E229" s="2" t="str">
        <f t="shared" si="45"/>
        <v>ILLINOIS AMERICAN WEST SUBURBAN DIV W15 pnum411781</v>
      </c>
      <c r="F229" s="12">
        <v>320</v>
      </c>
      <c r="G229" s="13" t="s">
        <v>631</v>
      </c>
      <c r="H229" s="13" t="s">
        <v>632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7">
        <v>0</v>
      </c>
      <c r="T229" s="47">
        <v>0</v>
      </c>
      <c r="U229" s="47">
        <v>0</v>
      </c>
      <c r="V229" s="47">
        <v>0</v>
      </c>
      <c r="W229" s="47">
        <v>0</v>
      </c>
      <c r="X229" s="47">
        <v>0</v>
      </c>
      <c r="Y229" s="47">
        <v>0</v>
      </c>
      <c r="Z229" s="47">
        <v>0</v>
      </c>
      <c r="AA229" s="47">
        <v>0</v>
      </c>
      <c r="AB229" s="47">
        <v>0</v>
      </c>
      <c r="AC229" s="47">
        <v>0</v>
      </c>
      <c r="AD229" s="47">
        <v>0</v>
      </c>
      <c r="AE229" s="47">
        <v>0</v>
      </c>
      <c r="AF229" s="47">
        <v>0</v>
      </c>
      <c r="AG229" s="47">
        <v>0</v>
      </c>
      <c r="AH229" s="47">
        <v>0</v>
      </c>
      <c r="AI229" s="47">
        <v>0</v>
      </c>
      <c r="AJ229" s="47">
        <v>0</v>
      </c>
      <c r="AK229" s="47">
        <v>0</v>
      </c>
      <c r="AL229" s="47">
        <v>0</v>
      </c>
      <c r="AM229" s="47">
        <v>0</v>
      </c>
      <c r="AN229" s="47">
        <v>0</v>
      </c>
      <c r="AO229" s="47">
        <v>0</v>
      </c>
      <c r="AP229" s="47">
        <v>0</v>
      </c>
      <c r="AQ229" s="47">
        <v>0</v>
      </c>
      <c r="AR229" s="47">
        <v>0</v>
      </c>
      <c r="AS229" s="47">
        <v>0</v>
      </c>
      <c r="AT229" s="47">
        <v>0</v>
      </c>
      <c r="AU229" s="47">
        <v>0</v>
      </c>
      <c r="AV229" s="47">
        <v>0</v>
      </c>
      <c r="AW229" s="47">
        <v>0</v>
      </c>
      <c r="AX229" s="47">
        <v>0</v>
      </c>
      <c r="AY229" s="47">
        <v>0</v>
      </c>
      <c r="AZ229" s="47">
        <v>0</v>
      </c>
      <c r="BA229" s="47">
        <v>0</v>
      </c>
      <c r="BB229" s="47">
        <v>0</v>
      </c>
      <c r="BC229" s="47">
        <v>0</v>
      </c>
      <c r="BD229" s="47">
        <v>0</v>
      </c>
      <c r="BE229" s="47">
        <v>0</v>
      </c>
      <c r="BF229" s="47">
        <v>0</v>
      </c>
      <c r="BG229" s="47">
        <v>0</v>
      </c>
      <c r="BH229" s="47">
        <v>0</v>
      </c>
      <c r="BI229" s="47">
        <v>0</v>
      </c>
      <c r="BJ229" s="47">
        <v>0</v>
      </c>
      <c r="BK229" s="47">
        <v>0</v>
      </c>
      <c r="BL229" s="47">
        <v>0</v>
      </c>
      <c r="BM229" s="47">
        <v>0</v>
      </c>
      <c r="BN229" s="45">
        <v>35000</v>
      </c>
      <c r="BO229" s="45">
        <v>37000</v>
      </c>
      <c r="BP229" s="45">
        <v>42000</v>
      </c>
      <c r="BQ229" s="45">
        <v>47000</v>
      </c>
      <c r="BR229" s="45">
        <v>39000</v>
      </c>
      <c r="BS229" s="45">
        <v>39000</v>
      </c>
      <c r="BT229" s="45">
        <v>39000</v>
      </c>
      <c r="BU229" s="45">
        <v>39000</v>
      </c>
      <c r="BV229" s="45">
        <v>39000</v>
      </c>
      <c r="BW229" s="45">
        <v>39000</v>
      </c>
      <c r="BX229" s="45">
        <v>39000</v>
      </c>
      <c r="BY229" s="45">
        <v>39000</v>
      </c>
      <c r="BZ229" s="45">
        <v>39000</v>
      </c>
      <c r="CA229" s="44"/>
    </row>
    <row r="230" spans="1:90" s="11" customFormat="1" x14ac:dyDescent="0.3">
      <c r="A230" s="1">
        <v>409246</v>
      </c>
      <c r="B230" s="2" t="s">
        <v>633</v>
      </c>
      <c r="C230" s="2" t="s">
        <v>634</v>
      </c>
      <c r="D230" s="2" t="s">
        <v>54</v>
      </c>
      <c r="E230" s="2" t="str">
        <f t="shared" si="45"/>
        <v>IMPERIAL MHP W1 pnum409246</v>
      </c>
      <c r="F230" s="1">
        <v>580</v>
      </c>
      <c r="G230" s="2" t="s">
        <v>635</v>
      </c>
      <c r="H230" s="2" t="s">
        <v>636</v>
      </c>
      <c r="I230" s="38">
        <v>0</v>
      </c>
      <c r="J230" s="38">
        <v>0</v>
      </c>
      <c r="K230" s="38">
        <v>0</v>
      </c>
      <c r="L230" s="38">
        <v>0</v>
      </c>
      <c r="M230" s="38">
        <v>0</v>
      </c>
      <c r="N230" s="38">
        <v>0</v>
      </c>
      <c r="O230" s="38">
        <v>0</v>
      </c>
      <c r="P230" s="38">
        <v>0</v>
      </c>
      <c r="Q230" s="38">
        <v>0</v>
      </c>
      <c r="R230" s="38">
        <v>0</v>
      </c>
      <c r="S230" s="38">
        <v>0</v>
      </c>
      <c r="T230" s="38">
        <v>0</v>
      </c>
      <c r="U230" s="38">
        <v>0</v>
      </c>
      <c r="V230" s="38">
        <v>0</v>
      </c>
      <c r="W230" s="38">
        <v>0</v>
      </c>
      <c r="X230" s="38">
        <v>0</v>
      </c>
      <c r="Y230" s="38">
        <v>0</v>
      </c>
      <c r="Z230" s="33">
        <v>125000</v>
      </c>
      <c r="AA230" s="33">
        <v>125000</v>
      </c>
      <c r="AB230" s="33">
        <v>125000</v>
      </c>
      <c r="AC230" s="33">
        <v>125000</v>
      </c>
      <c r="AD230" s="33">
        <v>125000</v>
      </c>
      <c r="AE230" s="33">
        <v>125000</v>
      </c>
      <c r="AF230" s="33">
        <v>125000</v>
      </c>
      <c r="AG230" s="33">
        <v>125000</v>
      </c>
      <c r="AH230" s="33">
        <v>125000</v>
      </c>
      <c r="AI230" s="33">
        <v>125000</v>
      </c>
      <c r="AJ230" s="33">
        <v>125000</v>
      </c>
      <c r="AK230" s="33">
        <v>125000</v>
      </c>
      <c r="AL230" s="33">
        <v>125000</v>
      </c>
      <c r="AM230" s="33">
        <v>125000</v>
      </c>
      <c r="AN230" s="33">
        <v>125000</v>
      </c>
      <c r="AO230" s="33">
        <v>158000</v>
      </c>
      <c r="AP230" s="33">
        <v>198000</v>
      </c>
      <c r="AQ230" s="33">
        <v>956900</v>
      </c>
      <c r="AR230" s="33">
        <v>1065900</v>
      </c>
      <c r="AS230" s="33">
        <v>3100000</v>
      </c>
      <c r="AT230" s="33">
        <v>966900</v>
      </c>
      <c r="AU230" s="33">
        <v>947100</v>
      </c>
      <c r="AV230" s="33">
        <v>933900</v>
      </c>
      <c r="AW230" s="33">
        <v>456855</v>
      </c>
      <c r="AX230" s="33">
        <v>452360</v>
      </c>
      <c r="AY230" s="33">
        <v>437610</v>
      </c>
      <c r="AZ230" s="33">
        <v>422470</v>
      </c>
      <c r="BA230" s="33">
        <v>422470</v>
      </c>
      <c r="BB230" s="33">
        <v>2700860</v>
      </c>
      <c r="BC230" s="34">
        <v>0</v>
      </c>
      <c r="BD230" s="34">
        <v>0</v>
      </c>
      <c r="BE230" s="34">
        <v>0</v>
      </c>
      <c r="BF230" s="34">
        <v>0</v>
      </c>
      <c r="BG230" s="34">
        <v>0</v>
      </c>
      <c r="BH230" s="34">
        <v>0</v>
      </c>
      <c r="BI230" s="34">
        <v>0</v>
      </c>
      <c r="BJ230" s="34">
        <v>0</v>
      </c>
      <c r="BK230" s="34">
        <v>0</v>
      </c>
      <c r="BL230" s="34">
        <v>0</v>
      </c>
      <c r="BM230" s="34">
        <v>0</v>
      </c>
      <c r="BN230" s="34">
        <v>0</v>
      </c>
      <c r="BO230" s="34">
        <v>0</v>
      </c>
      <c r="BP230" s="34">
        <v>0</v>
      </c>
      <c r="BQ230" s="34">
        <v>0</v>
      </c>
      <c r="BR230" s="34">
        <v>0</v>
      </c>
      <c r="BS230" s="34">
        <v>0</v>
      </c>
      <c r="BT230" s="34">
        <v>0</v>
      </c>
      <c r="BU230" s="34">
        <v>0</v>
      </c>
      <c r="BV230" s="34">
        <v>0</v>
      </c>
      <c r="BW230" s="34">
        <v>0</v>
      </c>
      <c r="BX230" s="34">
        <v>0</v>
      </c>
      <c r="BY230" s="34">
        <v>0</v>
      </c>
      <c r="BZ230" s="34">
        <v>0</v>
      </c>
      <c r="CA230" s="39"/>
    </row>
    <row r="231" spans="1:90" s="11" customFormat="1" ht="28.8" x14ac:dyDescent="0.3">
      <c r="A231" s="1">
        <v>409282</v>
      </c>
      <c r="B231" s="2" t="s">
        <v>637</v>
      </c>
      <c r="C231" s="2" t="s">
        <v>638</v>
      </c>
      <c r="D231" s="2" t="s">
        <v>49</v>
      </c>
      <c r="E231" s="2" t="str">
        <f t="shared" si="45"/>
        <v>INGALLS PARK SUBD W2 pnum409282</v>
      </c>
      <c r="F231" s="1">
        <v>305</v>
      </c>
      <c r="G231" s="2" t="s">
        <v>639</v>
      </c>
      <c r="H231" s="2" t="s">
        <v>640</v>
      </c>
      <c r="I231" s="31">
        <v>5000000</v>
      </c>
      <c r="J231" s="31">
        <v>5000000</v>
      </c>
      <c r="K231" s="31">
        <v>5000000</v>
      </c>
      <c r="L231" s="31">
        <v>5000000</v>
      </c>
      <c r="M231" s="31">
        <v>5000000</v>
      </c>
      <c r="N231" s="31">
        <v>5000000</v>
      </c>
      <c r="O231" s="31">
        <v>5000000</v>
      </c>
      <c r="P231" s="31">
        <v>5000000</v>
      </c>
      <c r="Q231" s="31">
        <v>5000000</v>
      </c>
      <c r="R231" s="31">
        <v>5000000</v>
      </c>
      <c r="S231" s="31">
        <v>5000000</v>
      </c>
      <c r="T231" s="31">
        <v>5000000</v>
      </c>
      <c r="U231" s="31">
        <v>5000000</v>
      </c>
      <c r="V231" s="31">
        <v>5000000</v>
      </c>
      <c r="W231" s="31">
        <v>5000000</v>
      </c>
      <c r="X231" s="31">
        <v>5500000</v>
      </c>
      <c r="Y231" s="31">
        <v>5500000</v>
      </c>
      <c r="Z231" s="31">
        <v>6000000</v>
      </c>
      <c r="AA231" s="31">
        <v>7000000</v>
      </c>
      <c r="AB231" s="31">
        <v>7000000</v>
      </c>
      <c r="AC231" s="31">
        <v>7500000</v>
      </c>
      <c r="AD231" s="31">
        <v>7500000</v>
      </c>
      <c r="AE231" s="31">
        <v>7500000</v>
      </c>
      <c r="AF231" s="31">
        <v>8000000</v>
      </c>
      <c r="AG231" s="31">
        <v>8000000</v>
      </c>
      <c r="AH231" s="31">
        <v>8500000</v>
      </c>
      <c r="AI231" s="31">
        <v>8500000</v>
      </c>
      <c r="AJ231" s="31">
        <v>9000000</v>
      </c>
      <c r="AK231" s="31">
        <v>10008000</v>
      </c>
      <c r="AL231" s="31">
        <v>10008000</v>
      </c>
      <c r="AM231" s="31">
        <v>10465000</v>
      </c>
      <c r="AN231" s="32">
        <v>15768000</v>
      </c>
      <c r="AO231" s="32">
        <v>10008000</v>
      </c>
      <c r="AP231" s="32">
        <v>10008000</v>
      </c>
      <c r="AQ231" s="32">
        <v>10465000</v>
      </c>
      <c r="AR231" s="32">
        <v>9855000</v>
      </c>
      <c r="AS231" s="32">
        <v>5840000</v>
      </c>
      <c r="AT231" s="32">
        <v>6659130</v>
      </c>
      <c r="AU231" s="32">
        <v>7956838</v>
      </c>
      <c r="AV231" s="32">
        <v>7956838</v>
      </c>
      <c r="AW231" s="32">
        <v>7486900</v>
      </c>
      <c r="AX231" s="32">
        <v>6344105</v>
      </c>
      <c r="AY231" s="33">
        <v>6804600</v>
      </c>
      <c r="AZ231" s="32">
        <v>7798080</v>
      </c>
      <c r="BA231" s="33">
        <v>7878097</v>
      </c>
      <c r="BB231" s="33">
        <v>8756200</v>
      </c>
      <c r="BC231" s="32">
        <v>7776600</v>
      </c>
      <c r="BD231" s="32">
        <v>8018600</v>
      </c>
      <c r="BE231" s="88"/>
      <c r="BF231" s="88"/>
      <c r="BG231" s="32">
        <v>11333250</v>
      </c>
      <c r="BH231" s="32">
        <v>11333250</v>
      </c>
      <c r="BI231" s="32">
        <v>10197188</v>
      </c>
      <c r="BJ231" s="32">
        <v>11804000</v>
      </c>
      <c r="BK231" s="32">
        <v>11804000</v>
      </c>
      <c r="BL231" s="32">
        <v>11804000</v>
      </c>
      <c r="BM231" s="32">
        <v>11804000</v>
      </c>
      <c r="BN231" s="32">
        <v>11804000</v>
      </c>
      <c r="BO231" s="32">
        <v>8446000</v>
      </c>
      <c r="BP231" s="32">
        <v>8446000</v>
      </c>
      <c r="BQ231" s="32">
        <v>8446000</v>
      </c>
      <c r="BR231" s="32">
        <v>8446000</v>
      </c>
      <c r="BS231" s="32">
        <v>8446000</v>
      </c>
      <c r="BT231" s="32">
        <v>8446000</v>
      </c>
      <c r="BU231" s="32">
        <v>8446000</v>
      </c>
      <c r="BV231" s="32">
        <v>8446000</v>
      </c>
      <c r="BW231" s="32">
        <v>8446000</v>
      </c>
      <c r="BX231" s="32">
        <v>8446000</v>
      </c>
      <c r="BY231" s="32">
        <v>8446000</v>
      </c>
      <c r="BZ231" s="32">
        <v>8446000</v>
      </c>
      <c r="CA231" s="86"/>
      <c r="CB231" s="87"/>
      <c r="CC231" s="87"/>
      <c r="CD231" s="87"/>
      <c r="CE231" s="87"/>
      <c r="CF231" s="87"/>
      <c r="CG231" s="87"/>
      <c r="CH231" s="87"/>
      <c r="CI231" s="87"/>
      <c r="CJ231" s="87"/>
      <c r="CK231" s="87"/>
      <c r="CL231" s="87"/>
    </row>
    <row r="232" spans="1:90" s="87" customFormat="1" ht="28.8" x14ac:dyDescent="0.3">
      <c r="A232" s="17">
        <v>404103</v>
      </c>
      <c r="B232" s="18" t="s">
        <v>641</v>
      </c>
      <c r="C232" s="18" t="s">
        <v>642</v>
      </c>
      <c r="D232" s="18" t="s">
        <v>54</v>
      </c>
      <c r="E232" s="2" t="str">
        <f t="shared" si="45"/>
        <v>INWOOD GOLF COURSE W1 pnum404103</v>
      </c>
      <c r="F232" s="17">
        <v>140</v>
      </c>
      <c r="G232" s="18" t="s">
        <v>643</v>
      </c>
      <c r="H232" s="18" t="s">
        <v>644</v>
      </c>
      <c r="I232" s="54">
        <v>0</v>
      </c>
      <c r="J232" s="54">
        <v>0</v>
      </c>
      <c r="K232" s="54">
        <v>0</v>
      </c>
      <c r="L232" s="54">
        <v>0</v>
      </c>
      <c r="M232" s="54">
        <v>0</v>
      </c>
      <c r="N232" s="54">
        <v>0</v>
      </c>
      <c r="O232" s="54">
        <v>0</v>
      </c>
      <c r="P232" s="54">
        <v>0</v>
      </c>
      <c r="Q232" s="54">
        <v>0</v>
      </c>
      <c r="R232" s="54">
        <v>0</v>
      </c>
      <c r="S232" s="54">
        <v>0</v>
      </c>
      <c r="T232" s="54">
        <v>0</v>
      </c>
      <c r="U232" s="54">
        <v>0</v>
      </c>
      <c r="V232" s="54">
        <v>0</v>
      </c>
      <c r="W232" s="54">
        <v>0</v>
      </c>
      <c r="X232" s="54">
        <v>0</v>
      </c>
      <c r="Y232" s="54">
        <v>0</v>
      </c>
      <c r="Z232" s="54">
        <v>0</v>
      </c>
      <c r="AA232" s="54">
        <v>0</v>
      </c>
      <c r="AB232" s="54">
        <v>0</v>
      </c>
      <c r="AC232" s="54">
        <v>0</v>
      </c>
      <c r="AD232" s="54">
        <v>0</v>
      </c>
      <c r="AE232" s="54">
        <v>0</v>
      </c>
      <c r="AF232" s="54">
        <v>0</v>
      </c>
      <c r="AG232" s="54">
        <v>0</v>
      </c>
      <c r="AH232" s="54">
        <v>0</v>
      </c>
      <c r="AI232" s="54">
        <v>0</v>
      </c>
      <c r="AJ232" s="54">
        <v>0</v>
      </c>
      <c r="AK232" s="54">
        <v>0</v>
      </c>
      <c r="AL232" s="54">
        <v>0</v>
      </c>
      <c r="AM232" s="54">
        <v>0</v>
      </c>
      <c r="AN232" s="54">
        <v>0</v>
      </c>
      <c r="AO232" s="54">
        <v>0</v>
      </c>
      <c r="AP232" s="54">
        <v>0</v>
      </c>
      <c r="AQ232" s="54">
        <v>0</v>
      </c>
      <c r="AR232" s="54">
        <v>0</v>
      </c>
      <c r="AS232" s="54">
        <v>0</v>
      </c>
      <c r="AT232" s="54">
        <v>0</v>
      </c>
      <c r="AU232" s="54">
        <v>0</v>
      </c>
      <c r="AV232" s="54">
        <v>0</v>
      </c>
      <c r="AW232" s="54">
        <v>0</v>
      </c>
      <c r="AX232" s="54">
        <v>0</v>
      </c>
      <c r="AY232" s="54">
        <v>0</v>
      </c>
      <c r="AZ232" s="54">
        <v>0</v>
      </c>
      <c r="BA232" s="48">
        <v>0</v>
      </c>
      <c r="BB232" s="48">
        <v>0</v>
      </c>
      <c r="BC232" s="48">
        <v>0</v>
      </c>
      <c r="BD232" s="48">
        <v>0</v>
      </c>
      <c r="BE232" s="48">
        <v>0</v>
      </c>
      <c r="BF232" s="48">
        <v>0</v>
      </c>
      <c r="BG232" s="54">
        <v>0</v>
      </c>
      <c r="BH232" s="54">
        <v>0</v>
      </c>
      <c r="BI232" s="54">
        <v>0</v>
      </c>
      <c r="BJ232" s="54">
        <v>0</v>
      </c>
      <c r="BK232" s="54">
        <v>0</v>
      </c>
      <c r="BL232" s="55">
        <v>6069000</v>
      </c>
      <c r="BM232" s="55">
        <v>7069000</v>
      </c>
      <c r="BN232" s="55">
        <v>7069000</v>
      </c>
      <c r="BO232" s="55">
        <v>7069000</v>
      </c>
      <c r="BP232" s="55">
        <v>7569000</v>
      </c>
      <c r="BQ232" s="55">
        <v>7569000</v>
      </c>
      <c r="BR232" s="55">
        <v>7569000</v>
      </c>
      <c r="BS232" s="55">
        <v>7569000</v>
      </c>
      <c r="BT232" s="55">
        <v>7569000</v>
      </c>
      <c r="BU232" s="55">
        <v>7569000</v>
      </c>
      <c r="BV232" s="55">
        <v>7569000</v>
      </c>
      <c r="BW232" s="55">
        <v>7969000</v>
      </c>
      <c r="BX232" s="55">
        <v>8169000</v>
      </c>
      <c r="BY232" s="55">
        <v>8169000</v>
      </c>
      <c r="BZ232" s="55">
        <v>8169000</v>
      </c>
      <c r="CA232" s="53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</row>
    <row r="233" spans="1:90" s="11" customFormat="1" x14ac:dyDescent="0.3">
      <c r="A233" s="25">
        <v>410176</v>
      </c>
      <c r="B233" s="26" t="s">
        <v>645</v>
      </c>
      <c r="C233" s="8" t="s">
        <v>646</v>
      </c>
      <c r="D233" s="8" t="s">
        <v>166</v>
      </c>
      <c r="E233" s="2" t="str">
        <f t="shared" si="45"/>
        <v>JOLIET W13 pnum410176</v>
      </c>
      <c r="F233" s="7">
        <v>200</v>
      </c>
      <c r="G233" s="8" t="s">
        <v>647</v>
      </c>
      <c r="H233" s="8" t="s">
        <v>648</v>
      </c>
      <c r="I233" s="73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69">
        <v>0</v>
      </c>
      <c r="AK233" s="69">
        <v>0</v>
      </c>
      <c r="AL233" s="69">
        <v>0</v>
      </c>
      <c r="AM233" s="69">
        <v>0</v>
      </c>
      <c r="AN233" s="69">
        <v>0</v>
      </c>
      <c r="AO233" s="69">
        <v>0</v>
      </c>
      <c r="AP233" s="69">
        <v>0</v>
      </c>
      <c r="AQ233" s="69">
        <v>0</v>
      </c>
      <c r="AR233" s="69">
        <v>0</v>
      </c>
      <c r="AS233" s="69">
        <v>0</v>
      </c>
      <c r="AT233" s="69">
        <v>0</v>
      </c>
      <c r="AU233" s="69">
        <v>0</v>
      </c>
      <c r="AV233" s="69">
        <v>0</v>
      </c>
      <c r="AW233" s="69">
        <v>0</v>
      </c>
      <c r="AX233" s="69">
        <v>0</v>
      </c>
      <c r="AY233" s="69">
        <v>0</v>
      </c>
      <c r="AZ233" s="69">
        <v>0</v>
      </c>
      <c r="BA233" s="69">
        <v>0</v>
      </c>
      <c r="BB233" s="69">
        <v>0</v>
      </c>
      <c r="BC233" s="69">
        <v>0</v>
      </c>
      <c r="BD233" s="69">
        <v>0</v>
      </c>
      <c r="BE233" s="69">
        <v>0</v>
      </c>
      <c r="BF233" s="69">
        <v>0</v>
      </c>
      <c r="BG233" s="69">
        <v>0</v>
      </c>
      <c r="BH233" s="69">
        <v>0</v>
      </c>
      <c r="BI233" s="69">
        <v>0</v>
      </c>
      <c r="BJ233" s="69">
        <v>0</v>
      </c>
      <c r="BK233" s="69">
        <v>0</v>
      </c>
      <c r="BL233" s="69">
        <v>0</v>
      </c>
      <c r="BM233" s="69">
        <v>0</v>
      </c>
      <c r="BN233" s="69">
        <v>0</v>
      </c>
      <c r="BO233" s="69">
        <v>0</v>
      </c>
      <c r="BP233" s="69">
        <v>0</v>
      </c>
      <c r="BQ233" s="69">
        <v>0</v>
      </c>
      <c r="BR233" s="69">
        <v>0</v>
      </c>
      <c r="BS233" s="69">
        <v>0</v>
      </c>
      <c r="BT233" s="69">
        <v>0</v>
      </c>
      <c r="BU233" s="69">
        <v>0</v>
      </c>
      <c r="BV233" s="69">
        <v>0</v>
      </c>
      <c r="BW233" s="69">
        <v>0</v>
      </c>
      <c r="BX233" s="69">
        <v>0</v>
      </c>
      <c r="BY233" s="69">
        <v>0</v>
      </c>
      <c r="BZ233" s="69">
        <v>0</v>
      </c>
      <c r="CA233" s="37"/>
    </row>
    <row r="234" spans="1:90" s="11" customFormat="1" x14ac:dyDescent="0.3">
      <c r="A234" s="25">
        <v>410367</v>
      </c>
      <c r="B234" s="26" t="s">
        <v>645</v>
      </c>
      <c r="C234" s="8" t="s">
        <v>646</v>
      </c>
      <c r="D234" s="8" t="s">
        <v>445</v>
      </c>
      <c r="E234" s="2" t="str">
        <f t="shared" si="45"/>
        <v>JOLIET W14 pnum410367</v>
      </c>
      <c r="F234" s="9">
        <v>200</v>
      </c>
      <c r="G234" s="8" t="s">
        <v>647</v>
      </c>
      <c r="H234" s="8" t="s">
        <v>648</v>
      </c>
      <c r="I234" s="73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69">
        <v>0</v>
      </c>
      <c r="AK234" s="69">
        <v>0</v>
      </c>
      <c r="AL234" s="69">
        <v>0</v>
      </c>
      <c r="AM234" s="69">
        <v>0</v>
      </c>
      <c r="AN234" s="69">
        <v>0</v>
      </c>
      <c r="AO234" s="69">
        <v>0</v>
      </c>
      <c r="AP234" s="69">
        <v>0</v>
      </c>
      <c r="AQ234" s="69">
        <v>0</v>
      </c>
      <c r="AR234" s="69">
        <v>0</v>
      </c>
      <c r="AS234" s="69">
        <v>0</v>
      </c>
      <c r="AT234" s="69">
        <v>0</v>
      </c>
      <c r="AU234" s="69">
        <v>0</v>
      </c>
      <c r="AV234" s="69">
        <v>0</v>
      </c>
      <c r="AW234" s="69">
        <v>0</v>
      </c>
      <c r="AX234" s="69">
        <v>0</v>
      </c>
      <c r="AY234" s="69">
        <v>0</v>
      </c>
      <c r="AZ234" s="69">
        <v>0</v>
      </c>
      <c r="BA234" s="69">
        <v>0</v>
      </c>
      <c r="BB234" s="69">
        <v>0</v>
      </c>
      <c r="BC234" s="69">
        <v>0</v>
      </c>
      <c r="BD234" s="69">
        <v>0</v>
      </c>
      <c r="BE234" s="69">
        <v>0</v>
      </c>
      <c r="BF234" s="69">
        <v>0</v>
      </c>
      <c r="BG234" s="69">
        <v>0</v>
      </c>
      <c r="BH234" s="69">
        <v>0</v>
      </c>
      <c r="BI234" s="69">
        <v>0</v>
      </c>
      <c r="BJ234" s="69">
        <v>0</v>
      </c>
      <c r="BK234" s="69">
        <v>0</v>
      </c>
      <c r="BL234" s="69">
        <v>0</v>
      </c>
      <c r="BM234" s="69">
        <v>0</v>
      </c>
      <c r="BN234" s="69">
        <v>0</v>
      </c>
      <c r="BO234" s="69">
        <v>0</v>
      </c>
      <c r="BP234" s="69">
        <v>0</v>
      </c>
      <c r="BQ234" s="69">
        <v>0</v>
      </c>
      <c r="BR234" s="69">
        <v>0</v>
      </c>
      <c r="BS234" s="69">
        <v>0</v>
      </c>
      <c r="BT234" s="69">
        <v>0</v>
      </c>
      <c r="BU234" s="69">
        <v>0</v>
      </c>
      <c r="BV234" s="69">
        <v>0</v>
      </c>
      <c r="BW234" s="69">
        <v>0</v>
      </c>
      <c r="BX234" s="69">
        <v>0</v>
      </c>
      <c r="BY234" s="69">
        <v>0</v>
      </c>
      <c r="BZ234" s="69">
        <v>0</v>
      </c>
      <c r="CA234" s="37"/>
    </row>
    <row r="235" spans="1:90" s="11" customFormat="1" x14ac:dyDescent="0.3">
      <c r="A235" s="25">
        <v>412262</v>
      </c>
      <c r="B235" s="26" t="s">
        <v>645</v>
      </c>
      <c r="C235" s="8" t="s">
        <v>646</v>
      </c>
      <c r="D235" s="8" t="s">
        <v>649</v>
      </c>
      <c r="E235" s="2" t="str">
        <f t="shared" si="45"/>
        <v>JOLIET W301 pnum412262</v>
      </c>
      <c r="F235" s="9">
        <v>127</v>
      </c>
      <c r="G235" s="8" t="s">
        <v>650</v>
      </c>
      <c r="H235" s="8" t="s">
        <v>651</v>
      </c>
      <c r="I235" s="63">
        <v>0</v>
      </c>
      <c r="J235" s="67">
        <v>0</v>
      </c>
      <c r="K235" s="67">
        <v>0</v>
      </c>
      <c r="L235" s="67">
        <v>0</v>
      </c>
      <c r="M235" s="67">
        <v>0</v>
      </c>
      <c r="N235" s="67">
        <v>0</v>
      </c>
      <c r="O235" s="67">
        <v>0</v>
      </c>
      <c r="P235" s="67">
        <v>0</v>
      </c>
      <c r="Q235" s="67">
        <v>0</v>
      </c>
      <c r="R235" s="67">
        <v>0</v>
      </c>
      <c r="S235" s="67">
        <v>0</v>
      </c>
      <c r="T235" s="67">
        <v>0</v>
      </c>
      <c r="U235" s="67">
        <v>0</v>
      </c>
      <c r="V235" s="67">
        <v>0</v>
      </c>
      <c r="W235" s="67">
        <v>0</v>
      </c>
      <c r="X235" s="67">
        <v>0</v>
      </c>
      <c r="Y235" s="67">
        <v>0</v>
      </c>
      <c r="Z235" s="67">
        <v>0</v>
      </c>
      <c r="AA235" s="67">
        <v>0</v>
      </c>
      <c r="AB235" s="67">
        <v>0</v>
      </c>
      <c r="AC235" s="67">
        <v>0</v>
      </c>
      <c r="AD235" s="67">
        <v>0</v>
      </c>
      <c r="AE235" s="67">
        <v>0</v>
      </c>
      <c r="AF235" s="67">
        <v>0</v>
      </c>
      <c r="AG235" s="67">
        <v>0</v>
      </c>
      <c r="AH235" s="67">
        <v>0</v>
      </c>
      <c r="AI235" s="67">
        <v>0</v>
      </c>
      <c r="AJ235" s="67">
        <v>0</v>
      </c>
      <c r="AK235" s="67">
        <v>0</v>
      </c>
      <c r="AL235" s="67">
        <v>0</v>
      </c>
      <c r="AM235" s="67">
        <v>0</v>
      </c>
      <c r="AN235" s="67">
        <v>0</v>
      </c>
      <c r="AO235" s="67">
        <v>0</v>
      </c>
      <c r="AP235" s="67">
        <v>0</v>
      </c>
      <c r="AQ235" s="67">
        <v>0</v>
      </c>
      <c r="AR235" s="67">
        <v>0</v>
      </c>
      <c r="AS235" s="67">
        <v>0</v>
      </c>
      <c r="AT235" s="67">
        <v>0</v>
      </c>
      <c r="AU235" s="67">
        <v>0</v>
      </c>
      <c r="AV235" s="67">
        <v>0</v>
      </c>
      <c r="AW235" s="67">
        <v>0</v>
      </c>
      <c r="AX235" s="67">
        <v>0</v>
      </c>
      <c r="AY235" s="67">
        <v>0</v>
      </c>
      <c r="AZ235" s="67">
        <v>0</v>
      </c>
      <c r="BA235" s="67">
        <v>0</v>
      </c>
      <c r="BB235" s="67">
        <v>0</v>
      </c>
      <c r="BC235" s="67">
        <v>0</v>
      </c>
      <c r="BD235" s="67">
        <v>0</v>
      </c>
      <c r="BE235" s="67">
        <v>0</v>
      </c>
      <c r="BF235" s="67">
        <v>0</v>
      </c>
      <c r="BG235" s="67">
        <v>0</v>
      </c>
      <c r="BH235" s="67">
        <v>0</v>
      </c>
      <c r="BI235" s="67">
        <v>0</v>
      </c>
      <c r="BJ235" s="67">
        <v>0</v>
      </c>
      <c r="BK235" s="67">
        <v>0</v>
      </c>
      <c r="BL235" s="67">
        <v>0</v>
      </c>
      <c r="BM235" s="58">
        <v>101636000</v>
      </c>
      <c r="BN235" s="58">
        <v>330000</v>
      </c>
      <c r="BO235" s="58">
        <v>330000</v>
      </c>
      <c r="BP235" s="58">
        <v>330000</v>
      </c>
      <c r="BQ235" s="58">
        <v>160612000</v>
      </c>
      <c r="BR235" s="58">
        <v>157861000</v>
      </c>
      <c r="BS235" s="58">
        <v>138312000</v>
      </c>
      <c r="BT235" s="58">
        <v>173462000</v>
      </c>
      <c r="BU235" s="58">
        <v>188179000</v>
      </c>
      <c r="BV235" s="58">
        <v>195489000</v>
      </c>
      <c r="BW235" s="58">
        <v>238467000</v>
      </c>
      <c r="BX235" s="58">
        <v>238467000</v>
      </c>
      <c r="BY235" s="58">
        <v>283904000</v>
      </c>
      <c r="BZ235" s="58">
        <v>283904000</v>
      </c>
      <c r="CA235" s="37"/>
    </row>
    <row r="236" spans="1:90" s="11" customFormat="1" x14ac:dyDescent="0.3">
      <c r="A236" s="25">
        <v>409312</v>
      </c>
      <c r="B236" s="26" t="s">
        <v>645</v>
      </c>
      <c r="C236" s="8" t="s">
        <v>646</v>
      </c>
      <c r="D236" s="8" t="s">
        <v>652</v>
      </c>
      <c r="E236" s="2" t="str">
        <f t="shared" si="45"/>
        <v>JOLIET W201 pnum409312</v>
      </c>
      <c r="F236" s="7">
        <v>125</v>
      </c>
      <c r="G236" s="8" t="s">
        <v>653</v>
      </c>
      <c r="H236" s="8" t="s">
        <v>654</v>
      </c>
      <c r="I236" s="73">
        <v>146920000</v>
      </c>
      <c r="J236" s="72">
        <v>126920000</v>
      </c>
      <c r="K236" s="72">
        <f t="shared" ref="K236:AI236" si="47">J236+3000000</f>
        <v>129920000</v>
      </c>
      <c r="L236" s="72">
        <f t="shared" si="47"/>
        <v>132920000</v>
      </c>
      <c r="M236" s="72">
        <f t="shared" si="47"/>
        <v>135920000</v>
      </c>
      <c r="N236" s="72">
        <f t="shared" si="47"/>
        <v>138920000</v>
      </c>
      <c r="O236" s="72">
        <f t="shared" si="47"/>
        <v>141920000</v>
      </c>
      <c r="P236" s="72">
        <f t="shared" si="47"/>
        <v>144920000</v>
      </c>
      <c r="Q236" s="72">
        <f t="shared" si="47"/>
        <v>147920000</v>
      </c>
      <c r="R236" s="72">
        <f t="shared" si="47"/>
        <v>150920000</v>
      </c>
      <c r="S236" s="72">
        <f t="shared" si="47"/>
        <v>153920000</v>
      </c>
      <c r="T236" s="72">
        <f t="shared" si="47"/>
        <v>156920000</v>
      </c>
      <c r="U236" s="72">
        <f t="shared" si="47"/>
        <v>159920000</v>
      </c>
      <c r="V236" s="72">
        <f t="shared" si="47"/>
        <v>162920000</v>
      </c>
      <c r="W236" s="72">
        <f t="shared" si="47"/>
        <v>165920000</v>
      </c>
      <c r="X236" s="72">
        <f t="shared" si="47"/>
        <v>168920000</v>
      </c>
      <c r="Y236" s="72">
        <f t="shared" si="47"/>
        <v>171920000</v>
      </c>
      <c r="Z236" s="72">
        <f t="shared" si="47"/>
        <v>174920000</v>
      </c>
      <c r="AA236" s="72">
        <f t="shared" si="47"/>
        <v>177920000</v>
      </c>
      <c r="AB236" s="72">
        <f t="shared" si="47"/>
        <v>180920000</v>
      </c>
      <c r="AC236" s="72">
        <f t="shared" si="47"/>
        <v>183920000</v>
      </c>
      <c r="AD236" s="72">
        <f t="shared" si="47"/>
        <v>186920000</v>
      </c>
      <c r="AE236" s="72">
        <f t="shared" si="47"/>
        <v>189920000</v>
      </c>
      <c r="AF236" s="72">
        <f t="shared" si="47"/>
        <v>192920000</v>
      </c>
      <c r="AG236" s="72">
        <f t="shared" si="47"/>
        <v>195920000</v>
      </c>
      <c r="AH236" s="72">
        <f t="shared" si="47"/>
        <v>198920000</v>
      </c>
      <c r="AI236" s="72">
        <f t="shared" si="47"/>
        <v>201920000</v>
      </c>
      <c r="AJ236" s="72">
        <f>AI236+5000000</f>
        <v>206920000</v>
      </c>
      <c r="AK236" s="72">
        <f>AJ236+5000000</f>
        <v>211920000</v>
      </c>
      <c r="AL236" s="72">
        <f>AK236+5000000</f>
        <v>216920000</v>
      </c>
      <c r="AM236" s="72">
        <f>AL236+5000000</f>
        <v>221920000</v>
      </c>
      <c r="AN236" s="60">
        <v>215970000</v>
      </c>
      <c r="AO236" s="60">
        <v>246920000</v>
      </c>
      <c r="AP236" s="60">
        <v>142910000</v>
      </c>
      <c r="AQ236" s="60">
        <v>127240000</v>
      </c>
      <c r="AR236" s="60">
        <v>85563000</v>
      </c>
      <c r="AS236" s="60">
        <v>70756000</v>
      </c>
      <c r="AT236" s="60">
        <v>8190000</v>
      </c>
      <c r="AU236" s="60">
        <v>0</v>
      </c>
      <c r="AV236" s="60">
        <v>53483000</v>
      </c>
      <c r="AW236" s="60">
        <v>182546000</v>
      </c>
      <c r="AX236" s="60">
        <v>163144000</v>
      </c>
      <c r="AY236" s="60">
        <v>181428000</v>
      </c>
      <c r="AZ236" s="60">
        <v>109216000</v>
      </c>
      <c r="BA236" s="60">
        <v>132177000</v>
      </c>
      <c r="BB236" s="60">
        <v>108915000</v>
      </c>
      <c r="BC236" s="60">
        <v>108915000</v>
      </c>
      <c r="BD236" s="60">
        <v>108915000</v>
      </c>
      <c r="BE236" s="60">
        <v>113721882</v>
      </c>
      <c r="BF236" s="60">
        <v>113721882</v>
      </c>
      <c r="BG236" s="60">
        <v>113721882</v>
      </c>
      <c r="BH236" s="60">
        <v>113721882</v>
      </c>
      <c r="BI236" s="60">
        <v>139333297</v>
      </c>
      <c r="BJ236" s="60">
        <v>139333297</v>
      </c>
      <c r="BK236" s="60">
        <v>139333297</v>
      </c>
      <c r="BL236" s="60">
        <v>149050000</v>
      </c>
      <c r="BM236" s="67">
        <v>0</v>
      </c>
      <c r="BN236" s="67">
        <v>0</v>
      </c>
      <c r="BO236" s="67">
        <v>0</v>
      </c>
      <c r="BP236" s="67">
        <v>0</v>
      </c>
      <c r="BQ236" s="67">
        <v>0</v>
      </c>
      <c r="BR236" s="67">
        <v>0</v>
      </c>
      <c r="BS236" s="67">
        <v>0</v>
      </c>
      <c r="BT236" s="67">
        <v>0</v>
      </c>
      <c r="BU236" s="67">
        <v>0</v>
      </c>
      <c r="BV236" s="67">
        <v>0</v>
      </c>
      <c r="BW236" s="67">
        <v>0</v>
      </c>
      <c r="BX236" s="67">
        <v>0</v>
      </c>
      <c r="BY236" s="67">
        <v>0</v>
      </c>
      <c r="BZ236" s="67">
        <v>0</v>
      </c>
      <c r="CA236" s="37"/>
    </row>
    <row r="237" spans="1:90" s="11" customFormat="1" x14ac:dyDescent="0.3">
      <c r="A237" s="25">
        <v>412267</v>
      </c>
      <c r="B237" s="26" t="s">
        <v>645</v>
      </c>
      <c r="C237" s="8" t="s">
        <v>646</v>
      </c>
      <c r="D237" s="8" t="s">
        <v>655</v>
      </c>
      <c r="E237" s="2" t="str">
        <f t="shared" si="45"/>
        <v>JOLIET W304 pnum412267</v>
      </c>
      <c r="F237" s="7">
        <v>121</v>
      </c>
      <c r="G237" s="8" t="s">
        <v>656</v>
      </c>
      <c r="H237" s="8" t="s">
        <v>657</v>
      </c>
      <c r="I237" s="73">
        <v>0</v>
      </c>
      <c r="J237" s="69">
        <v>0</v>
      </c>
      <c r="K237" s="69">
        <v>0</v>
      </c>
      <c r="L237" s="69">
        <v>0</v>
      </c>
      <c r="M237" s="69">
        <v>0</v>
      </c>
      <c r="N237" s="69">
        <v>0</v>
      </c>
      <c r="O237" s="69">
        <v>0</v>
      </c>
      <c r="P237" s="69">
        <v>0</v>
      </c>
      <c r="Q237" s="69">
        <v>0</v>
      </c>
      <c r="R237" s="69">
        <v>0</v>
      </c>
      <c r="S237" s="69">
        <v>0</v>
      </c>
      <c r="T237" s="69">
        <v>0</v>
      </c>
      <c r="U237" s="69">
        <v>0</v>
      </c>
      <c r="V237" s="69">
        <v>0</v>
      </c>
      <c r="W237" s="69">
        <v>0</v>
      </c>
      <c r="X237" s="69">
        <v>0</v>
      </c>
      <c r="Y237" s="69">
        <v>0</v>
      </c>
      <c r="Z237" s="69">
        <v>0</v>
      </c>
      <c r="AA237" s="69">
        <v>0</v>
      </c>
      <c r="AB237" s="69">
        <v>0</v>
      </c>
      <c r="AC237" s="69">
        <v>0</v>
      </c>
      <c r="AD237" s="69">
        <v>0</v>
      </c>
      <c r="AE237" s="69">
        <v>0</v>
      </c>
      <c r="AF237" s="69">
        <v>0</v>
      </c>
      <c r="AG237" s="69">
        <v>0</v>
      </c>
      <c r="AH237" s="69">
        <v>0</v>
      </c>
      <c r="AI237" s="69">
        <v>0</v>
      </c>
      <c r="AJ237" s="69">
        <v>0</v>
      </c>
      <c r="AK237" s="69">
        <v>0</v>
      </c>
      <c r="AL237" s="69">
        <v>0</v>
      </c>
      <c r="AM237" s="69">
        <v>0</v>
      </c>
      <c r="AN237" s="69">
        <v>0</v>
      </c>
      <c r="AO237" s="69">
        <v>0</v>
      </c>
      <c r="AP237" s="69">
        <v>0</v>
      </c>
      <c r="AQ237" s="69">
        <v>0</v>
      </c>
      <c r="AR237" s="69">
        <v>0</v>
      </c>
      <c r="AS237" s="69">
        <v>0</v>
      </c>
      <c r="AT237" s="69">
        <v>0</v>
      </c>
      <c r="AU237" s="67">
        <v>0</v>
      </c>
      <c r="AV237" s="67">
        <v>0</v>
      </c>
      <c r="AW237" s="67">
        <v>0</v>
      </c>
      <c r="AX237" s="67">
        <v>0</v>
      </c>
      <c r="AY237" s="67">
        <v>0</v>
      </c>
      <c r="AZ237" s="67">
        <v>0</v>
      </c>
      <c r="BA237" s="67">
        <v>0</v>
      </c>
      <c r="BB237" s="67">
        <v>0</v>
      </c>
      <c r="BC237" s="67">
        <v>0</v>
      </c>
      <c r="BD237" s="67">
        <v>0</v>
      </c>
      <c r="BE237" s="67">
        <v>0</v>
      </c>
      <c r="BF237" s="67">
        <v>0</v>
      </c>
      <c r="BG237" s="67">
        <v>0</v>
      </c>
      <c r="BH237" s="67">
        <v>0</v>
      </c>
      <c r="BI237" s="67">
        <v>0</v>
      </c>
      <c r="BJ237" s="67">
        <v>0</v>
      </c>
      <c r="BK237" s="67">
        <v>0</v>
      </c>
      <c r="BL237" s="67">
        <v>0</v>
      </c>
      <c r="BM237" s="58">
        <v>86929000</v>
      </c>
      <c r="BN237" s="58">
        <v>85894000</v>
      </c>
      <c r="BO237" s="58">
        <v>85894000</v>
      </c>
      <c r="BP237" s="58">
        <v>98861000</v>
      </c>
      <c r="BQ237" s="58">
        <v>151123000</v>
      </c>
      <c r="BR237" s="58">
        <v>148583000</v>
      </c>
      <c r="BS237" s="58">
        <v>120600000</v>
      </c>
      <c r="BT237" s="58">
        <v>152932000</v>
      </c>
      <c r="BU237" s="58">
        <v>163391000</v>
      </c>
      <c r="BV237" s="58">
        <v>174298000</v>
      </c>
      <c r="BW237" s="58">
        <v>212552000</v>
      </c>
      <c r="BX237" s="58">
        <v>212552000</v>
      </c>
      <c r="BY237" s="58">
        <v>228647000</v>
      </c>
      <c r="BZ237" s="58">
        <v>228647000</v>
      </c>
      <c r="CA237" s="37"/>
      <c r="CB237"/>
      <c r="CC237"/>
      <c r="CD237"/>
      <c r="CE237"/>
      <c r="CF237"/>
      <c r="CG237"/>
      <c r="CH237"/>
      <c r="CI237"/>
      <c r="CJ237"/>
      <c r="CK237"/>
      <c r="CL237"/>
    </row>
    <row r="238" spans="1:90" s="11" customFormat="1" x14ac:dyDescent="0.3">
      <c r="A238" s="25">
        <v>409418</v>
      </c>
      <c r="B238" s="26" t="s">
        <v>645</v>
      </c>
      <c r="C238" s="8" t="s">
        <v>646</v>
      </c>
      <c r="D238" s="8" t="s">
        <v>658</v>
      </c>
      <c r="E238" s="2" t="str">
        <f t="shared" si="45"/>
        <v>JOLIET W204 pnum409418</v>
      </c>
      <c r="F238" s="7">
        <v>115</v>
      </c>
      <c r="G238" s="8" t="s">
        <v>659</v>
      </c>
      <c r="H238" s="8" t="s">
        <v>660</v>
      </c>
      <c r="I238" s="73">
        <v>45000000</v>
      </c>
      <c r="J238" s="64">
        <v>46000000</v>
      </c>
      <c r="K238" s="64">
        <v>48000000</v>
      </c>
      <c r="L238" s="64">
        <v>48000000</v>
      </c>
      <c r="M238" s="64">
        <v>49000000</v>
      </c>
      <c r="N238" s="64">
        <v>50000000</v>
      </c>
      <c r="O238" s="64">
        <v>50000000</v>
      </c>
      <c r="P238" s="64">
        <v>52000000</v>
      </c>
      <c r="Q238" s="64">
        <v>52000000</v>
      </c>
      <c r="R238" s="64">
        <v>54000000</v>
      </c>
      <c r="S238" s="64">
        <v>54000000</v>
      </c>
      <c r="T238" s="64">
        <v>56000000</v>
      </c>
      <c r="U238" s="64">
        <v>56000000</v>
      </c>
      <c r="V238" s="64">
        <v>58000000</v>
      </c>
      <c r="W238" s="64">
        <v>58000000</v>
      </c>
      <c r="X238" s="64">
        <v>60000000</v>
      </c>
      <c r="Y238" s="64">
        <v>61000000</v>
      </c>
      <c r="Z238" s="64">
        <v>62000000</v>
      </c>
      <c r="AA238" s="64">
        <v>63000000</v>
      </c>
      <c r="AB238" s="64">
        <v>62000000</v>
      </c>
      <c r="AC238" s="64">
        <v>65000000</v>
      </c>
      <c r="AD238" s="64">
        <v>70000000</v>
      </c>
      <c r="AE238" s="64">
        <v>70000000</v>
      </c>
      <c r="AF238" s="64">
        <v>75000000</v>
      </c>
      <c r="AG238" s="64">
        <v>75000000</v>
      </c>
      <c r="AH238" s="64">
        <v>80000000</v>
      </c>
      <c r="AI238" s="64">
        <v>80000000</v>
      </c>
      <c r="AJ238" s="64">
        <v>85000000</v>
      </c>
      <c r="AK238" s="64">
        <v>85000000</v>
      </c>
      <c r="AL238" s="64">
        <v>90000000</v>
      </c>
      <c r="AM238" s="64">
        <v>90000000</v>
      </c>
      <c r="AN238" s="58">
        <v>95410000</v>
      </c>
      <c r="AO238" s="58">
        <v>287210000</v>
      </c>
      <c r="AP238" s="58">
        <v>249240000</v>
      </c>
      <c r="AQ238" s="58">
        <v>300330000</v>
      </c>
      <c r="AR238" s="58">
        <v>148320000</v>
      </c>
      <c r="AS238" s="58">
        <v>239550000</v>
      </c>
      <c r="AT238" s="58">
        <v>218400000</v>
      </c>
      <c r="AU238" s="58">
        <v>173741000</v>
      </c>
      <c r="AV238" s="58">
        <v>121645000</v>
      </c>
      <c r="AW238" s="58">
        <v>60110000</v>
      </c>
      <c r="AX238" s="58">
        <v>22980000</v>
      </c>
      <c r="AY238" s="58">
        <v>22980000</v>
      </c>
      <c r="AZ238" s="58">
        <v>51950000</v>
      </c>
      <c r="BA238" s="58">
        <v>54880000</v>
      </c>
      <c r="BB238" s="58">
        <v>61160000</v>
      </c>
      <c r="BC238" s="58">
        <v>61160000</v>
      </c>
      <c r="BD238" s="58">
        <v>61160000</v>
      </c>
      <c r="BE238" s="58">
        <v>63859250</v>
      </c>
      <c r="BF238" s="58">
        <v>63859250</v>
      </c>
      <c r="BG238" s="58">
        <v>63859250</v>
      </c>
      <c r="BH238" s="58">
        <v>63859250</v>
      </c>
      <c r="BI238" s="58">
        <v>78241054</v>
      </c>
      <c r="BJ238" s="58">
        <v>78241054</v>
      </c>
      <c r="BK238" s="58">
        <v>78241054</v>
      </c>
      <c r="BL238" s="58">
        <v>102811000</v>
      </c>
      <c r="BM238" s="67">
        <v>0</v>
      </c>
      <c r="BN238" s="67">
        <v>0</v>
      </c>
      <c r="BO238" s="67">
        <v>0</v>
      </c>
      <c r="BP238" s="67">
        <v>0</v>
      </c>
      <c r="BQ238" s="67">
        <v>0</v>
      </c>
      <c r="BR238" s="67">
        <v>0</v>
      </c>
      <c r="BS238" s="67">
        <v>0</v>
      </c>
      <c r="BT238" s="67">
        <v>0</v>
      </c>
      <c r="BU238" s="67">
        <v>0</v>
      </c>
      <c r="BV238" s="67">
        <v>0</v>
      </c>
      <c r="BW238" s="67">
        <v>0</v>
      </c>
      <c r="BX238" s="67">
        <v>0</v>
      </c>
      <c r="BY238" s="67">
        <v>0</v>
      </c>
      <c r="BZ238" s="67">
        <v>0</v>
      </c>
      <c r="CA238" s="37"/>
      <c r="CB238"/>
      <c r="CC238"/>
      <c r="CD238"/>
      <c r="CE238"/>
      <c r="CF238"/>
      <c r="CG238"/>
      <c r="CH238"/>
      <c r="CI238"/>
      <c r="CJ238"/>
      <c r="CK238"/>
      <c r="CL238"/>
    </row>
    <row r="239" spans="1:90" s="21" customFormat="1" x14ac:dyDescent="0.3">
      <c r="A239" s="25">
        <v>412263</v>
      </c>
      <c r="B239" s="26" t="s">
        <v>645</v>
      </c>
      <c r="C239" s="8" t="s">
        <v>646</v>
      </c>
      <c r="D239" s="8" t="s">
        <v>661</v>
      </c>
      <c r="E239" s="2" t="str">
        <f t="shared" si="45"/>
        <v>JOLIET W302 pnum412263</v>
      </c>
      <c r="F239" s="7">
        <v>100</v>
      </c>
      <c r="G239" s="8" t="s">
        <v>662</v>
      </c>
      <c r="H239" s="8" t="s">
        <v>663</v>
      </c>
      <c r="I239" s="73">
        <v>0</v>
      </c>
      <c r="J239" s="67">
        <v>0</v>
      </c>
      <c r="K239" s="67">
        <v>0</v>
      </c>
      <c r="L239" s="67">
        <v>0</v>
      </c>
      <c r="M239" s="67">
        <v>0</v>
      </c>
      <c r="N239" s="67">
        <v>0</v>
      </c>
      <c r="O239" s="67">
        <v>0</v>
      </c>
      <c r="P239" s="67">
        <v>0</v>
      </c>
      <c r="Q239" s="67">
        <v>0</v>
      </c>
      <c r="R239" s="67">
        <v>0</v>
      </c>
      <c r="S239" s="67">
        <v>0</v>
      </c>
      <c r="T239" s="67">
        <v>0</v>
      </c>
      <c r="U239" s="67">
        <v>0</v>
      </c>
      <c r="V239" s="67">
        <v>0</v>
      </c>
      <c r="W239" s="67">
        <v>0</v>
      </c>
      <c r="X239" s="67">
        <v>0</v>
      </c>
      <c r="Y239" s="67">
        <v>0</v>
      </c>
      <c r="Z239" s="67">
        <v>0</v>
      </c>
      <c r="AA239" s="67">
        <v>0</v>
      </c>
      <c r="AB239" s="67">
        <v>0</v>
      </c>
      <c r="AC239" s="67">
        <v>0</v>
      </c>
      <c r="AD239" s="67">
        <v>0</v>
      </c>
      <c r="AE239" s="67">
        <v>0</v>
      </c>
      <c r="AF239" s="67">
        <v>0</v>
      </c>
      <c r="AG239" s="67">
        <v>0</v>
      </c>
      <c r="AH239" s="67">
        <v>0</v>
      </c>
      <c r="AI239" s="67">
        <v>0</v>
      </c>
      <c r="AJ239" s="67">
        <v>0</v>
      </c>
      <c r="AK239" s="67">
        <v>0</v>
      </c>
      <c r="AL239" s="67">
        <v>0</v>
      </c>
      <c r="AM239" s="67">
        <v>0</v>
      </c>
      <c r="AN239" s="67">
        <v>0</v>
      </c>
      <c r="AO239" s="67">
        <v>0</v>
      </c>
      <c r="AP239" s="67">
        <v>0</v>
      </c>
      <c r="AQ239" s="67">
        <v>0</v>
      </c>
      <c r="AR239" s="67">
        <v>0</v>
      </c>
      <c r="AS239" s="67">
        <v>0</v>
      </c>
      <c r="AT239" s="67">
        <v>0</v>
      </c>
      <c r="AU239" s="67">
        <v>0</v>
      </c>
      <c r="AV239" s="67">
        <v>0</v>
      </c>
      <c r="AW239" s="67">
        <v>0</v>
      </c>
      <c r="AX239" s="67">
        <v>0</v>
      </c>
      <c r="AY239" s="67">
        <v>0</v>
      </c>
      <c r="AZ239" s="67">
        <v>0</v>
      </c>
      <c r="BA239" s="67">
        <v>0</v>
      </c>
      <c r="BB239" s="67">
        <v>0</v>
      </c>
      <c r="BC239" s="67">
        <v>0</v>
      </c>
      <c r="BD239" s="67">
        <v>0</v>
      </c>
      <c r="BE239" s="67">
        <v>0</v>
      </c>
      <c r="BF239" s="67">
        <v>0</v>
      </c>
      <c r="BG239" s="67">
        <v>0</v>
      </c>
      <c r="BH239" s="67">
        <v>0</v>
      </c>
      <c r="BI239" s="67">
        <v>0</v>
      </c>
      <c r="BJ239" s="67">
        <v>0</v>
      </c>
      <c r="BK239" s="67">
        <v>0</v>
      </c>
      <c r="BL239" s="67">
        <v>0</v>
      </c>
      <c r="BM239" s="58">
        <v>158329000</v>
      </c>
      <c r="BN239" s="58">
        <v>162664000</v>
      </c>
      <c r="BO239" s="58">
        <v>162664000</v>
      </c>
      <c r="BP239" s="58">
        <v>75449000</v>
      </c>
      <c r="BQ239" s="58">
        <v>128280000</v>
      </c>
      <c r="BR239" s="58">
        <v>130038000</v>
      </c>
      <c r="BS239" s="58">
        <v>97628000</v>
      </c>
      <c r="BT239" s="58">
        <v>123327000</v>
      </c>
      <c r="BU239" s="58">
        <v>131441000</v>
      </c>
      <c r="BV239" s="58">
        <v>125716000</v>
      </c>
      <c r="BW239" s="58">
        <v>168458000</v>
      </c>
      <c r="BX239" s="58">
        <v>168458000</v>
      </c>
      <c r="BY239" s="58">
        <v>202016000</v>
      </c>
      <c r="BZ239" s="58">
        <v>202016000</v>
      </c>
      <c r="CA239" s="37"/>
    </row>
    <row r="240" spans="1:90" s="21" customFormat="1" x14ac:dyDescent="0.3">
      <c r="A240" s="25">
        <v>409417</v>
      </c>
      <c r="B240" s="26" t="s">
        <v>645</v>
      </c>
      <c r="C240" s="8" t="s">
        <v>646</v>
      </c>
      <c r="D240" s="8" t="s">
        <v>664</v>
      </c>
      <c r="E240" s="2" t="str">
        <f t="shared" si="45"/>
        <v>JOLIET W205 pnum409417</v>
      </c>
      <c r="F240" s="7">
        <v>95</v>
      </c>
      <c r="G240" s="8" t="s">
        <v>665</v>
      </c>
      <c r="H240" s="8" t="s">
        <v>666</v>
      </c>
      <c r="I240" s="73">
        <v>1700000</v>
      </c>
      <c r="J240" s="72">
        <v>1800000</v>
      </c>
      <c r="K240" s="72">
        <v>1800000</v>
      </c>
      <c r="L240" s="72">
        <v>2000000</v>
      </c>
      <c r="M240" s="72">
        <v>2000000</v>
      </c>
      <c r="N240" s="72">
        <v>2100000</v>
      </c>
      <c r="O240" s="72">
        <v>2100000</v>
      </c>
      <c r="P240" s="72">
        <v>2100000</v>
      </c>
      <c r="Q240" s="72">
        <v>2700000</v>
      </c>
      <c r="R240" s="72">
        <v>2700000</v>
      </c>
      <c r="S240" s="72">
        <v>2800000</v>
      </c>
      <c r="T240" s="72">
        <v>3100000</v>
      </c>
      <c r="U240" s="72">
        <v>3100000</v>
      </c>
      <c r="V240" s="72">
        <v>3300000</v>
      </c>
      <c r="W240" s="72">
        <v>3300000</v>
      </c>
      <c r="X240" s="72">
        <v>3500000</v>
      </c>
      <c r="Y240" s="72">
        <v>3500000</v>
      </c>
      <c r="Z240" s="72">
        <v>3500000</v>
      </c>
      <c r="AA240" s="72">
        <v>3900000</v>
      </c>
      <c r="AB240" s="72">
        <v>3900000</v>
      </c>
      <c r="AC240" s="72">
        <v>4100000</v>
      </c>
      <c r="AD240" s="72">
        <v>4100000</v>
      </c>
      <c r="AE240" s="72">
        <v>3900000</v>
      </c>
      <c r="AF240" s="72">
        <v>3900000</v>
      </c>
      <c r="AG240" s="72">
        <v>3900000</v>
      </c>
      <c r="AH240" s="72">
        <v>3500000</v>
      </c>
      <c r="AI240" s="72">
        <v>3500000</v>
      </c>
      <c r="AJ240" s="72">
        <v>3500000</v>
      </c>
      <c r="AK240" s="72">
        <v>3500000</v>
      </c>
      <c r="AL240" s="72">
        <v>3500000</v>
      </c>
      <c r="AM240" s="72">
        <v>3500000</v>
      </c>
      <c r="AN240" s="60">
        <v>3340000</v>
      </c>
      <c r="AO240" s="60">
        <v>143160000</v>
      </c>
      <c r="AP240" s="60">
        <v>226210000</v>
      </c>
      <c r="AQ240" s="60">
        <v>182570000</v>
      </c>
      <c r="AR240" s="60">
        <v>184065000</v>
      </c>
      <c r="AS240" s="60">
        <v>102740000</v>
      </c>
      <c r="AT240" s="60">
        <v>124745000</v>
      </c>
      <c r="AU240" s="60">
        <v>175674000</v>
      </c>
      <c r="AV240" s="58">
        <v>132015000</v>
      </c>
      <c r="AW240" s="60">
        <v>103906000</v>
      </c>
      <c r="AX240" s="58">
        <v>100181000</v>
      </c>
      <c r="AY240" s="58">
        <v>85783000</v>
      </c>
      <c r="AZ240" s="58">
        <v>92123000</v>
      </c>
      <c r="BA240" s="58">
        <v>59483000</v>
      </c>
      <c r="BB240" s="58">
        <v>62920000</v>
      </c>
      <c r="BC240" s="58">
        <v>62920000</v>
      </c>
      <c r="BD240" s="58">
        <v>63920000</v>
      </c>
      <c r="BE240" s="58">
        <v>64920000</v>
      </c>
      <c r="BF240" s="58">
        <v>65696927</v>
      </c>
      <c r="BG240" s="58">
        <v>65696927</v>
      </c>
      <c r="BH240" s="58">
        <v>70696927</v>
      </c>
      <c r="BI240" s="58">
        <v>70696927</v>
      </c>
      <c r="BJ240" s="58">
        <v>80492596</v>
      </c>
      <c r="BK240" s="58">
        <v>80492596</v>
      </c>
      <c r="BL240" s="58">
        <v>104585000</v>
      </c>
      <c r="BM240" s="67">
        <v>0</v>
      </c>
      <c r="BN240" s="67">
        <v>0</v>
      </c>
      <c r="BO240" s="67">
        <v>0</v>
      </c>
      <c r="BP240" s="67">
        <v>0</v>
      </c>
      <c r="BQ240" s="67">
        <v>0</v>
      </c>
      <c r="BR240" s="67">
        <v>0</v>
      </c>
      <c r="BS240" s="67">
        <v>0</v>
      </c>
      <c r="BT240" s="67">
        <v>0</v>
      </c>
      <c r="BU240" s="67">
        <v>0</v>
      </c>
      <c r="BV240" s="67">
        <v>0</v>
      </c>
      <c r="BW240" s="67">
        <v>0</v>
      </c>
      <c r="BX240" s="67">
        <v>0</v>
      </c>
      <c r="BY240" s="67">
        <v>0</v>
      </c>
      <c r="BZ240" s="67">
        <v>0</v>
      </c>
      <c r="CA240" s="37"/>
      <c r="CB240"/>
      <c r="CC240"/>
      <c r="CD240"/>
      <c r="CE240"/>
      <c r="CF240"/>
      <c r="CG240"/>
      <c r="CH240"/>
      <c r="CI240"/>
      <c r="CJ240"/>
      <c r="CK240"/>
      <c r="CL240"/>
    </row>
    <row r="241" spans="1:90" s="21" customFormat="1" x14ac:dyDescent="0.3">
      <c r="A241" s="25">
        <v>412268</v>
      </c>
      <c r="B241" s="26" t="s">
        <v>645</v>
      </c>
      <c r="C241" s="8" t="s">
        <v>646</v>
      </c>
      <c r="D241" s="8" t="s">
        <v>667</v>
      </c>
      <c r="E241" s="2" t="str">
        <f t="shared" si="45"/>
        <v>JOLIET W305 pnum412268</v>
      </c>
      <c r="F241" s="7">
        <v>90</v>
      </c>
      <c r="G241" s="8" t="s">
        <v>668</v>
      </c>
      <c r="H241" s="8" t="s">
        <v>669</v>
      </c>
      <c r="I241" s="73">
        <v>0</v>
      </c>
      <c r="J241" s="67">
        <v>0</v>
      </c>
      <c r="K241" s="67">
        <v>0</v>
      </c>
      <c r="L241" s="67">
        <v>0</v>
      </c>
      <c r="M241" s="67">
        <v>0</v>
      </c>
      <c r="N241" s="67">
        <v>0</v>
      </c>
      <c r="O241" s="67">
        <v>0</v>
      </c>
      <c r="P241" s="67">
        <v>0</v>
      </c>
      <c r="Q241" s="67">
        <v>0</v>
      </c>
      <c r="R241" s="67">
        <v>0</v>
      </c>
      <c r="S241" s="67">
        <v>0</v>
      </c>
      <c r="T241" s="67">
        <v>0</v>
      </c>
      <c r="U241" s="67">
        <v>0</v>
      </c>
      <c r="V241" s="67">
        <v>0</v>
      </c>
      <c r="W241" s="67">
        <v>0</v>
      </c>
      <c r="X241" s="67">
        <v>0</v>
      </c>
      <c r="Y241" s="67">
        <v>0</v>
      </c>
      <c r="Z241" s="67">
        <v>0</v>
      </c>
      <c r="AA241" s="67">
        <v>0</v>
      </c>
      <c r="AB241" s="67">
        <v>0</v>
      </c>
      <c r="AC241" s="67">
        <v>0</v>
      </c>
      <c r="AD241" s="67">
        <v>0</v>
      </c>
      <c r="AE241" s="67">
        <v>0</v>
      </c>
      <c r="AF241" s="67">
        <v>0</v>
      </c>
      <c r="AG241" s="67">
        <v>0</v>
      </c>
      <c r="AH241" s="67">
        <v>0</v>
      </c>
      <c r="AI241" s="67">
        <v>0</v>
      </c>
      <c r="AJ241" s="67">
        <v>0</v>
      </c>
      <c r="AK241" s="67">
        <v>0</v>
      </c>
      <c r="AL241" s="67">
        <v>0</v>
      </c>
      <c r="AM241" s="67">
        <v>0</v>
      </c>
      <c r="AN241" s="67">
        <v>0</v>
      </c>
      <c r="AO241" s="67">
        <v>0</v>
      </c>
      <c r="AP241" s="67">
        <v>0</v>
      </c>
      <c r="AQ241" s="67">
        <v>0</v>
      </c>
      <c r="AR241" s="67">
        <v>0</v>
      </c>
      <c r="AS241" s="67">
        <v>0</v>
      </c>
      <c r="AT241" s="67">
        <v>0</v>
      </c>
      <c r="AU241" s="67">
        <v>0</v>
      </c>
      <c r="AV241" s="67">
        <v>0</v>
      </c>
      <c r="AW241" s="67">
        <v>0</v>
      </c>
      <c r="AX241" s="67">
        <v>0</v>
      </c>
      <c r="AY241" s="67">
        <v>0</v>
      </c>
      <c r="AZ241" s="67">
        <v>0</v>
      </c>
      <c r="BA241" s="67">
        <v>0</v>
      </c>
      <c r="BB241" s="67">
        <v>0</v>
      </c>
      <c r="BC241" s="67">
        <v>0</v>
      </c>
      <c r="BD241" s="67">
        <v>0</v>
      </c>
      <c r="BE241" s="67">
        <v>0</v>
      </c>
      <c r="BF241" s="67">
        <v>0</v>
      </c>
      <c r="BG241" s="67">
        <v>0</v>
      </c>
      <c r="BH241" s="67">
        <v>0</v>
      </c>
      <c r="BI241" s="67">
        <v>0</v>
      </c>
      <c r="BJ241" s="67">
        <v>0</v>
      </c>
      <c r="BK241" s="67">
        <v>0</v>
      </c>
      <c r="BL241" s="67">
        <v>0</v>
      </c>
      <c r="BM241" s="58">
        <v>76535000</v>
      </c>
      <c r="BN241" s="58">
        <v>91593000</v>
      </c>
      <c r="BO241" s="58">
        <v>91593000</v>
      </c>
      <c r="BP241" s="58">
        <v>109886000</v>
      </c>
      <c r="BQ241" s="58">
        <v>194441000</v>
      </c>
      <c r="BR241" s="58">
        <v>152632000</v>
      </c>
      <c r="BS241" s="58">
        <v>112240000</v>
      </c>
      <c r="BT241" s="58">
        <v>157052000</v>
      </c>
      <c r="BU241" s="58">
        <v>174950000</v>
      </c>
      <c r="BV241" s="58">
        <v>176871000</v>
      </c>
      <c r="BW241" s="58">
        <v>187445000</v>
      </c>
      <c r="BX241" s="58">
        <v>187445000</v>
      </c>
      <c r="BY241" s="58">
        <v>165903000</v>
      </c>
      <c r="BZ241" s="58">
        <v>165903000</v>
      </c>
      <c r="CA241" s="37"/>
      <c r="CB241"/>
      <c r="CC241"/>
      <c r="CD241"/>
      <c r="CE241"/>
      <c r="CF241"/>
      <c r="CG241"/>
      <c r="CH241"/>
      <c r="CI241"/>
      <c r="CJ241"/>
      <c r="CK241"/>
      <c r="CL241"/>
    </row>
    <row r="242" spans="1:90" x14ac:dyDescent="0.3">
      <c r="A242" s="25">
        <v>409313</v>
      </c>
      <c r="B242" s="26" t="s">
        <v>645</v>
      </c>
      <c r="C242" s="8" t="s">
        <v>646</v>
      </c>
      <c r="D242" s="8" t="s">
        <v>670</v>
      </c>
      <c r="E242" s="2" t="str">
        <f t="shared" si="45"/>
        <v>JOLIET W202 pnum409313</v>
      </c>
      <c r="F242" s="7">
        <v>90</v>
      </c>
      <c r="G242" s="8" t="s">
        <v>671</v>
      </c>
      <c r="H242" s="8" t="s">
        <v>672</v>
      </c>
      <c r="I242" s="73">
        <v>60000000</v>
      </c>
      <c r="J242" s="72">
        <v>65000000</v>
      </c>
      <c r="K242" s="72">
        <v>65000000</v>
      </c>
      <c r="L242" s="72">
        <v>70000000</v>
      </c>
      <c r="M242" s="72">
        <v>70000000</v>
      </c>
      <c r="N242" s="72">
        <v>70000000</v>
      </c>
      <c r="O242" s="72">
        <v>75000000</v>
      </c>
      <c r="P242" s="72">
        <v>75000000</v>
      </c>
      <c r="Q242" s="72">
        <v>80000000</v>
      </c>
      <c r="R242" s="72">
        <v>80000000</v>
      </c>
      <c r="S242" s="72">
        <v>85000000</v>
      </c>
      <c r="T242" s="72">
        <v>85000000</v>
      </c>
      <c r="U242" s="72">
        <v>90000000</v>
      </c>
      <c r="V242" s="72">
        <v>90000000</v>
      </c>
      <c r="W242" s="72">
        <v>95000000</v>
      </c>
      <c r="X242" s="72">
        <v>95000000</v>
      </c>
      <c r="Y242" s="72">
        <v>100000000</v>
      </c>
      <c r="Z242" s="72">
        <v>100000000</v>
      </c>
      <c r="AA242" s="72">
        <v>105000000</v>
      </c>
      <c r="AB242" s="72">
        <v>105000000</v>
      </c>
      <c r="AC242" s="72">
        <v>108000000</v>
      </c>
      <c r="AD242" s="72">
        <v>110000000</v>
      </c>
      <c r="AE242" s="72">
        <v>112000000</v>
      </c>
      <c r="AF242" s="72">
        <v>112000000</v>
      </c>
      <c r="AG242" s="72">
        <v>114000000</v>
      </c>
      <c r="AH242" s="72">
        <v>116000000</v>
      </c>
      <c r="AI242" s="72">
        <v>118000000</v>
      </c>
      <c r="AJ242" s="72">
        <v>120000000</v>
      </c>
      <c r="AK242" s="72">
        <v>122000000</v>
      </c>
      <c r="AL242" s="72">
        <v>124000000</v>
      </c>
      <c r="AM242" s="72">
        <v>125000000</v>
      </c>
      <c r="AN242" s="60">
        <v>126880000</v>
      </c>
      <c r="AO242" s="60">
        <v>247730000</v>
      </c>
      <c r="AP242" s="60">
        <v>107580000</v>
      </c>
      <c r="AQ242" s="60">
        <v>84440000</v>
      </c>
      <c r="AR242" s="60">
        <v>80000000</v>
      </c>
      <c r="AS242" s="60">
        <v>71240000</v>
      </c>
      <c r="AT242" s="60">
        <v>116320000</v>
      </c>
      <c r="AU242" s="60">
        <v>160010000</v>
      </c>
      <c r="AV242" s="58">
        <v>133595000</v>
      </c>
      <c r="AW242" s="60">
        <v>99922000</v>
      </c>
      <c r="AX242" s="58">
        <v>114240000</v>
      </c>
      <c r="AY242" s="58">
        <v>67530000</v>
      </c>
      <c r="AZ242" s="58">
        <v>78610000</v>
      </c>
      <c r="BA242" s="58">
        <v>175100000</v>
      </c>
      <c r="BB242" s="58">
        <v>155480000</v>
      </c>
      <c r="BC242" s="58">
        <v>155480000</v>
      </c>
      <c r="BD242" s="58">
        <v>155480000</v>
      </c>
      <c r="BE242" s="58">
        <v>162341996</v>
      </c>
      <c r="BF242" s="58">
        <v>162341996</v>
      </c>
      <c r="BG242" s="58">
        <v>162341996</v>
      </c>
      <c r="BH242" s="58">
        <v>162341996</v>
      </c>
      <c r="BI242" s="58">
        <v>198903194</v>
      </c>
      <c r="BJ242" s="58">
        <v>198903194</v>
      </c>
      <c r="BK242" s="58">
        <v>198903194</v>
      </c>
      <c r="BL242" s="58">
        <v>45700000</v>
      </c>
      <c r="BM242" s="67">
        <v>0</v>
      </c>
      <c r="BN242" s="67">
        <v>0</v>
      </c>
      <c r="BO242" s="67">
        <v>0</v>
      </c>
      <c r="BP242" s="67">
        <v>0</v>
      </c>
      <c r="BQ242" s="67">
        <v>0</v>
      </c>
      <c r="BR242" s="67">
        <v>0</v>
      </c>
      <c r="BS242" s="67">
        <v>0</v>
      </c>
      <c r="BT242" s="67">
        <v>0</v>
      </c>
      <c r="BU242" s="67">
        <v>0</v>
      </c>
      <c r="BV242" s="67">
        <v>0</v>
      </c>
      <c r="BW242" s="67">
        <v>0</v>
      </c>
      <c r="BX242" s="67">
        <v>0</v>
      </c>
      <c r="BY242" s="67">
        <v>0</v>
      </c>
      <c r="BZ242" s="67">
        <v>0</v>
      </c>
      <c r="CA242" s="37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</row>
    <row r="243" spans="1:90" x14ac:dyDescent="0.3">
      <c r="A243" s="25">
        <v>412264</v>
      </c>
      <c r="B243" s="26" t="s">
        <v>645</v>
      </c>
      <c r="C243" s="8" t="s">
        <v>646</v>
      </c>
      <c r="D243" s="8" t="s">
        <v>673</v>
      </c>
      <c r="E243" s="2" t="str">
        <f t="shared" si="45"/>
        <v>JOLIET W303 pnum412264</v>
      </c>
      <c r="F243" s="7">
        <v>83</v>
      </c>
      <c r="G243" s="8" t="s">
        <v>674</v>
      </c>
      <c r="H243" s="8" t="s">
        <v>675</v>
      </c>
      <c r="I243" s="73">
        <v>0</v>
      </c>
      <c r="J243" s="67">
        <v>0</v>
      </c>
      <c r="K243" s="67">
        <v>0</v>
      </c>
      <c r="L243" s="67">
        <v>0</v>
      </c>
      <c r="M243" s="67">
        <v>0</v>
      </c>
      <c r="N243" s="67">
        <v>0</v>
      </c>
      <c r="O243" s="67">
        <v>0</v>
      </c>
      <c r="P243" s="67">
        <v>0</v>
      </c>
      <c r="Q243" s="67">
        <v>0</v>
      </c>
      <c r="R243" s="67">
        <v>0</v>
      </c>
      <c r="S243" s="67">
        <v>0</v>
      </c>
      <c r="T243" s="67">
        <v>0</v>
      </c>
      <c r="U243" s="67">
        <v>0</v>
      </c>
      <c r="V243" s="67">
        <v>0</v>
      </c>
      <c r="W243" s="67">
        <v>0</v>
      </c>
      <c r="X243" s="67">
        <v>0</v>
      </c>
      <c r="Y243" s="67">
        <v>0</v>
      </c>
      <c r="Z243" s="67">
        <v>0</v>
      </c>
      <c r="AA243" s="67">
        <v>0</v>
      </c>
      <c r="AB243" s="67">
        <v>0</v>
      </c>
      <c r="AC243" s="67">
        <v>0</v>
      </c>
      <c r="AD243" s="67">
        <v>0</v>
      </c>
      <c r="AE243" s="67">
        <v>0</v>
      </c>
      <c r="AF243" s="67">
        <v>0</v>
      </c>
      <c r="AG243" s="67">
        <v>0</v>
      </c>
      <c r="AH243" s="67">
        <v>0</v>
      </c>
      <c r="AI243" s="67">
        <v>0</v>
      </c>
      <c r="AJ243" s="67">
        <v>0</v>
      </c>
      <c r="AK243" s="67">
        <v>0</v>
      </c>
      <c r="AL243" s="67">
        <v>0</v>
      </c>
      <c r="AM243" s="67">
        <v>0</v>
      </c>
      <c r="AN243" s="67">
        <v>0</v>
      </c>
      <c r="AO243" s="67">
        <v>0</v>
      </c>
      <c r="AP243" s="67">
        <v>0</v>
      </c>
      <c r="AQ243" s="67">
        <v>0</v>
      </c>
      <c r="AR243" s="67">
        <v>0</v>
      </c>
      <c r="AS243" s="67">
        <v>0</v>
      </c>
      <c r="AT243" s="67">
        <v>0</v>
      </c>
      <c r="AU243" s="67">
        <v>0</v>
      </c>
      <c r="AV243" s="67">
        <v>0</v>
      </c>
      <c r="AW243" s="67">
        <v>0</v>
      </c>
      <c r="AX243" s="67">
        <v>0</v>
      </c>
      <c r="AY243" s="67">
        <v>0</v>
      </c>
      <c r="AZ243" s="67">
        <v>0</v>
      </c>
      <c r="BA243" s="67">
        <v>0</v>
      </c>
      <c r="BB243" s="67">
        <v>0</v>
      </c>
      <c r="BC243" s="67">
        <v>0</v>
      </c>
      <c r="BD243" s="67">
        <v>0</v>
      </c>
      <c r="BE243" s="67">
        <v>0</v>
      </c>
      <c r="BF243" s="67">
        <v>0</v>
      </c>
      <c r="BG243" s="67">
        <v>0</v>
      </c>
      <c r="BH243" s="67">
        <v>0</v>
      </c>
      <c r="BI243" s="67">
        <v>0</v>
      </c>
      <c r="BJ243" s="67">
        <v>0</v>
      </c>
      <c r="BK243" s="67">
        <v>0</v>
      </c>
      <c r="BL243" s="67">
        <v>0</v>
      </c>
      <c r="BM243" s="58">
        <v>187941000</v>
      </c>
      <c r="BN243" s="58">
        <v>153622000</v>
      </c>
      <c r="BO243" s="58">
        <v>153622000</v>
      </c>
      <c r="BP243" s="58">
        <v>153622000</v>
      </c>
      <c r="BQ243" s="58">
        <v>145054000</v>
      </c>
      <c r="BR243" s="58">
        <v>155645000</v>
      </c>
      <c r="BS243" s="58">
        <v>133542000</v>
      </c>
      <c r="BT243" s="58">
        <v>169014000</v>
      </c>
      <c r="BU243" s="58">
        <v>180221000</v>
      </c>
      <c r="BV243" s="58">
        <v>178659000</v>
      </c>
      <c r="BW243" s="58">
        <v>187746000</v>
      </c>
      <c r="BX243" s="58">
        <v>187746000</v>
      </c>
      <c r="BY243" s="58">
        <v>233777000</v>
      </c>
      <c r="BZ243" s="58">
        <v>233777000</v>
      </c>
      <c r="CA243" s="37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</row>
    <row r="244" spans="1:90" x14ac:dyDescent="0.3">
      <c r="A244" s="25">
        <v>409316</v>
      </c>
      <c r="B244" s="26" t="s">
        <v>645</v>
      </c>
      <c r="C244" s="8" t="s">
        <v>646</v>
      </c>
      <c r="D244" s="8" t="s">
        <v>676</v>
      </c>
      <c r="E244" s="2" t="str">
        <f t="shared" si="45"/>
        <v>JOLIET W203 pnum409316</v>
      </c>
      <c r="F244" s="7">
        <v>83</v>
      </c>
      <c r="G244" s="8" t="s">
        <v>677</v>
      </c>
      <c r="H244" s="8" t="s">
        <v>678</v>
      </c>
      <c r="I244" s="73">
        <v>132576000</v>
      </c>
      <c r="J244" s="64">
        <v>132576000</v>
      </c>
      <c r="K244" s="64">
        <f t="shared" ref="K244:AM244" si="48">J244+5000000</f>
        <v>137576000</v>
      </c>
      <c r="L244" s="64">
        <f t="shared" si="48"/>
        <v>142576000</v>
      </c>
      <c r="M244" s="64">
        <f t="shared" si="48"/>
        <v>147576000</v>
      </c>
      <c r="N244" s="64">
        <f t="shared" si="48"/>
        <v>152576000</v>
      </c>
      <c r="O244" s="64">
        <f t="shared" si="48"/>
        <v>157576000</v>
      </c>
      <c r="P244" s="64">
        <f t="shared" si="48"/>
        <v>162576000</v>
      </c>
      <c r="Q244" s="64">
        <f t="shared" si="48"/>
        <v>167576000</v>
      </c>
      <c r="R244" s="64">
        <f t="shared" si="48"/>
        <v>172576000</v>
      </c>
      <c r="S244" s="64">
        <f t="shared" si="48"/>
        <v>177576000</v>
      </c>
      <c r="T244" s="64">
        <f t="shared" si="48"/>
        <v>182576000</v>
      </c>
      <c r="U244" s="64">
        <f t="shared" si="48"/>
        <v>187576000</v>
      </c>
      <c r="V244" s="64">
        <f t="shared" si="48"/>
        <v>192576000</v>
      </c>
      <c r="W244" s="64">
        <f t="shared" si="48"/>
        <v>197576000</v>
      </c>
      <c r="X244" s="64">
        <f t="shared" si="48"/>
        <v>202576000</v>
      </c>
      <c r="Y244" s="64">
        <f t="shared" si="48"/>
        <v>207576000</v>
      </c>
      <c r="Z244" s="64">
        <f t="shared" si="48"/>
        <v>212576000</v>
      </c>
      <c r="AA244" s="64">
        <f t="shared" si="48"/>
        <v>217576000</v>
      </c>
      <c r="AB244" s="64">
        <f t="shared" si="48"/>
        <v>222576000</v>
      </c>
      <c r="AC244" s="64">
        <f t="shared" si="48"/>
        <v>227576000</v>
      </c>
      <c r="AD244" s="64">
        <f t="shared" si="48"/>
        <v>232576000</v>
      </c>
      <c r="AE244" s="64">
        <f t="shared" si="48"/>
        <v>237576000</v>
      </c>
      <c r="AF244" s="64">
        <f t="shared" si="48"/>
        <v>242576000</v>
      </c>
      <c r="AG244" s="64">
        <f t="shared" si="48"/>
        <v>247576000</v>
      </c>
      <c r="AH244" s="64">
        <f t="shared" si="48"/>
        <v>252576000</v>
      </c>
      <c r="AI244" s="64">
        <f t="shared" si="48"/>
        <v>257576000</v>
      </c>
      <c r="AJ244" s="64">
        <f t="shared" si="48"/>
        <v>262576000</v>
      </c>
      <c r="AK244" s="64">
        <f t="shared" si="48"/>
        <v>267576000</v>
      </c>
      <c r="AL244" s="64">
        <f t="shared" si="48"/>
        <v>272576000</v>
      </c>
      <c r="AM244" s="64">
        <f t="shared" si="48"/>
        <v>277576000</v>
      </c>
      <c r="AN244" s="58">
        <v>364980000</v>
      </c>
      <c r="AO244" s="58">
        <v>232576000</v>
      </c>
      <c r="AP244" s="58">
        <v>204330000</v>
      </c>
      <c r="AQ244" s="58">
        <v>167650000</v>
      </c>
      <c r="AR244" s="58">
        <v>139440000</v>
      </c>
      <c r="AS244" s="58">
        <v>167640000</v>
      </c>
      <c r="AT244" s="58">
        <v>150890000</v>
      </c>
      <c r="AU244" s="58">
        <v>169055000</v>
      </c>
      <c r="AV244" s="58">
        <v>139075000</v>
      </c>
      <c r="AW244" s="58">
        <v>136060000</v>
      </c>
      <c r="AX244" s="58">
        <v>95714000</v>
      </c>
      <c r="AY244" s="58">
        <v>77130000</v>
      </c>
      <c r="AZ244" s="58">
        <v>115798000</v>
      </c>
      <c r="BA244" s="58">
        <v>102830000</v>
      </c>
      <c r="BB244" s="58">
        <v>81650000</v>
      </c>
      <c r="BC244" s="58">
        <v>81650000</v>
      </c>
      <c r="BD244" s="58">
        <v>81650000</v>
      </c>
      <c r="BE244" s="58">
        <v>85253562</v>
      </c>
      <c r="BF244" s="58">
        <v>85253562</v>
      </c>
      <c r="BG244" s="58">
        <v>85253562</v>
      </c>
      <c r="BH244" s="58">
        <v>85253562</v>
      </c>
      <c r="BI244" s="58">
        <v>104453599</v>
      </c>
      <c r="BJ244" s="58">
        <v>104453599</v>
      </c>
      <c r="BK244" s="58">
        <v>104453599</v>
      </c>
      <c r="BL244" s="58">
        <v>286942000</v>
      </c>
      <c r="BM244" s="67">
        <v>0</v>
      </c>
      <c r="BN244" s="67">
        <v>0</v>
      </c>
      <c r="BO244" s="67">
        <v>0</v>
      </c>
      <c r="BP244" s="67">
        <v>0</v>
      </c>
      <c r="BQ244" s="67">
        <v>0</v>
      </c>
      <c r="BR244" s="67">
        <v>0</v>
      </c>
      <c r="BS244" s="67">
        <v>0</v>
      </c>
      <c r="BT244" s="67">
        <v>0</v>
      </c>
      <c r="BU244" s="67">
        <v>0</v>
      </c>
      <c r="BV244" s="67">
        <v>0</v>
      </c>
      <c r="BW244" s="67">
        <v>0</v>
      </c>
      <c r="BX244" s="67">
        <v>0</v>
      </c>
      <c r="BY244" s="67">
        <v>0</v>
      </c>
      <c r="BZ244" s="67">
        <v>0</v>
      </c>
      <c r="CA244" s="37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</row>
    <row r="245" spans="1:90" ht="28.8" x14ac:dyDescent="0.3">
      <c r="A245" s="17">
        <v>404044</v>
      </c>
      <c r="B245" s="18" t="s">
        <v>679</v>
      </c>
      <c r="C245" s="18" t="s">
        <v>680</v>
      </c>
      <c r="D245" s="18" t="s">
        <v>93</v>
      </c>
      <c r="E245" s="2" t="str">
        <f t="shared" si="45"/>
        <v>JOLIET COUNTRY CLUB W3 pnum404044</v>
      </c>
      <c r="F245" s="17">
        <v>316</v>
      </c>
      <c r="G245" s="18" t="s">
        <v>681</v>
      </c>
      <c r="H245" s="18" t="s">
        <v>682</v>
      </c>
      <c r="I245" s="54">
        <v>0</v>
      </c>
      <c r="J245" s="54">
        <v>0</v>
      </c>
      <c r="K245" s="54">
        <v>0</v>
      </c>
      <c r="L245" s="54">
        <v>0</v>
      </c>
      <c r="M245" s="54">
        <v>0</v>
      </c>
      <c r="N245" s="54">
        <v>0</v>
      </c>
      <c r="O245" s="54">
        <v>0</v>
      </c>
      <c r="P245" s="54">
        <v>0</v>
      </c>
      <c r="Q245" s="54">
        <v>0</v>
      </c>
      <c r="R245" s="54">
        <v>0</v>
      </c>
      <c r="S245" s="54">
        <v>0</v>
      </c>
      <c r="T245" s="54">
        <v>0</v>
      </c>
      <c r="U245" s="54">
        <v>0</v>
      </c>
      <c r="V245" s="54">
        <v>0</v>
      </c>
      <c r="W245" s="54">
        <v>0</v>
      </c>
      <c r="X245" s="54">
        <v>0</v>
      </c>
      <c r="Y245" s="54">
        <v>0</v>
      </c>
      <c r="Z245" s="54">
        <v>0</v>
      </c>
      <c r="AA245" s="54">
        <v>0</v>
      </c>
      <c r="AB245" s="54">
        <v>0</v>
      </c>
      <c r="AC245" s="54">
        <v>0</v>
      </c>
      <c r="AD245" s="54">
        <v>0</v>
      </c>
      <c r="AE245" s="54">
        <v>0</v>
      </c>
      <c r="AF245" s="54">
        <v>0</v>
      </c>
      <c r="AG245" s="54">
        <v>0</v>
      </c>
      <c r="AH245" s="54">
        <v>0</v>
      </c>
      <c r="AI245" s="54">
        <v>0</v>
      </c>
      <c r="AJ245" s="54">
        <v>0</v>
      </c>
      <c r="AK245" s="54">
        <v>0</v>
      </c>
      <c r="AL245" s="54">
        <v>0</v>
      </c>
      <c r="AM245" s="54">
        <v>0</v>
      </c>
      <c r="AN245" s="54">
        <v>0</v>
      </c>
      <c r="AO245" s="54">
        <v>0</v>
      </c>
      <c r="AP245" s="55">
        <v>0</v>
      </c>
      <c r="AQ245" s="55">
        <v>0</v>
      </c>
      <c r="AR245" s="55">
        <v>7000000</v>
      </c>
      <c r="AS245" s="55">
        <v>6000000</v>
      </c>
      <c r="AT245" s="55">
        <v>6000000</v>
      </c>
      <c r="AU245" s="51">
        <v>0</v>
      </c>
      <c r="AV245" s="55">
        <v>6000000</v>
      </c>
      <c r="AW245" s="55">
        <v>6000000</v>
      </c>
      <c r="AX245" s="55">
        <v>6000000</v>
      </c>
      <c r="AY245" s="55">
        <v>6000000</v>
      </c>
      <c r="AZ245" s="55">
        <v>6000000</v>
      </c>
      <c r="BA245" s="55">
        <v>6000000</v>
      </c>
      <c r="BB245" s="55">
        <v>6000000</v>
      </c>
      <c r="BC245" s="55">
        <v>6000000</v>
      </c>
      <c r="BD245" s="55">
        <v>6000000</v>
      </c>
      <c r="BE245" s="55">
        <v>6000000</v>
      </c>
      <c r="BF245" s="55">
        <v>6000000</v>
      </c>
      <c r="BG245" s="55">
        <v>6000000</v>
      </c>
      <c r="BH245" s="55">
        <v>6000000</v>
      </c>
      <c r="BI245" s="52">
        <v>6000000</v>
      </c>
      <c r="BJ245" s="49">
        <v>100000</v>
      </c>
      <c r="BK245" s="49">
        <v>100000</v>
      </c>
      <c r="BL245" s="49">
        <v>100000</v>
      </c>
      <c r="BM245" s="49">
        <v>100000</v>
      </c>
      <c r="BN245" s="49">
        <v>100000</v>
      </c>
      <c r="BO245" s="50">
        <v>100000</v>
      </c>
      <c r="BP245" s="50">
        <v>100000</v>
      </c>
      <c r="BQ245" s="50">
        <v>100000</v>
      </c>
      <c r="BR245" s="50">
        <v>100000</v>
      </c>
      <c r="BS245" s="50">
        <v>100000</v>
      </c>
      <c r="BT245" s="50">
        <v>100000</v>
      </c>
      <c r="BU245" s="50">
        <v>100000</v>
      </c>
      <c r="BV245" s="50">
        <v>100000</v>
      </c>
      <c r="BW245" s="51">
        <v>100000</v>
      </c>
      <c r="BX245" s="51">
        <v>100000</v>
      </c>
      <c r="BY245" s="49">
        <v>100000</v>
      </c>
      <c r="BZ245" s="49">
        <v>100000</v>
      </c>
      <c r="CA245" s="53"/>
    </row>
    <row r="246" spans="1:90" ht="28.8" x14ac:dyDescent="0.3">
      <c r="A246" s="17">
        <v>404042</v>
      </c>
      <c r="B246" s="18" t="s">
        <v>679</v>
      </c>
      <c r="C246" s="18" t="s">
        <v>680</v>
      </c>
      <c r="D246" s="18" t="s">
        <v>54</v>
      </c>
      <c r="E246" s="2" t="str">
        <f t="shared" si="45"/>
        <v>JOLIET COUNTRY CLUB W1 pnum404042</v>
      </c>
      <c r="F246" s="17">
        <v>208</v>
      </c>
      <c r="G246" s="18" t="s">
        <v>683</v>
      </c>
      <c r="H246" s="18" t="s">
        <v>684</v>
      </c>
      <c r="I246" s="54">
        <f t="shared" ref="I246:AM246" si="49">J246-150000</f>
        <v>4500000</v>
      </c>
      <c r="J246" s="54">
        <f t="shared" si="49"/>
        <v>4650000</v>
      </c>
      <c r="K246" s="54">
        <f t="shared" si="49"/>
        <v>4800000</v>
      </c>
      <c r="L246" s="54">
        <f t="shared" si="49"/>
        <v>4950000</v>
      </c>
      <c r="M246" s="54">
        <f t="shared" si="49"/>
        <v>5100000</v>
      </c>
      <c r="N246" s="54">
        <f t="shared" si="49"/>
        <v>5250000</v>
      </c>
      <c r="O246" s="54">
        <f t="shared" si="49"/>
        <v>5400000</v>
      </c>
      <c r="P246" s="54">
        <f t="shared" si="49"/>
        <v>5550000</v>
      </c>
      <c r="Q246" s="54">
        <f t="shared" si="49"/>
        <v>5700000</v>
      </c>
      <c r="R246" s="54">
        <f t="shared" si="49"/>
        <v>5850000</v>
      </c>
      <c r="S246" s="54">
        <f t="shared" si="49"/>
        <v>6000000</v>
      </c>
      <c r="T246" s="54">
        <f t="shared" si="49"/>
        <v>6150000</v>
      </c>
      <c r="U246" s="54">
        <f t="shared" si="49"/>
        <v>6300000</v>
      </c>
      <c r="V246" s="54">
        <f t="shared" si="49"/>
        <v>6450000</v>
      </c>
      <c r="W246" s="54">
        <f t="shared" si="49"/>
        <v>6600000</v>
      </c>
      <c r="X246" s="54">
        <f t="shared" si="49"/>
        <v>6750000</v>
      </c>
      <c r="Y246" s="54">
        <f t="shared" si="49"/>
        <v>6900000</v>
      </c>
      <c r="Z246" s="54">
        <f t="shared" si="49"/>
        <v>7050000</v>
      </c>
      <c r="AA246" s="54">
        <f t="shared" si="49"/>
        <v>7200000</v>
      </c>
      <c r="AB246" s="54">
        <f t="shared" si="49"/>
        <v>7350000</v>
      </c>
      <c r="AC246" s="54">
        <f t="shared" si="49"/>
        <v>7500000</v>
      </c>
      <c r="AD246" s="54">
        <f t="shared" si="49"/>
        <v>7650000</v>
      </c>
      <c r="AE246" s="54">
        <f t="shared" si="49"/>
        <v>7800000</v>
      </c>
      <c r="AF246" s="54">
        <f t="shared" si="49"/>
        <v>7950000</v>
      </c>
      <c r="AG246" s="54">
        <f t="shared" si="49"/>
        <v>8100000</v>
      </c>
      <c r="AH246" s="54">
        <f t="shared" si="49"/>
        <v>8250000</v>
      </c>
      <c r="AI246" s="54">
        <f t="shared" si="49"/>
        <v>8400000</v>
      </c>
      <c r="AJ246" s="54">
        <f t="shared" si="49"/>
        <v>8550000</v>
      </c>
      <c r="AK246" s="54">
        <f t="shared" si="49"/>
        <v>8700000</v>
      </c>
      <c r="AL246" s="54">
        <f t="shared" si="49"/>
        <v>8850000</v>
      </c>
      <c r="AM246" s="54">
        <f t="shared" si="49"/>
        <v>9000000</v>
      </c>
      <c r="AN246" s="55">
        <v>9150000</v>
      </c>
      <c r="AO246" s="55">
        <v>50000</v>
      </c>
      <c r="AP246" s="55">
        <v>9150000</v>
      </c>
      <c r="AQ246" s="55">
        <v>9150000</v>
      </c>
      <c r="AR246" s="55">
        <v>10000000</v>
      </c>
      <c r="AS246" s="55">
        <v>7000000</v>
      </c>
      <c r="AT246" s="55">
        <v>7000000</v>
      </c>
      <c r="AU246" s="55">
        <v>7000000</v>
      </c>
      <c r="AV246" s="51">
        <v>0</v>
      </c>
      <c r="AW246" s="51">
        <v>0</v>
      </c>
      <c r="AX246" s="51">
        <v>0</v>
      </c>
      <c r="AY246" s="51">
        <v>0</v>
      </c>
      <c r="AZ246" s="51">
        <v>0</v>
      </c>
      <c r="BA246" s="51">
        <v>0</v>
      </c>
      <c r="BB246" s="51">
        <v>0</v>
      </c>
      <c r="BC246" s="51">
        <v>0</v>
      </c>
      <c r="BD246" s="51">
        <v>0</v>
      </c>
      <c r="BE246" s="51">
        <v>0</v>
      </c>
      <c r="BF246" s="51">
        <v>0</v>
      </c>
      <c r="BG246" s="51">
        <v>0</v>
      </c>
      <c r="BH246" s="51">
        <v>0</v>
      </c>
      <c r="BI246" s="51">
        <v>0</v>
      </c>
      <c r="BJ246" s="49">
        <v>0</v>
      </c>
      <c r="BK246" s="49">
        <v>0</v>
      </c>
      <c r="BL246" s="49">
        <v>0</v>
      </c>
      <c r="BM246" s="49">
        <v>0</v>
      </c>
      <c r="BN246" s="49">
        <v>0</v>
      </c>
      <c r="BO246" s="49">
        <v>0</v>
      </c>
      <c r="BP246" s="49">
        <v>0</v>
      </c>
      <c r="BQ246" s="49">
        <v>0</v>
      </c>
      <c r="BR246" s="49">
        <v>0</v>
      </c>
      <c r="BS246" s="49">
        <v>0</v>
      </c>
      <c r="BT246" s="49">
        <v>0</v>
      </c>
      <c r="BU246" s="49">
        <v>0</v>
      </c>
      <c r="BV246" s="49">
        <v>0</v>
      </c>
      <c r="BW246" s="49">
        <v>0</v>
      </c>
      <c r="BX246" s="49">
        <v>0</v>
      </c>
      <c r="BY246" s="49">
        <v>0</v>
      </c>
      <c r="BZ246" s="49">
        <v>0</v>
      </c>
      <c r="CA246" s="53"/>
    </row>
    <row r="247" spans="1:90" ht="28.8" x14ac:dyDescent="0.3">
      <c r="A247" s="17">
        <v>404043</v>
      </c>
      <c r="B247" s="18" t="s">
        <v>679</v>
      </c>
      <c r="C247" s="18" t="s">
        <v>680</v>
      </c>
      <c r="D247" s="18" t="s">
        <v>49</v>
      </c>
      <c r="E247" s="2" t="str">
        <f t="shared" si="45"/>
        <v>JOLIET COUNTRY CLUB W2 pnum404043</v>
      </c>
      <c r="F247" s="17">
        <v>35</v>
      </c>
      <c r="G247" s="18" t="s">
        <v>683</v>
      </c>
      <c r="H247" s="18" t="s">
        <v>685</v>
      </c>
      <c r="I247" s="55">
        <v>0</v>
      </c>
      <c r="J247" s="55">
        <v>0</v>
      </c>
      <c r="K247" s="55">
        <v>0</v>
      </c>
      <c r="L247" s="55">
        <v>0</v>
      </c>
      <c r="M247" s="55">
        <v>0</v>
      </c>
      <c r="N247" s="55">
        <v>0</v>
      </c>
      <c r="O247" s="55">
        <v>0</v>
      </c>
      <c r="P247" s="55">
        <v>0</v>
      </c>
      <c r="Q247" s="55">
        <v>0</v>
      </c>
      <c r="R247" s="55">
        <v>0</v>
      </c>
      <c r="S247" s="55">
        <v>0</v>
      </c>
      <c r="T247" s="55">
        <v>0</v>
      </c>
      <c r="U247" s="55">
        <v>0</v>
      </c>
      <c r="V247" s="55">
        <v>0</v>
      </c>
      <c r="W247" s="55">
        <v>0</v>
      </c>
      <c r="X247" s="55">
        <v>0</v>
      </c>
      <c r="Y247" s="55">
        <v>0</v>
      </c>
      <c r="Z247" s="55">
        <v>0</v>
      </c>
      <c r="AA247" s="55">
        <v>0</v>
      </c>
      <c r="AB247" s="55">
        <v>0</v>
      </c>
      <c r="AC247" s="55">
        <v>0</v>
      </c>
      <c r="AD247" s="55">
        <v>0</v>
      </c>
      <c r="AE247" s="55">
        <v>0</v>
      </c>
      <c r="AF247" s="55">
        <v>0</v>
      </c>
      <c r="AG247" s="55">
        <v>0</v>
      </c>
      <c r="AH247" s="55">
        <v>0</v>
      </c>
      <c r="AI247" s="55">
        <v>0</v>
      </c>
      <c r="AJ247" s="55">
        <v>0</v>
      </c>
      <c r="AK247" s="55">
        <v>0</v>
      </c>
      <c r="AL247" s="55">
        <v>0</v>
      </c>
      <c r="AM247" s="55">
        <v>0</v>
      </c>
      <c r="AN247" s="55">
        <v>0</v>
      </c>
      <c r="AO247" s="55">
        <v>70000</v>
      </c>
      <c r="AP247" s="55">
        <v>0</v>
      </c>
      <c r="AQ247" s="55">
        <v>0</v>
      </c>
      <c r="AR247" s="55">
        <v>8000000</v>
      </c>
      <c r="AS247" s="55">
        <v>7000000</v>
      </c>
      <c r="AT247" s="55">
        <v>7000000</v>
      </c>
      <c r="AU247" s="55">
        <v>7000000</v>
      </c>
      <c r="AV247" s="49">
        <v>0</v>
      </c>
      <c r="AW247" s="49">
        <v>0</v>
      </c>
      <c r="AX247" s="49">
        <v>0</v>
      </c>
      <c r="AY247" s="49">
        <v>0</v>
      </c>
      <c r="AZ247" s="49">
        <v>0</v>
      </c>
      <c r="BA247" s="49">
        <v>0</v>
      </c>
      <c r="BB247" s="49">
        <v>0</v>
      </c>
      <c r="BC247" s="49">
        <v>0</v>
      </c>
      <c r="BD247" s="49">
        <v>0</v>
      </c>
      <c r="BE247" s="49">
        <v>0</v>
      </c>
      <c r="BF247" s="49">
        <v>0</v>
      </c>
      <c r="BG247" s="50">
        <v>0</v>
      </c>
      <c r="BH247" s="50">
        <v>0</v>
      </c>
      <c r="BI247" s="50">
        <v>0</v>
      </c>
      <c r="BJ247" s="49">
        <v>0</v>
      </c>
      <c r="BK247" s="49">
        <v>0</v>
      </c>
      <c r="BL247" s="49">
        <v>0</v>
      </c>
      <c r="BM247" s="49">
        <v>0</v>
      </c>
      <c r="BN247" s="49">
        <v>0</v>
      </c>
      <c r="BO247" s="49">
        <v>0</v>
      </c>
      <c r="BP247" s="49">
        <v>0</v>
      </c>
      <c r="BQ247" s="49">
        <v>0</v>
      </c>
      <c r="BR247" s="49">
        <v>0</v>
      </c>
      <c r="BS247" s="49">
        <v>0</v>
      </c>
      <c r="BT247" s="49">
        <v>0</v>
      </c>
      <c r="BU247" s="49">
        <v>0</v>
      </c>
      <c r="BV247" s="49">
        <v>0</v>
      </c>
      <c r="BW247" s="49">
        <v>0</v>
      </c>
      <c r="BX247" s="49">
        <v>0</v>
      </c>
      <c r="BY247" s="49">
        <v>0</v>
      </c>
      <c r="BZ247" s="49">
        <v>0</v>
      </c>
      <c r="CA247" s="53"/>
    </row>
    <row r="248" spans="1:90" ht="28.8" x14ac:dyDescent="0.3">
      <c r="A248" s="1">
        <v>404090</v>
      </c>
      <c r="B248" s="2" t="s">
        <v>686</v>
      </c>
      <c r="C248" s="2" t="s">
        <v>687</v>
      </c>
      <c r="D248" s="2" t="s">
        <v>54</v>
      </c>
      <c r="E248" s="2" t="str">
        <f t="shared" si="45"/>
        <v>JOLIET PARK DISTRICT W1 pnum404090</v>
      </c>
      <c r="F248" s="1">
        <v>300</v>
      </c>
      <c r="G248" s="2" t="s">
        <v>688</v>
      </c>
      <c r="H248" s="2" t="s">
        <v>689</v>
      </c>
      <c r="I248" s="38">
        <v>0</v>
      </c>
      <c r="J248" s="38">
        <v>0</v>
      </c>
      <c r="K248" s="38">
        <v>0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38">
        <v>0</v>
      </c>
      <c r="R248" s="38">
        <v>0</v>
      </c>
      <c r="S248" s="38">
        <v>0</v>
      </c>
      <c r="T248" s="38">
        <v>0</v>
      </c>
      <c r="U248" s="38">
        <v>0</v>
      </c>
      <c r="V248" s="38">
        <v>0</v>
      </c>
      <c r="W248" s="38">
        <v>0</v>
      </c>
      <c r="X248" s="38">
        <v>0</v>
      </c>
      <c r="Y248" s="38">
        <v>0</v>
      </c>
      <c r="Z248" s="38">
        <v>0</v>
      </c>
      <c r="AA248" s="38">
        <v>0</v>
      </c>
      <c r="AB248" s="38">
        <v>0</v>
      </c>
      <c r="AC248" s="38">
        <v>0</v>
      </c>
      <c r="AD248" s="38">
        <v>0</v>
      </c>
      <c r="AE248" s="38">
        <v>0</v>
      </c>
      <c r="AF248" s="38">
        <v>0</v>
      </c>
      <c r="AG248" s="38">
        <v>0</v>
      </c>
      <c r="AH248" s="38">
        <v>0</v>
      </c>
      <c r="AI248" s="38">
        <v>0</v>
      </c>
      <c r="AJ248" s="38">
        <v>0</v>
      </c>
      <c r="AK248" s="38">
        <v>0</v>
      </c>
      <c r="AL248" s="38">
        <v>0</v>
      </c>
      <c r="AM248" s="38">
        <v>0</v>
      </c>
      <c r="AN248" s="38">
        <v>0</v>
      </c>
      <c r="AO248" s="38">
        <v>0</v>
      </c>
      <c r="AP248" s="38">
        <v>0</v>
      </c>
      <c r="AQ248" s="38">
        <v>0</v>
      </c>
      <c r="AR248" s="38">
        <v>0</v>
      </c>
      <c r="AS248" s="38">
        <v>0</v>
      </c>
      <c r="AT248" s="38">
        <v>0</v>
      </c>
      <c r="AU248" s="38">
        <v>0</v>
      </c>
      <c r="AV248" s="31">
        <v>0</v>
      </c>
      <c r="AW248" s="31">
        <v>0</v>
      </c>
      <c r="AX248" s="31">
        <v>0</v>
      </c>
      <c r="AY248" s="31">
        <v>0</v>
      </c>
      <c r="AZ248" s="31">
        <v>0</v>
      </c>
      <c r="BA248" s="31">
        <v>0</v>
      </c>
      <c r="BB248" s="31">
        <v>0</v>
      </c>
      <c r="BC248" s="31">
        <v>0</v>
      </c>
      <c r="BD248" s="31">
        <v>0</v>
      </c>
      <c r="BE248" s="31">
        <v>0</v>
      </c>
      <c r="BF248" s="31">
        <v>0</v>
      </c>
      <c r="BG248" s="32">
        <v>1211800</v>
      </c>
      <c r="BH248" s="32">
        <v>1211800</v>
      </c>
      <c r="BI248" s="32">
        <v>1211800</v>
      </c>
      <c r="BJ248" s="32">
        <v>1211800</v>
      </c>
      <c r="BK248" s="32">
        <v>1211800</v>
      </c>
      <c r="BL248" s="32">
        <v>1211800</v>
      </c>
      <c r="BM248" s="32">
        <v>1211800</v>
      </c>
      <c r="BN248" s="32">
        <v>1211800</v>
      </c>
      <c r="BO248" s="32">
        <v>1211800</v>
      </c>
      <c r="BP248" s="32">
        <v>1211800</v>
      </c>
      <c r="BQ248" s="32">
        <v>1211800</v>
      </c>
      <c r="BR248" s="32">
        <v>1191900</v>
      </c>
      <c r="BS248" s="32">
        <v>1875200</v>
      </c>
      <c r="BT248" s="32">
        <v>1625800</v>
      </c>
      <c r="BU248" s="32">
        <v>1625800</v>
      </c>
      <c r="BV248" s="32">
        <v>1625800</v>
      </c>
      <c r="BW248" s="32">
        <v>1625800</v>
      </c>
      <c r="BX248" s="32">
        <v>1625800</v>
      </c>
      <c r="BY248" s="32">
        <v>1625800</v>
      </c>
      <c r="BZ248" s="32">
        <v>1625800</v>
      </c>
      <c r="CA248" s="39"/>
    </row>
    <row r="249" spans="1:90" ht="28.8" x14ac:dyDescent="0.3">
      <c r="A249" s="1">
        <v>438389</v>
      </c>
      <c r="B249" s="2" t="s">
        <v>686</v>
      </c>
      <c r="C249" s="2" t="s">
        <v>687</v>
      </c>
      <c r="D249" s="2" t="s">
        <v>82</v>
      </c>
      <c r="E249" s="2" t="str">
        <f t="shared" si="45"/>
        <v>JOLIET PARK DISTRICT W5 pnum438389</v>
      </c>
      <c r="F249" s="1">
        <v>280</v>
      </c>
      <c r="G249" s="2" t="s">
        <v>688</v>
      </c>
      <c r="H249" s="2" t="s">
        <v>690</v>
      </c>
      <c r="I249" s="38">
        <v>0</v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38">
        <v>0</v>
      </c>
      <c r="U249" s="38">
        <v>0</v>
      </c>
      <c r="V249" s="38">
        <v>0</v>
      </c>
      <c r="W249" s="38">
        <v>0</v>
      </c>
      <c r="X249" s="38">
        <v>0</v>
      </c>
      <c r="Y249" s="38">
        <v>0</v>
      </c>
      <c r="Z249" s="38">
        <v>0</v>
      </c>
      <c r="AA249" s="38">
        <v>0</v>
      </c>
      <c r="AB249" s="38">
        <v>0</v>
      </c>
      <c r="AC249" s="38">
        <v>0</v>
      </c>
      <c r="AD249" s="38">
        <v>0</v>
      </c>
      <c r="AE249" s="38">
        <v>0</v>
      </c>
      <c r="AF249" s="38">
        <v>0</v>
      </c>
      <c r="AG249" s="38">
        <v>0</v>
      </c>
      <c r="AH249" s="38">
        <v>0</v>
      </c>
      <c r="AI249" s="38">
        <v>0</v>
      </c>
      <c r="AJ249" s="38">
        <v>0</v>
      </c>
      <c r="AK249" s="38">
        <v>0</v>
      </c>
      <c r="AL249" s="38">
        <v>0</v>
      </c>
      <c r="AM249" s="38">
        <v>0</v>
      </c>
      <c r="AN249" s="38">
        <v>0</v>
      </c>
      <c r="AO249" s="38">
        <v>0</v>
      </c>
      <c r="AP249" s="38">
        <v>0</v>
      </c>
      <c r="AQ249" s="38">
        <v>0</v>
      </c>
      <c r="AR249" s="38">
        <v>0</v>
      </c>
      <c r="AS249" s="38">
        <v>0</v>
      </c>
      <c r="AT249" s="38">
        <v>0</v>
      </c>
      <c r="AU249" s="38">
        <v>0</v>
      </c>
      <c r="AV249" s="38">
        <v>0</v>
      </c>
      <c r="AW249" s="38">
        <v>0</v>
      </c>
      <c r="AX249" s="38">
        <v>0</v>
      </c>
      <c r="AY249" s="38">
        <v>0</v>
      </c>
      <c r="AZ249" s="38">
        <v>0</v>
      </c>
      <c r="BA249" s="38">
        <v>0</v>
      </c>
      <c r="BB249" s="38">
        <v>0</v>
      </c>
      <c r="BC249" s="38">
        <v>0</v>
      </c>
      <c r="BD249" s="38">
        <v>0</v>
      </c>
      <c r="BE249" s="38">
        <v>0</v>
      </c>
      <c r="BF249" s="38">
        <v>0</v>
      </c>
      <c r="BG249" s="31">
        <v>0</v>
      </c>
      <c r="BH249" s="31">
        <v>0</v>
      </c>
      <c r="BI249" s="31">
        <v>0</v>
      </c>
      <c r="BJ249" s="31">
        <v>0</v>
      </c>
      <c r="BK249" s="31">
        <v>0</v>
      </c>
      <c r="BL249" s="31">
        <v>0</v>
      </c>
      <c r="BM249" s="31">
        <v>0</v>
      </c>
      <c r="BN249" s="31">
        <v>0</v>
      </c>
      <c r="BO249" s="32">
        <v>3360</v>
      </c>
      <c r="BP249" s="32">
        <v>33600</v>
      </c>
      <c r="BQ249" s="35">
        <v>0</v>
      </c>
      <c r="BR249" s="32">
        <v>1188000</v>
      </c>
      <c r="BS249" s="32">
        <v>1160200</v>
      </c>
      <c r="BT249" s="32">
        <v>1362600</v>
      </c>
      <c r="BU249" s="32">
        <v>1362600</v>
      </c>
      <c r="BV249" s="32">
        <v>1362600</v>
      </c>
      <c r="BW249" s="32">
        <v>1362600</v>
      </c>
      <c r="BX249" s="32">
        <v>1362600</v>
      </c>
      <c r="BY249" s="32">
        <v>1362600</v>
      </c>
      <c r="BZ249" s="32">
        <v>1362600</v>
      </c>
      <c r="CA249" s="39"/>
    </row>
    <row r="250" spans="1:90" ht="28.8" x14ac:dyDescent="0.3">
      <c r="A250" s="1">
        <v>404855</v>
      </c>
      <c r="B250" s="2" t="s">
        <v>686</v>
      </c>
      <c r="C250" s="2" t="s">
        <v>687</v>
      </c>
      <c r="D250" s="2" t="s">
        <v>93</v>
      </c>
      <c r="E250" s="2" t="str">
        <f t="shared" si="45"/>
        <v>JOLIET PARK DISTRICT W3 pnum404855</v>
      </c>
      <c r="F250" s="1">
        <v>225</v>
      </c>
      <c r="G250" s="2" t="s">
        <v>691</v>
      </c>
      <c r="H250" s="2" t="s">
        <v>692</v>
      </c>
      <c r="I250" s="38">
        <v>0</v>
      </c>
      <c r="J250" s="38">
        <v>0</v>
      </c>
      <c r="K250" s="38">
        <v>0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38">
        <v>0</v>
      </c>
      <c r="R250" s="38">
        <v>0</v>
      </c>
      <c r="S250" s="38">
        <v>0</v>
      </c>
      <c r="T250" s="38">
        <v>0</v>
      </c>
      <c r="U250" s="38">
        <v>0</v>
      </c>
      <c r="V250" s="38">
        <v>0</v>
      </c>
      <c r="W250" s="38">
        <v>0</v>
      </c>
      <c r="X250" s="38">
        <v>0</v>
      </c>
      <c r="Y250" s="38">
        <v>0</v>
      </c>
      <c r="Z250" s="38">
        <v>0</v>
      </c>
      <c r="AA250" s="38">
        <v>0</v>
      </c>
      <c r="AB250" s="38">
        <v>0</v>
      </c>
      <c r="AC250" s="38">
        <v>0</v>
      </c>
      <c r="AD250" s="38">
        <v>0</v>
      </c>
      <c r="AE250" s="38">
        <v>0</v>
      </c>
      <c r="AF250" s="38">
        <v>0</v>
      </c>
      <c r="AG250" s="38">
        <v>0</v>
      </c>
      <c r="AH250" s="38">
        <v>0</v>
      </c>
      <c r="AI250" s="38">
        <v>0</v>
      </c>
      <c r="AJ250" s="38">
        <v>0</v>
      </c>
      <c r="AK250" s="38">
        <v>0</v>
      </c>
      <c r="AL250" s="38">
        <v>0</v>
      </c>
      <c r="AM250" s="38">
        <v>0</v>
      </c>
      <c r="AN250" s="38">
        <v>0</v>
      </c>
      <c r="AO250" s="38">
        <v>0</v>
      </c>
      <c r="AP250" s="38">
        <v>0</v>
      </c>
      <c r="AQ250" s="38">
        <v>0</v>
      </c>
      <c r="AR250" s="38">
        <v>0</v>
      </c>
      <c r="AS250" s="38">
        <v>0</v>
      </c>
      <c r="AT250" s="38">
        <v>0</v>
      </c>
      <c r="AU250" s="38">
        <v>0</v>
      </c>
      <c r="AV250" s="38">
        <v>0</v>
      </c>
      <c r="AW250" s="38">
        <v>0</v>
      </c>
      <c r="AX250" s="38">
        <v>0</v>
      </c>
      <c r="AY250" s="38">
        <v>0</v>
      </c>
      <c r="AZ250" s="38">
        <v>0</v>
      </c>
      <c r="BA250" s="38">
        <v>0</v>
      </c>
      <c r="BB250" s="38">
        <v>0</v>
      </c>
      <c r="BC250" s="38">
        <v>0</v>
      </c>
      <c r="BD250" s="38">
        <v>0</v>
      </c>
      <c r="BE250" s="38">
        <v>0</v>
      </c>
      <c r="BF250" s="38">
        <v>0</v>
      </c>
      <c r="BG250" s="32">
        <v>1314800</v>
      </c>
      <c r="BH250" s="32">
        <v>1314800</v>
      </c>
      <c r="BI250" s="32">
        <v>1314800</v>
      </c>
      <c r="BJ250" s="32">
        <v>657400</v>
      </c>
      <c r="BK250" s="32">
        <v>1224000</v>
      </c>
      <c r="BL250" s="32">
        <v>657400</v>
      </c>
      <c r="BM250" s="32">
        <v>1224000</v>
      </c>
      <c r="BN250" s="32">
        <v>1224000</v>
      </c>
      <c r="BO250" s="32">
        <v>1224000</v>
      </c>
      <c r="BP250" s="32">
        <v>224000</v>
      </c>
      <c r="BQ250" s="32">
        <v>1224000</v>
      </c>
      <c r="BR250" s="32">
        <v>1276000</v>
      </c>
      <c r="BS250" s="32">
        <v>1119700</v>
      </c>
      <c r="BT250" s="32">
        <v>1223400</v>
      </c>
      <c r="BU250" s="32">
        <v>1223400</v>
      </c>
      <c r="BV250" s="32">
        <v>1223400</v>
      </c>
      <c r="BW250" s="32">
        <v>1223400</v>
      </c>
      <c r="BX250" s="32">
        <v>1223400</v>
      </c>
      <c r="BY250" s="32">
        <v>1223400</v>
      </c>
      <c r="BZ250" s="32">
        <v>1223400</v>
      </c>
      <c r="CA250" s="39"/>
    </row>
    <row r="251" spans="1:90" ht="28.8" x14ac:dyDescent="0.3">
      <c r="A251" s="1">
        <v>404091</v>
      </c>
      <c r="B251" s="2" t="s">
        <v>686</v>
      </c>
      <c r="C251" s="2" t="s">
        <v>687</v>
      </c>
      <c r="D251" s="2" t="s">
        <v>49</v>
      </c>
      <c r="E251" s="2" t="str">
        <f t="shared" si="45"/>
        <v>JOLIET PARK DISTRICT W2 pnum404091</v>
      </c>
      <c r="F251" s="1">
        <v>200</v>
      </c>
      <c r="G251" s="2" t="s">
        <v>693</v>
      </c>
      <c r="H251" s="2" t="s">
        <v>694</v>
      </c>
      <c r="I251" s="38">
        <v>0</v>
      </c>
      <c r="J251" s="38">
        <v>0</v>
      </c>
      <c r="K251" s="38">
        <v>0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38">
        <v>0</v>
      </c>
      <c r="R251" s="38">
        <v>0</v>
      </c>
      <c r="S251" s="38">
        <v>0</v>
      </c>
      <c r="T251" s="38">
        <v>0</v>
      </c>
      <c r="U251" s="38">
        <v>0</v>
      </c>
      <c r="V251" s="38">
        <v>0</v>
      </c>
      <c r="W251" s="38">
        <v>0</v>
      </c>
      <c r="X251" s="38">
        <v>0</v>
      </c>
      <c r="Y251" s="38">
        <v>0</v>
      </c>
      <c r="Z251" s="38">
        <v>0</v>
      </c>
      <c r="AA251" s="38">
        <v>0</v>
      </c>
      <c r="AB251" s="38">
        <v>0</v>
      </c>
      <c r="AC251" s="38">
        <v>0</v>
      </c>
      <c r="AD251" s="38">
        <v>0</v>
      </c>
      <c r="AE251" s="38">
        <v>0</v>
      </c>
      <c r="AF251" s="38">
        <v>0</v>
      </c>
      <c r="AG251" s="38">
        <v>0</v>
      </c>
      <c r="AH251" s="38">
        <v>0</v>
      </c>
      <c r="AI251" s="38">
        <v>0</v>
      </c>
      <c r="AJ251" s="38">
        <v>0</v>
      </c>
      <c r="AK251" s="38">
        <v>0</v>
      </c>
      <c r="AL251" s="38">
        <v>0</v>
      </c>
      <c r="AM251" s="38">
        <v>0</v>
      </c>
      <c r="AN251" s="38">
        <v>0</v>
      </c>
      <c r="AO251" s="38">
        <v>0</v>
      </c>
      <c r="AP251" s="38">
        <v>0</v>
      </c>
      <c r="AQ251" s="38">
        <v>0</v>
      </c>
      <c r="AR251" s="38">
        <v>0</v>
      </c>
      <c r="AS251" s="38">
        <v>0</v>
      </c>
      <c r="AT251" s="38">
        <v>0</v>
      </c>
      <c r="AU251" s="38">
        <v>0</v>
      </c>
      <c r="AV251" s="38">
        <v>0</v>
      </c>
      <c r="AW251" s="38">
        <v>0</v>
      </c>
      <c r="AX251" s="38">
        <v>0</v>
      </c>
      <c r="AY251" s="38">
        <v>0</v>
      </c>
      <c r="AZ251" s="38">
        <v>0</v>
      </c>
      <c r="BA251" s="38">
        <v>0</v>
      </c>
      <c r="BB251" s="38">
        <v>0</v>
      </c>
      <c r="BC251" s="38">
        <v>0</v>
      </c>
      <c r="BD251" s="38">
        <v>0</v>
      </c>
      <c r="BE251" s="38">
        <v>0</v>
      </c>
      <c r="BF251" s="38">
        <v>0</v>
      </c>
      <c r="BG251" s="33">
        <v>876000</v>
      </c>
      <c r="BH251" s="33">
        <v>876000</v>
      </c>
      <c r="BI251" s="33">
        <v>876000</v>
      </c>
      <c r="BJ251" s="33">
        <v>876000</v>
      </c>
      <c r="BK251" s="33">
        <v>876000</v>
      </c>
      <c r="BL251" s="33">
        <v>876000</v>
      </c>
      <c r="BM251" s="33">
        <v>876000</v>
      </c>
      <c r="BN251" s="33">
        <v>876000</v>
      </c>
      <c r="BO251" s="32">
        <v>876000</v>
      </c>
      <c r="BP251" s="32">
        <v>876000</v>
      </c>
      <c r="BQ251" s="32">
        <v>876000</v>
      </c>
      <c r="BR251" s="32">
        <v>850000</v>
      </c>
      <c r="BS251" s="32">
        <v>865000</v>
      </c>
      <c r="BT251" s="32">
        <v>779200</v>
      </c>
      <c r="BU251" s="32">
        <v>779200</v>
      </c>
      <c r="BV251" s="32">
        <v>779200</v>
      </c>
      <c r="BW251" s="32">
        <v>779200</v>
      </c>
      <c r="BX251" s="32">
        <v>779200</v>
      </c>
      <c r="BY251" s="32">
        <v>779200</v>
      </c>
      <c r="BZ251" s="32">
        <v>779200</v>
      </c>
      <c r="CA251" s="39"/>
    </row>
    <row r="252" spans="1:90" ht="28.8" x14ac:dyDescent="0.3">
      <c r="A252" s="1">
        <v>404908</v>
      </c>
      <c r="B252" s="2" t="s">
        <v>686</v>
      </c>
      <c r="C252" s="2" t="s">
        <v>687</v>
      </c>
      <c r="D252" s="2" t="s">
        <v>70</v>
      </c>
      <c r="E252" s="2" t="str">
        <f t="shared" si="45"/>
        <v>JOLIET PARK DISTRICT W4 pnum404908</v>
      </c>
      <c r="F252" s="1">
        <v>200</v>
      </c>
      <c r="G252" s="2" t="s">
        <v>688</v>
      </c>
      <c r="H252" s="2" t="s">
        <v>695</v>
      </c>
      <c r="I252" s="38">
        <v>0</v>
      </c>
      <c r="J252" s="38">
        <v>0</v>
      </c>
      <c r="K252" s="38">
        <v>0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38">
        <v>0</v>
      </c>
      <c r="R252" s="38">
        <v>0</v>
      </c>
      <c r="S252" s="38">
        <v>0</v>
      </c>
      <c r="T252" s="38">
        <v>0</v>
      </c>
      <c r="U252" s="38">
        <v>0</v>
      </c>
      <c r="V252" s="38">
        <v>0</v>
      </c>
      <c r="W252" s="38">
        <v>0</v>
      </c>
      <c r="X252" s="38">
        <v>0</v>
      </c>
      <c r="Y252" s="38">
        <v>0</v>
      </c>
      <c r="Z252" s="38">
        <v>0</v>
      </c>
      <c r="AA252" s="38">
        <v>0</v>
      </c>
      <c r="AB252" s="38">
        <v>0</v>
      </c>
      <c r="AC252" s="38">
        <v>0</v>
      </c>
      <c r="AD252" s="38">
        <v>0</v>
      </c>
      <c r="AE252" s="38">
        <v>0</v>
      </c>
      <c r="AF252" s="38">
        <v>0</v>
      </c>
      <c r="AG252" s="38">
        <v>0</v>
      </c>
      <c r="AH252" s="38">
        <v>0</v>
      </c>
      <c r="AI252" s="38">
        <v>0</v>
      </c>
      <c r="AJ252" s="38">
        <v>0</v>
      </c>
      <c r="AK252" s="38">
        <v>0</v>
      </c>
      <c r="AL252" s="38">
        <v>0</v>
      </c>
      <c r="AM252" s="38">
        <v>0</v>
      </c>
      <c r="AN252" s="38">
        <v>0</v>
      </c>
      <c r="AO252" s="38">
        <v>0</v>
      </c>
      <c r="AP252" s="38">
        <v>0</v>
      </c>
      <c r="AQ252" s="38">
        <v>0</v>
      </c>
      <c r="AR252" s="38">
        <v>0</v>
      </c>
      <c r="AS252" s="38">
        <v>0</v>
      </c>
      <c r="AT252" s="38">
        <v>0</v>
      </c>
      <c r="AU252" s="38">
        <v>0</v>
      </c>
      <c r="AV252" s="38">
        <v>0</v>
      </c>
      <c r="AW252" s="38">
        <v>0</v>
      </c>
      <c r="AX252" s="38">
        <v>0</v>
      </c>
      <c r="AY252" s="38">
        <v>0</v>
      </c>
      <c r="AZ252" s="38">
        <v>0</v>
      </c>
      <c r="BA252" s="38">
        <v>0</v>
      </c>
      <c r="BB252" s="38">
        <v>0</v>
      </c>
      <c r="BC252" s="38">
        <v>0</v>
      </c>
      <c r="BD252" s="38">
        <v>0</v>
      </c>
      <c r="BE252" s="38">
        <v>0</v>
      </c>
      <c r="BF252" s="38">
        <v>0</v>
      </c>
      <c r="BG252" s="33">
        <v>657400</v>
      </c>
      <c r="BH252" s="32">
        <v>657400</v>
      </c>
      <c r="BI252" s="32">
        <v>657400</v>
      </c>
      <c r="BJ252" s="32">
        <v>1314800</v>
      </c>
      <c r="BK252" s="32">
        <v>1224000</v>
      </c>
      <c r="BL252" s="32">
        <v>1314800</v>
      </c>
      <c r="BM252" s="32">
        <v>1224000</v>
      </c>
      <c r="BN252" s="32">
        <v>1224000</v>
      </c>
      <c r="BO252" s="32">
        <v>1224000</v>
      </c>
      <c r="BP252" s="32">
        <v>224000</v>
      </c>
      <c r="BQ252" s="32">
        <v>1224000</v>
      </c>
      <c r="BR252" s="32">
        <v>1150000</v>
      </c>
      <c r="BS252" s="32">
        <v>1070500</v>
      </c>
      <c r="BT252" s="32">
        <v>1119500</v>
      </c>
      <c r="BU252" s="32">
        <v>1119500</v>
      </c>
      <c r="BV252" s="32">
        <v>1119500</v>
      </c>
      <c r="BW252" s="32">
        <v>1119500</v>
      </c>
      <c r="BX252" s="32">
        <v>1119500</v>
      </c>
      <c r="BY252" s="32">
        <v>1119500</v>
      </c>
      <c r="BZ252" s="32">
        <v>1119500</v>
      </c>
      <c r="CA252" s="39"/>
    </row>
    <row r="253" spans="1:90" ht="28.8" x14ac:dyDescent="0.3">
      <c r="A253" s="1">
        <v>409374</v>
      </c>
      <c r="B253" s="2" t="s">
        <v>696</v>
      </c>
      <c r="C253" s="2" t="s">
        <v>697</v>
      </c>
      <c r="D253" s="2" t="s">
        <v>54</v>
      </c>
      <c r="E253" s="2" t="str">
        <f t="shared" si="45"/>
        <v>JOLIET REGION PORT DIS AIRPORT W1 pnum409374</v>
      </c>
      <c r="F253" s="1">
        <v>576</v>
      </c>
      <c r="G253" s="2" t="s">
        <v>698</v>
      </c>
      <c r="H253" s="2" t="s">
        <v>699</v>
      </c>
      <c r="I253" s="38">
        <f t="shared" ref="I253:AM253" si="50">J253-80000</f>
        <v>2270000</v>
      </c>
      <c r="J253" s="38">
        <f t="shared" si="50"/>
        <v>2350000</v>
      </c>
      <c r="K253" s="38">
        <f t="shared" si="50"/>
        <v>2430000</v>
      </c>
      <c r="L253" s="38">
        <f t="shared" si="50"/>
        <v>2510000</v>
      </c>
      <c r="M253" s="38">
        <f t="shared" si="50"/>
        <v>2590000</v>
      </c>
      <c r="N253" s="38">
        <f t="shared" si="50"/>
        <v>2670000</v>
      </c>
      <c r="O253" s="38">
        <f t="shared" si="50"/>
        <v>2750000</v>
      </c>
      <c r="P253" s="38">
        <f t="shared" si="50"/>
        <v>2830000</v>
      </c>
      <c r="Q253" s="38">
        <f t="shared" si="50"/>
        <v>2910000</v>
      </c>
      <c r="R253" s="38">
        <f t="shared" si="50"/>
        <v>2990000</v>
      </c>
      <c r="S253" s="38">
        <f t="shared" si="50"/>
        <v>3070000</v>
      </c>
      <c r="T253" s="38">
        <f t="shared" si="50"/>
        <v>3150000</v>
      </c>
      <c r="U253" s="38">
        <f t="shared" si="50"/>
        <v>3230000</v>
      </c>
      <c r="V253" s="38">
        <f t="shared" si="50"/>
        <v>3310000</v>
      </c>
      <c r="W253" s="38">
        <f t="shared" si="50"/>
        <v>3390000</v>
      </c>
      <c r="X253" s="38">
        <f t="shared" si="50"/>
        <v>3470000</v>
      </c>
      <c r="Y253" s="38">
        <f t="shared" si="50"/>
        <v>3550000</v>
      </c>
      <c r="Z253" s="38">
        <f t="shared" si="50"/>
        <v>3630000</v>
      </c>
      <c r="AA253" s="38">
        <f t="shared" si="50"/>
        <v>3710000</v>
      </c>
      <c r="AB253" s="38">
        <f t="shared" si="50"/>
        <v>3790000</v>
      </c>
      <c r="AC253" s="38">
        <f t="shared" si="50"/>
        <v>3870000</v>
      </c>
      <c r="AD253" s="38">
        <f t="shared" si="50"/>
        <v>3950000</v>
      </c>
      <c r="AE253" s="38">
        <f t="shared" si="50"/>
        <v>4030000</v>
      </c>
      <c r="AF253" s="38">
        <f t="shared" si="50"/>
        <v>4110000</v>
      </c>
      <c r="AG253" s="38">
        <f t="shared" si="50"/>
        <v>4190000</v>
      </c>
      <c r="AH253" s="38">
        <f t="shared" si="50"/>
        <v>4270000</v>
      </c>
      <c r="AI253" s="38">
        <f t="shared" si="50"/>
        <v>4350000</v>
      </c>
      <c r="AJ253" s="38">
        <f t="shared" si="50"/>
        <v>4430000</v>
      </c>
      <c r="AK253" s="38">
        <f t="shared" si="50"/>
        <v>4510000</v>
      </c>
      <c r="AL253" s="38">
        <f t="shared" si="50"/>
        <v>4590000</v>
      </c>
      <c r="AM253" s="38">
        <f t="shared" si="50"/>
        <v>4670000</v>
      </c>
      <c r="AN253" s="33">
        <v>4750000</v>
      </c>
      <c r="AO253" s="33">
        <v>16913000</v>
      </c>
      <c r="AP253" s="33">
        <v>0</v>
      </c>
      <c r="AQ253" s="33">
        <v>35408730</v>
      </c>
      <c r="AR253" s="33">
        <v>16483850</v>
      </c>
      <c r="AS253" s="33">
        <v>22615200</v>
      </c>
      <c r="AT253" s="33">
        <v>22615200</v>
      </c>
      <c r="AU253" s="33">
        <v>32121333</v>
      </c>
      <c r="AV253" s="33">
        <v>20121333</v>
      </c>
      <c r="AW253" s="33">
        <v>16060667</v>
      </c>
      <c r="AX253" s="34">
        <v>0</v>
      </c>
      <c r="AY253" s="34">
        <v>0</v>
      </c>
      <c r="AZ253" s="34">
        <v>0</v>
      </c>
      <c r="BA253" s="34">
        <v>0</v>
      </c>
      <c r="BB253" s="34">
        <v>0</v>
      </c>
      <c r="BC253" s="34">
        <v>0</v>
      </c>
      <c r="BD253" s="34">
        <v>0</v>
      </c>
      <c r="BE253" s="34">
        <v>0</v>
      </c>
      <c r="BF253" s="34">
        <v>0</v>
      </c>
      <c r="BG253" s="34">
        <v>0</v>
      </c>
      <c r="BH253" s="34">
        <v>0</v>
      </c>
      <c r="BI253" s="34">
        <v>0</v>
      </c>
      <c r="BJ253" s="34">
        <v>0</v>
      </c>
      <c r="BK253" s="34">
        <v>0</v>
      </c>
      <c r="BL253" s="34">
        <v>0</v>
      </c>
      <c r="BM253" s="34">
        <v>0</v>
      </c>
      <c r="BN253" s="34">
        <v>0</v>
      </c>
      <c r="BO253" s="36">
        <v>0</v>
      </c>
      <c r="BP253" s="36">
        <v>0</v>
      </c>
      <c r="BQ253" s="36">
        <v>0</v>
      </c>
      <c r="BR253" s="36">
        <v>0</v>
      </c>
      <c r="BS253" s="36">
        <v>0</v>
      </c>
      <c r="BT253" s="36">
        <v>0</v>
      </c>
      <c r="BU253" s="36">
        <v>0</v>
      </c>
      <c r="BV253" s="36">
        <v>0</v>
      </c>
      <c r="BW253" s="36">
        <v>0</v>
      </c>
      <c r="BX253" s="36">
        <v>0</v>
      </c>
      <c r="BY253" s="36">
        <v>0</v>
      </c>
      <c r="BZ253" s="36">
        <v>0</v>
      </c>
      <c r="CA253" s="39"/>
    </row>
    <row r="254" spans="1:90" ht="28.8" x14ac:dyDescent="0.3">
      <c r="A254" s="1">
        <v>409373</v>
      </c>
      <c r="B254" s="2" t="s">
        <v>696</v>
      </c>
      <c r="C254" s="2" t="s">
        <v>697</v>
      </c>
      <c r="D254" s="2" t="s">
        <v>90</v>
      </c>
      <c r="E254" s="2" t="str">
        <f t="shared" si="45"/>
        <v>JOLIET REGION PORT DIS AIRPORT W6 pnum409373</v>
      </c>
      <c r="F254" s="1">
        <v>310</v>
      </c>
      <c r="G254" s="2" t="s">
        <v>700</v>
      </c>
      <c r="H254" s="2" t="s">
        <v>701</v>
      </c>
      <c r="I254" s="33">
        <v>0</v>
      </c>
      <c r="J254" s="33">
        <v>0</v>
      </c>
      <c r="K254" s="33">
        <v>0</v>
      </c>
      <c r="L254" s="33">
        <v>0</v>
      </c>
      <c r="M254" s="33">
        <v>0</v>
      </c>
      <c r="N254" s="33">
        <v>0</v>
      </c>
      <c r="O254" s="33">
        <v>0</v>
      </c>
      <c r="P254" s="33">
        <v>0</v>
      </c>
      <c r="Q254" s="33">
        <v>0</v>
      </c>
      <c r="R254" s="33">
        <v>0</v>
      </c>
      <c r="S254" s="33">
        <v>0</v>
      </c>
      <c r="T254" s="33">
        <v>0</v>
      </c>
      <c r="U254" s="33">
        <v>0</v>
      </c>
      <c r="V254" s="33">
        <v>0</v>
      </c>
      <c r="W254" s="33">
        <v>0</v>
      </c>
      <c r="X254" s="33">
        <v>0</v>
      </c>
      <c r="Y254" s="33">
        <v>0</v>
      </c>
      <c r="Z254" s="33">
        <v>0</v>
      </c>
      <c r="AA254" s="33">
        <v>0</v>
      </c>
      <c r="AB254" s="33">
        <v>0</v>
      </c>
      <c r="AC254" s="33">
        <v>0</v>
      </c>
      <c r="AD254" s="33">
        <v>0</v>
      </c>
      <c r="AE254" s="33">
        <v>0</v>
      </c>
      <c r="AF254" s="33">
        <v>0</v>
      </c>
      <c r="AG254" s="33">
        <v>0</v>
      </c>
      <c r="AH254" s="33">
        <v>0</v>
      </c>
      <c r="AI254" s="33">
        <v>0</v>
      </c>
      <c r="AJ254" s="33">
        <v>0</v>
      </c>
      <c r="AK254" s="33">
        <v>0</v>
      </c>
      <c r="AL254" s="33">
        <v>0</v>
      </c>
      <c r="AM254" s="33">
        <v>0</v>
      </c>
      <c r="AN254" s="33">
        <v>0</v>
      </c>
      <c r="AO254" s="33">
        <v>0</v>
      </c>
      <c r="AP254" s="33">
        <v>0</v>
      </c>
      <c r="AQ254" s="33">
        <v>0</v>
      </c>
      <c r="AR254" s="33">
        <v>0</v>
      </c>
      <c r="AS254" s="33">
        <v>0</v>
      </c>
      <c r="AT254" s="33">
        <v>0</v>
      </c>
      <c r="AU254" s="34">
        <v>0</v>
      </c>
      <c r="AV254" s="34">
        <v>0</v>
      </c>
      <c r="AW254" s="34">
        <v>0</v>
      </c>
      <c r="AX254" s="34">
        <v>0</v>
      </c>
      <c r="AY254" s="34">
        <v>0</v>
      </c>
      <c r="AZ254" s="34">
        <v>0</v>
      </c>
      <c r="BA254" s="34">
        <v>0</v>
      </c>
      <c r="BB254" s="34">
        <v>0</v>
      </c>
      <c r="BC254" s="34">
        <v>0</v>
      </c>
      <c r="BD254" s="34">
        <v>0</v>
      </c>
      <c r="BE254" s="34">
        <v>0</v>
      </c>
      <c r="BF254" s="34">
        <v>0</v>
      </c>
      <c r="BG254" s="34">
        <v>0</v>
      </c>
      <c r="BH254" s="34">
        <v>0</v>
      </c>
      <c r="BI254" s="34">
        <v>0</v>
      </c>
      <c r="BJ254" s="34">
        <v>0</v>
      </c>
      <c r="BK254" s="34">
        <v>0</v>
      </c>
      <c r="BL254" s="34">
        <v>0</v>
      </c>
      <c r="BM254" s="34">
        <v>0</v>
      </c>
      <c r="BN254" s="34">
        <v>0</v>
      </c>
      <c r="BO254" s="34">
        <v>0</v>
      </c>
      <c r="BP254" s="34">
        <v>0</v>
      </c>
      <c r="BQ254" s="34">
        <v>0</v>
      </c>
      <c r="BR254" s="34">
        <v>0</v>
      </c>
      <c r="BS254" s="34">
        <v>0</v>
      </c>
      <c r="BT254" s="34">
        <v>0</v>
      </c>
      <c r="BU254" s="34">
        <v>0</v>
      </c>
      <c r="BV254" s="34">
        <v>0</v>
      </c>
      <c r="BW254" s="34">
        <v>0</v>
      </c>
      <c r="BX254" s="34">
        <v>0</v>
      </c>
      <c r="BY254" s="34">
        <v>0</v>
      </c>
      <c r="BZ254" s="34">
        <v>0</v>
      </c>
      <c r="CA254" s="39"/>
    </row>
    <row r="255" spans="1:90" ht="28.8" x14ac:dyDescent="0.3">
      <c r="A255" s="1">
        <v>409372</v>
      </c>
      <c r="B255" s="2" t="s">
        <v>696</v>
      </c>
      <c r="C255" s="2" t="s">
        <v>697</v>
      </c>
      <c r="D255" s="2" t="s">
        <v>82</v>
      </c>
      <c r="E255" s="2" t="str">
        <f t="shared" si="45"/>
        <v>JOLIET REGION PORT DIS AIRPORT W5 pnum409372</v>
      </c>
      <c r="F255" s="1">
        <v>300</v>
      </c>
      <c r="G255" s="2" t="s">
        <v>700</v>
      </c>
      <c r="H255" s="2" t="s">
        <v>701</v>
      </c>
      <c r="I255" s="33">
        <v>0</v>
      </c>
      <c r="J255" s="33">
        <v>0</v>
      </c>
      <c r="K255" s="33">
        <v>0</v>
      </c>
      <c r="L255" s="33">
        <v>0</v>
      </c>
      <c r="M255" s="33">
        <v>0</v>
      </c>
      <c r="N255" s="33">
        <v>0</v>
      </c>
      <c r="O255" s="33">
        <v>0</v>
      </c>
      <c r="P255" s="33">
        <v>0</v>
      </c>
      <c r="Q255" s="33">
        <v>0</v>
      </c>
      <c r="R255" s="33">
        <v>0</v>
      </c>
      <c r="S255" s="33">
        <v>0</v>
      </c>
      <c r="T255" s="33">
        <v>0</v>
      </c>
      <c r="U255" s="33">
        <v>0</v>
      </c>
      <c r="V255" s="33">
        <v>0</v>
      </c>
      <c r="W255" s="33">
        <v>0</v>
      </c>
      <c r="X255" s="33">
        <v>0</v>
      </c>
      <c r="Y255" s="33">
        <v>0</v>
      </c>
      <c r="Z255" s="33">
        <v>0</v>
      </c>
      <c r="AA255" s="33">
        <v>0</v>
      </c>
      <c r="AB255" s="33">
        <v>0</v>
      </c>
      <c r="AC255" s="33">
        <v>0</v>
      </c>
      <c r="AD255" s="33">
        <v>0</v>
      </c>
      <c r="AE255" s="33">
        <v>0</v>
      </c>
      <c r="AF255" s="33">
        <v>0</v>
      </c>
      <c r="AG255" s="33">
        <v>0</v>
      </c>
      <c r="AH255" s="33">
        <v>0</v>
      </c>
      <c r="AI255" s="33">
        <v>0</v>
      </c>
      <c r="AJ255" s="33">
        <v>0</v>
      </c>
      <c r="AK255" s="33">
        <v>0</v>
      </c>
      <c r="AL255" s="33">
        <v>0</v>
      </c>
      <c r="AM255" s="33">
        <v>0</v>
      </c>
      <c r="AN255" s="33">
        <v>0</v>
      </c>
      <c r="AO255" s="33">
        <v>0</v>
      </c>
      <c r="AP255" s="33">
        <v>0</v>
      </c>
      <c r="AQ255" s="33">
        <v>0</v>
      </c>
      <c r="AR255" s="33">
        <v>0</v>
      </c>
      <c r="AS255" s="33">
        <v>0</v>
      </c>
      <c r="AT255" s="33">
        <v>0</v>
      </c>
      <c r="AU255" s="34">
        <v>0</v>
      </c>
      <c r="AV255" s="34">
        <v>0</v>
      </c>
      <c r="AW255" s="36">
        <v>0</v>
      </c>
      <c r="AX255" s="36">
        <v>0</v>
      </c>
      <c r="AY255" s="36">
        <v>0</v>
      </c>
      <c r="AZ255" s="36">
        <v>0</v>
      </c>
      <c r="BA255" s="36">
        <v>0</v>
      </c>
      <c r="BB255" s="36">
        <v>0</v>
      </c>
      <c r="BC255" s="36">
        <v>0</v>
      </c>
      <c r="BD255" s="36">
        <v>0</v>
      </c>
      <c r="BE255" s="36">
        <v>0</v>
      </c>
      <c r="BF255" s="36">
        <v>0</v>
      </c>
      <c r="BG255" s="36">
        <v>0</v>
      </c>
      <c r="BH255" s="36">
        <v>0</v>
      </c>
      <c r="BI255" s="36">
        <v>0</v>
      </c>
      <c r="BJ255" s="36">
        <v>0</v>
      </c>
      <c r="BK255" s="36">
        <v>0</v>
      </c>
      <c r="BL255" s="36">
        <v>0</v>
      </c>
      <c r="BM255" s="36">
        <v>0</v>
      </c>
      <c r="BN255" s="36">
        <v>0</v>
      </c>
      <c r="BO255" s="36">
        <v>0</v>
      </c>
      <c r="BP255" s="36">
        <v>0</v>
      </c>
      <c r="BQ255" s="36">
        <v>0</v>
      </c>
      <c r="BR255" s="36">
        <v>0</v>
      </c>
      <c r="BS255" s="36">
        <v>0</v>
      </c>
      <c r="BT255" s="36">
        <v>0</v>
      </c>
      <c r="BU255" s="36">
        <v>0</v>
      </c>
      <c r="BV255" s="36">
        <v>0</v>
      </c>
      <c r="BW255" s="36">
        <v>0</v>
      </c>
      <c r="BX255" s="36">
        <v>0</v>
      </c>
      <c r="BY255" s="36">
        <v>0</v>
      </c>
      <c r="BZ255" s="36">
        <v>0</v>
      </c>
      <c r="CA255" s="39"/>
    </row>
    <row r="256" spans="1:90" ht="28.8" x14ac:dyDescent="0.3">
      <c r="A256" s="1">
        <v>409371</v>
      </c>
      <c r="B256" s="2" t="s">
        <v>696</v>
      </c>
      <c r="C256" s="2" t="s">
        <v>697</v>
      </c>
      <c r="D256" s="2" t="s">
        <v>49</v>
      </c>
      <c r="E256" s="2" t="str">
        <f t="shared" si="45"/>
        <v>JOLIET REGION PORT DIS AIRPORT W2 pnum409371</v>
      </c>
      <c r="F256" s="1">
        <v>300</v>
      </c>
      <c r="G256" s="2" t="s">
        <v>702</v>
      </c>
      <c r="H256" s="2" t="s">
        <v>703</v>
      </c>
      <c r="I256" s="38">
        <f t="shared" ref="I256:AM256" si="51">J256-80000</f>
        <v>2270000</v>
      </c>
      <c r="J256" s="38">
        <f t="shared" si="51"/>
        <v>2350000</v>
      </c>
      <c r="K256" s="38">
        <f t="shared" si="51"/>
        <v>2430000</v>
      </c>
      <c r="L256" s="38">
        <f t="shared" si="51"/>
        <v>2510000</v>
      </c>
      <c r="M256" s="38">
        <f t="shared" si="51"/>
        <v>2590000</v>
      </c>
      <c r="N256" s="38">
        <f t="shared" si="51"/>
        <v>2670000</v>
      </c>
      <c r="O256" s="38">
        <f t="shared" si="51"/>
        <v>2750000</v>
      </c>
      <c r="P256" s="38">
        <f t="shared" si="51"/>
        <v>2830000</v>
      </c>
      <c r="Q256" s="38">
        <f t="shared" si="51"/>
        <v>2910000</v>
      </c>
      <c r="R256" s="38">
        <f t="shared" si="51"/>
        <v>2990000</v>
      </c>
      <c r="S256" s="38">
        <f t="shared" si="51"/>
        <v>3070000</v>
      </c>
      <c r="T256" s="38">
        <f t="shared" si="51"/>
        <v>3150000</v>
      </c>
      <c r="U256" s="38">
        <f t="shared" si="51"/>
        <v>3230000</v>
      </c>
      <c r="V256" s="38">
        <f t="shared" si="51"/>
        <v>3310000</v>
      </c>
      <c r="W256" s="38">
        <f t="shared" si="51"/>
        <v>3390000</v>
      </c>
      <c r="X256" s="38">
        <f t="shared" si="51"/>
        <v>3470000</v>
      </c>
      <c r="Y256" s="38">
        <f t="shared" si="51"/>
        <v>3550000</v>
      </c>
      <c r="Z256" s="38">
        <f t="shared" si="51"/>
        <v>3630000</v>
      </c>
      <c r="AA256" s="38">
        <f t="shared" si="51"/>
        <v>3710000</v>
      </c>
      <c r="AB256" s="38">
        <f t="shared" si="51"/>
        <v>3790000</v>
      </c>
      <c r="AC256" s="38">
        <f t="shared" si="51"/>
        <v>3870000</v>
      </c>
      <c r="AD256" s="38">
        <f t="shared" si="51"/>
        <v>3950000</v>
      </c>
      <c r="AE256" s="38">
        <f t="shared" si="51"/>
        <v>4030000</v>
      </c>
      <c r="AF256" s="38">
        <f t="shared" si="51"/>
        <v>4110000</v>
      </c>
      <c r="AG256" s="38">
        <f t="shared" si="51"/>
        <v>4190000</v>
      </c>
      <c r="AH256" s="38">
        <f t="shared" si="51"/>
        <v>4270000</v>
      </c>
      <c r="AI256" s="38">
        <f t="shared" si="51"/>
        <v>4350000</v>
      </c>
      <c r="AJ256" s="38">
        <f t="shared" si="51"/>
        <v>4430000</v>
      </c>
      <c r="AK256" s="38">
        <f t="shared" si="51"/>
        <v>4510000</v>
      </c>
      <c r="AL256" s="38">
        <f t="shared" si="51"/>
        <v>4590000</v>
      </c>
      <c r="AM256" s="38">
        <f t="shared" si="51"/>
        <v>4670000</v>
      </c>
      <c r="AN256" s="33">
        <v>4750000</v>
      </c>
      <c r="AO256" s="33">
        <v>0</v>
      </c>
      <c r="AP256" s="33">
        <v>45488000</v>
      </c>
      <c r="AQ256" s="33">
        <v>0</v>
      </c>
      <c r="AR256" s="33">
        <v>0</v>
      </c>
      <c r="AS256" s="33">
        <v>0</v>
      </c>
      <c r="AT256" s="33">
        <v>0</v>
      </c>
      <c r="AU256" s="34">
        <v>0</v>
      </c>
      <c r="AV256" s="36">
        <v>0</v>
      </c>
      <c r="AW256" s="34">
        <v>0</v>
      </c>
      <c r="AX256" s="34">
        <v>0</v>
      </c>
      <c r="AY256" s="34">
        <v>0</v>
      </c>
      <c r="AZ256" s="34">
        <v>0</v>
      </c>
      <c r="BA256" s="34">
        <v>0</v>
      </c>
      <c r="BB256" s="34">
        <v>0</v>
      </c>
      <c r="BC256" s="34">
        <v>0</v>
      </c>
      <c r="BD256" s="34">
        <v>0</v>
      </c>
      <c r="BE256" s="34">
        <v>0</v>
      </c>
      <c r="BF256" s="34">
        <v>0</v>
      </c>
      <c r="BG256" s="34">
        <v>0</v>
      </c>
      <c r="BH256" s="34">
        <v>0</v>
      </c>
      <c r="BI256" s="34">
        <v>0</v>
      </c>
      <c r="BJ256" s="34">
        <v>0</v>
      </c>
      <c r="BK256" s="34">
        <v>0</v>
      </c>
      <c r="BL256" s="34">
        <v>0</v>
      </c>
      <c r="BM256" s="34">
        <v>0</v>
      </c>
      <c r="BN256" s="34">
        <v>0</v>
      </c>
      <c r="BO256" s="34">
        <v>0</v>
      </c>
      <c r="BP256" s="34">
        <v>0</v>
      </c>
      <c r="BQ256" s="34">
        <v>0</v>
      </c>
      <c r="BR256" s="34">
        <v>0</v>
      </c>
      <c r="BS256" s="34">
        <v>0</v>
      </c>
      <c r="BT256" s="34">
        <v>0</v>
      </c>
      <c r="BU256" s="34">
        <v>0</v>
      </c>
      <c r="BV256" s="34">
        <v>0</v>
      </c>
      <c r="BW256" s="34">
        <v>0</v>
      </c>
      <c r="BX256" s="34">
        <v>0</v>
      </c>
      <c r="BY256" s="34">
        <v>0</v>
      </c>
      <c r="BZ256" s="34">
        <v>0</v>
      </c>
      <c r="CA256" s="39"/>
    </row>
    <row r="257" spans="1:90" ht="28.8" x14ac:dyDescent="0.3">
      <c r="A257" s="1">
        <v>409378</v>
      </c>
      <c r="B257" s="2" t="s">
        <v>696</v>
      </c>
      <c r="C257" s="2" t="s">
        <v>697</v>
      </c>
      <c r="D257" s="2" t="s">
        <v>70</v>
      </c>
      <c r="E257" s="2" t="str">
        <f t="shared" si="45"/>
        <v>JOLIET REGION PORT DIS AIRPORT W4 pnum409378</v>
      </c>
      <c r="F257" s="1">
        <v>285</v>
      </c>
      <c r="G257" s="2" t="s">
        <v>704</v>
      </c>
      <c r="H257" s="2" t="s">
        <v>705</v>
      </c>
      <c r="I257" s="38">
        <f t="shared" ref="I257:AM257" si="52">J257-80000</f>
        <v>2270000</v>
      </c>
      <c r="J257" s="38">
        <f t="shared" si="52"/>
        <v>2350000</v>
      </c>
      <c r="K257" s="38">
        <f t="shared" si="52"/>
        <v>2430000</v>
      </c>
      <c r="L257" s="38">
        <f t="shared" si="52"/>
        <v>2510000</v>
      </c>
      <c r="M257" s="38">
        <f t="shared" si="52"/>
        <v>2590000</v>
      </c>
      <c r="N257" s="38">
        <f t="shared" si="52"/>
        <v>2670000</v>
      </c>
      <c r="O257" s="38">
        <f t="shared" si="52"/>
        <v>2750000</v>
      </c>
      <c r="P257" s="38">
        <f t="shared" si="52"/>
        <v>2830000</v>
      </c>
      <c r="Q257" s="38">
        <f t="shared" si="52"/>
        <v>2910000</v>
      </c>
      <c r="R257" s="38">
        <f t="shared" si="52"/>
        <v>2990000</v>
      </c>
      <c r="S257" s="38">
        <f t="shared" si="52"/>
        <v>3070000</v>
      </c>
      <c r="T257" s="38">
        <f t="shared" si="52"/>
        <v>3150000</v>
      </c>
      <c r="U257" s="38">
        <f t="shared" si="52"/>
        <v>3230000</v>
      </c>
      <c r="V257" s="38">
        <f t="shared" si="52"/>
        <v>3310000</v>
      </c>
      <c r="W257" s="38">
        <f t="shared" si="52"/>
        <v>3390000</v>
      </c>
      <c r="X257" s="38">
        <f t="shared" si="52"/>
        <v>3470000</v>
      </c>
      <c r="Y257" s="38">
        <f t="shared" si="52"/>
        <v>3550000</v>
      </c>
      <c r="Z257" s="38">
        <f t="shared" si="52"/>
        <v>3630000</v>
      </c>
      <c r="AA257" s="38">
        <f t="shared" si="52"/>
        <v>3710000</v>
      </c>
      <c r="AB257" s="38">
        <f t="shared" si="52"/>
        <v>3790000</v>
      </c>
      <c r="AC257" s="38">
        <f t="shared" si="52"/>
        <v>3870000</v>
      </c>
      <c r="AD257" s="38">
        <f t="shared" si="52"/>
        <v>3950000</v>
      </c>
      <c r="AE257" s="38">
        <f t="shared" si="52"/>
        <v>4030000</v>
      </c>
      <c r="AF257" s="38">
        <f t="shared" si="52"/>
        <v>4110000</v>
      </c>
      <c r="AG257" s="38">
        <f t="shared" si="52"/>
        <v>4190000</v>
      </c>
      <c r="AH257" s="38">
        <f t="shared" si="52"/>
        <v>4270000</v>
      </c>
      <c r="AI257" s="38">
        <f t="shared" si="52"/>
        <v>4350000</v>
      </c>
      <c r="AJ257" s="38">
        <f t="shared" si="52"/>
        <v>4430000</v>
      </c>
      <c r="AK257" s="38">
        <f t="shared" si="52"/>
        <v>4510000</v>
      </c>
      <c r="AL257" s="38">
        <f t="shared" si="52"/>
        <v>4590000</v>
      </c>
      <c r="AM257" s="38">
        <f t="shared" si="52"/>
        <v>4670000</v>
      </c>
      <c r="AN257" s="33">
        <v>4750000</v>
      </c>
      <c r="AO257" s="33">
        <v>2686600</v>
      </c>
      <c r="AP257" s="33">
        <v>0</v>
      </c>
      <c r="AQ257" s="33">
        <v>2464000</v>
      </c>
      <c r="AR257" s="33">
        <v>4171200</v>
      </c>
      <c r="AS257" s="33">
        <v>2273000</v>
      </c>
      <c r="AT257" s="33">
        <v>2273000</v>
      </c>
      <c r="AU257" s="33">
        <v>1922900</v>
      </c>
      <c r="AV257" s="32">
        <v>1722900</v>
      </c>
      <c r="AW257" s="32">
        <v>16060666</v>
      </c>
      <c r="AX257" s="36">
        <v>0</v>
      </c>
      <c r="AY257" s="36">
        <v>0</v>
      </c>
      <c r="AZ257" s="36">
        <v>0</v>
      </c>
      <c r="BA257" s="36">
        <v>0</v>
      </c>
      <c r="BB257" s="36">
        <v>0</v>
      </c>
      <c r="BC257" s="36">
        <v>0</v>
      </c>
      <c r="BD257" s="36">
        <v>0</v>
      </c>
      <c r="BE257" s="36">
        <v>0</v>
      </c>
      <c r="BF257" s="36">
        <v>0</v>
      </c>
      <c r="BG257" s="36">
        <v>0</v>
      </c>
      <c r="BH257" s="36">
        <v>0</v>
      </c>
      <c r="BI257" s="36">
        <v>0</v>
      </c>
      <c r="BJ257" s="36">
        <v>0</v>
      </c>
      <c r="BK257" s="36">
        <v>0</v>
      </c>
      <c r="BL257" s="36">
        <v>0</v>
      </c>
      <c r="BM257" s="36">
        <v>0</v>
      </c>
      <c r="BN257" s="36">
        <v>0</v>
      </c>
      <c r="BO257" s="36">
        <v>0</v>
      </c>
      <c r="BP257" s="36">
        <v>0</v>
      </c>
      <c r="BQ257" s="36">
        <v>0</v>
      </c>
      <c r="BR257" s="36">
        <v>0</v>
      </c>
      <c r="BS257" s="36">
        <v>0</v>
      </c>
      <c r="BT257" s="36">
        <v>0</v>
      </c>
      <c r="BU257" s="36">
        <v>0</v>
      </c>
      <c r="BV257" s="36">
        <v>0</v>
      </c>
      <c r="BW257" s="36">
        <v>0</v>
      </c>
      <c r="BX257" s="36">
        <v>0</v>
      </c>
      <c r="BY257" s="36">
        <v>0</v>
      </c>
      <c r="BZ257" s="36">
        <v>0</v>
      </c>
      <c r="CA257" s="39"/>
    </row>
    <row r="258" spans="1:90" ht="28.8" x14ac:dyDescent="0.3">
      <c r="A258" s="1">
        <v>292193</v>
      </c>
      <c r="B258" s="2" t="s">
        <v>706</v>
      </c>
      <c r="C258" s="2" t="s">
        <v>707</v>
      </c>
      <c r="D258" s="2" t="s">
        <v>49</v>
      </c>
      <c r="E258" s="2" t="str">
        <f t="shared" ref="E258:E321" si="53">_xlfn.CONCAT(C258, " W",D258," pnum",A258)</f>
        <v>KALUZNY BROS INC W2 pnum292193</v>
      </c>
      <c r="F258" s="1">
        <v>450</v>
      </c>
      <c r="G258" s="2" t="s">
        <v>708</v>
      </c>
      <c r="H258" s="2" t="s">
        <v>709</v>
      </c>
      <c r="I258" s="34">
        <v>0</v>
      </c>
      <c r="J258" s="34">
        <v>0</v>
      </c>
      <c r="K258" s="34">
        <v>0</v>
      </c>
      <c r="L258" s="34">
        <v>0</v>
      </c>
      <c r="M258" s="34">
        <v>0</v>
      </c>
      <c r="N258" s="34">
        <v>0</v>
      </c>
      <c r="O258" s="34">
        <v>0</v>
      </c>
      <c r="P258" s="34">
        <v>0</v>
      </c>
      <c r="Q258" s="34">
        <v>0</v>
      </c>
      <c r="R258" s="34">
        <v>0</v>
      </c>
      <c r="S258" s="34">
        <v>0</v>
      </c>
      <c r="T258" s="34">
        <v>0</v>
      </c>
      <c r="U258" s="34">
        <v>0</v>
      </c>
      <c r="V258" s="34">
        <v>0</v>
      </c>
      <c r="W258" s="34">
        <v>0</v>
      </c>
      <c r="X258" s="34">
        <v>0</v>
      </c>
      <c r="Y258" s="34">
        <v>0</v>
      </c>
      <c r="Z258" s="34">
        <v>0</v>
      </c>
      <c r="AA258" s="34">
        <v>0</v>
      </c>
      <c r="AB258" s="34">
        <v>0</v>
      </c>
      <c r="AC258" s="34">
        <v>0</v>
      </c>
      <c r="AD258" s="34">
        <v>0</v>
      </c>
      <c r="AE258" s="34">
        <v>0</v>
      </c>
      <c r="AF258" s="34">
        <v>0</v>
      </c>
      <c r="AG258" s="34">
        <v>0</v>
      </c>
      <c r="AH258" s="34">
        <v>0</v>
      </c>
      <c r="AI258" s="34">
        <v>0</v>
      </c>
      <c r="AJ258" s="34">
        <v>0</v>
      </c>
      <c r="AK258" s="34">
        <v>0</v>
      </c>
      <c r="AL258" s="34">
        <v>0</v>
      </c>
      <c r="AM258" s="34">
        <v>0</v>
      </c>
      <c r="AN258" s="34">
        <v>0</v>
      </c>
      <c r="AO258" s="34">
        <v>0</v>
      </c>
      <c r="AP258" s="34">
        <v>0</v>
      </c>
      <c r="AQ258" s="34">
        <v>0</v>
      </c>
      <c r="AR258" s="34">
        <v>0</v>
      </c>
      <c r="AS258" s="34">
        <v>0</v>
      </c>
      <c r="AT258" s="34">
        <v>0</v>
      </c>
      <c r="AU258" s="34">
        <v>0</v>
      </c>
      <c r="AV258" s="36">
        <v>0</v>
      </c>
      <c r="AW258" s="34">
        <v>0</v>
      </c>
      <c r="AX258" s="34">
        <v>0</v>
      </c>
      <c r="AY258" s="34">
        <v>0</v>
      </c>
      <c r="AZ258" s="34">
        <v>0</v>
      </c>
      <c r="BA258" s="34">
        <v>0</v>
      </c>
      <c r="BB258" s="34">
        <v>0</v>
      </c>
      <c r="BC258" s="34">
        <v>0</v>
      </c>
      <c r="BD258" s="33">
        <v>2325000</v>
      </c>
      <c r="BE258" s="33">
        <v>2325000</v>
      </c>
      <c r="BF258" s="34"/>
      <c r="BG258" s="33">
        <v>6670000</v>
      </c>
      <c r="BH258" s="33">
        <v>7370000</v>
      </c>
      <c r="BI258" s="33">
        <v>8125000</v>
      </c>
      <c r="BJ258" s="33">
        <v>4527450</v>
      </c>
      <c r="BK258" s="33">
        <v>4346400</v>
      </c>
      <c r="BL258" s="33">
        <v>4346400</v>
      </c>
      <c r="BM258" s="33">
        <v>4431400</v>
      </c>
      <c r="BN258" s="33">
        <v>4431400</v>
      </c>
      <c r="BO258" s="33">
        <v>2325000</v>
      </c>
      <c r="BP258" s="33">
        <v>2325000</v>
      </c>
      <c r="BQ258" s="33">
        <v>60000</v>
      </c>
      <c r="BR258" s="33">
        <v>2325000</v>
      </c>
      <c r="BS258" s="33">
        <v>2325000</v>
      </c>
      <c r="BT258" s="33">
        <v>2325000</v>
      </c>
      <c r="BU258" s="33">
        <v>2325000</v>
      </c>
      <c r="BV258" s="33">
        <v>2325000</v>
      </c>
      <c r="BW258" s="33">
        <v>2325000</v>
      </c>
      <c r="BX258" s="33">
        <v>2325000</v>
      </c>
      <c r="BY258" s="33">
        <v>2325000</v>
      </c>
      <c r="BZ258" s="33">
        <v>2325000</v>
      </c>
      <c r="CA258" s="39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</row>
    <row r="259" spans="1:90" ht="28.8" x14ac:dyDescent="0.3">
      <c r="A259" s="1">
        <v>404106</v>
      </c>
      <c r="B259" s="2" t="s">
        <v>706</v>
      </c>
      <c r="C259" s="2" t="s">
        <v>707</v>
      </c>
      <c r="D259" s="2" t="s">
        <v>54</v>
      </c>
      <c r="E259" s="2" t="str">
        <f t="shared" si="53"/>
        <v>KALUZNY BROS INC W1 pnum404106</v>
      </c>
      <c r="F259" s="1">
        <v>400</v>
      </c>
      <c r="G259" s="2" t="s">
        <v>710</v>
      </c>
      <c r="H259" s="2" t="s">
        <v>711</v>
      </c>
      <c r="I259" s="31">
        <f t="shared" ref="I259:AM259" si="54">J259-150000</f>
        <v>4350000</v>
      </c>
      <c r="J259" s="31">
        <f t="shared" si="54"/>
        <v>4500000</v>
      </c>
      <c r="K259" s="31">
        <f t="shared" si="54"/>
        <v>4650000</v>
      </c>
      <c r="L259" s="31">
        <f t="shared" si="54"/>
        <v>4800000</v>
      </c>
      <c r="M259" s="31">
        <f t="shared" si="54"/>
        <v>4950000</v>
      </c>
      <c r="N259" s="31">
        <f t="shared" si="54"/>
        <v>5100000</v>
      </c>
      <c r="O259" s="31">
        <f t="shared" si="54"/>
        <v>5250000</v>
      </c>
      <c r="P259" s="31">
        <f t="shared" si="54"/>
        <v>5400000</v>
      </c>
      <c r="Q259" s="31">
        <f t="shared" si="54"/>
        <v>5550000</v>
      </c>
      <c r="R259" s="31">
        <f t="shared" si="54"/>
        <v>5700000</v>
      </c>
      <c r="S259" s="31">
        <f t="shared" si="54"/>
        <v>5850000</v>
      </c>
      <c r="T259" s="31">
        <f t="shared" si="54"/>
        <v>6000000</v>
      </c>
      <c r="U259" s="31">
        <f t="shared" si="54"/>
        <v>6150000</v>
      </c>
      <c r="V259" s="31">
        <f t="shared" si="54"/>
        <v>6300000</v>
      </c>
      <c r="W259" s="31">
        <f t="shared" si="54"/>
        <v>6450000</v>
      </c>
      <c r="X259" s="31">
        <f t="shared" si="54"/>
        <v>6600000</v>
      </c>
      <c r="Y259" s="31">
        <f t="shared" si="54"/>
        <v>6750000</v>
      </c>
      <c r="Z259" s="31">
        <f t="shared" si="54"/>
        <v>6900000</v>
      </c>
      <c r="AA259" s="31">
        <f t="shared" si="54"/>
        <v>7050000</v>
      </c>
      <c r="AB259" s="31">
        <f t="shared" si="54"/>
        <v>7200000</v>
      </c>
      <c r="AC259" s="31">
        <f t="shared" si="54"/>
        <v>7350000</v>
      </c>
      <c r="AD259" s="31">
        <f t="shared" si="54"/>
        <v>7500000</v>
      </c>
      <c r="AE259" s="31">
        <f t="shared" si="54"/>
        <v>7650000</v>
      </c>
      <c r="AF259" s="31">
        <f t="shared" si="54"/>
        <v>7800000</v>
      </c>
      <c r="AG259" s="31">
        <f t="shared" si="54"/>
        <v>7950000</v>
      </c>
      <c r="AH259" s="31">
        <f t="shared" si="54"/>
        <v>8100000</v>
      </c>
      <c r="AI259" s="31">
        <f t="shared" si="54"/>
        <v>8250000</v>
      </c>
      <c r="AJ259" s="31">
        <f t="shared" si="54"/>
        <v>8400000</v>
      </c>
      <c r="AK259" s="31">
        <f t="shared" si="54"/>
        <v>8550000</v>
      </c>
      <c r="AL259" s="31">
        <f t="shared" si="54"/>
        <v>8700000</v>
      </c>
      <c r="AM259" s="31">
        <f t="shared" si="54"/>
        <v>8850000</v>
      </c>
      <c r="AN259" s="32">
        <v>9000000</v>
      </c>
      <c r="AO259" s="32">
        <v>8000000</v>
      </c>
      <c r="AP259" s="32">
        <v>8000000</v>
      </c>
      <c r="AQ259" s="32">
        <v>8000000</v>
      </c>
      <c r="AR259" s="32">
        <v>8000000</v>
      </c>
      <c r="AS259" s="32">
        <v>8000000</v>
      </c>
      <c r="AT259" s="33">
        <v>8000000</v>
      </c>
      <c r="AU259" s="33">
        <v>7500000</v>
      </c>
      <c r="AV259" s="33">
        <v>7000000</v>
      </c>
      <c r="AW259" s="33">
        <v>6500000</v>
      </c>
      <c r="AX259" s="32">
        <v>5000000</v>
      </c>
      <c r="AY259" s="32">
        <v>5000000</v>
      </c>
      <c r="AZ259" s="33">
        <v>4500000</v>
      </c>
      <c r="BA259" s="33">
        <v>4000000</v>
      </c>
      <c r="BB259" s="33">
        <v>2250000</v>
      </c>
      <c r="BC259" s="33">
        <v>4850000</v>
      </c>
      <c r="BD259" s="32">
        <v>2325000</v>
      </c>
      <c r="BE259" s="32">
        <v>2325000</v>
      </c>
      <c r="BF259" s="32">
        <v>2325000</v>
      </c>
      <c r="BG259" s="32">
        <v>2325000</v>
      </c>
      <c r="BH259" s="32">
        <v>2325000</v>
      </c>
      <c r="BI259" s="32">
        <v>2325000</v>
      </c>
      <c r="BJ259" s="32">
        <v>2325000</v>
      </c>
      <c r="BK259" s="32">
        <v>2325000</v>
      </c>
      <c r="BL259" s="32">
        <v>2325000</v>
      </c>
      <c r="BM259" s="32">
        <v>2325000</v>
      </c>
      <c r="BN259" s="32">
        <v>2325000</v>
      </c>
      <c r="BO259" s="32">
        <v>2325000</v>
      </c>
      <c r="BP259" s="32">
        <v>2325000</v>
      </c>
      <c r="BQ259" s="32">
        <v>2325000</v>
      </c>
      <c r="BR259" s="32">
        <v>2325000</v>
      </c>
      <c r="BS259" s="32">
        <v>2325000</v>
      </c>
      <c r="BT259" s="32">
        <v>2325000</v>
      </c>
      <c r="BU259" s="32">
        <v>2325000</v>
      </c>
      <c r="BV259" s="32">
        <v>2325000</v>
      </c>
      <c r="BW259" s="32">
        <v>2325000</v>
      </c>
      <c r="BX259" s="32">
        <v>2325000</v>
      </c>
      <c r="BY259" s="32">
        <v>2325000</v>
      </c>
      <c r="BZ259" s="32">
        <v>2325000</v>
      </c>
      <c r="CA259" s="39"/>
    </row>
    <row r="260" spans="1:90" s="21" customFormat="1" ht="28.8" x14ac:dyDescent="0.3">
      <c r="A260" s="1">
        <v>409169</v>
      </c>
      <c r="B260" s="2" t="s">
        <v>712</v>
      </c>
      <c r="C260" s="2" t="s">
        <v>713</v>
      </c>
      <c r="D260" s="2" t="s">
        <v>54</v>
      </c>
      <c r="E260" s="2" t="str">
        <f t="shared" si="53"/>
        <v>KANKAKEE CORRECTIONAL CENTER W1 pnum409169</v>
      </c>
      <c r="F260" s="1">
        <v>255</v>
      </c>
      <c r="G260" s="2" t="s">
        <v>714</v>
      </c>
      <c r="H260" s="2" t="s">
        <v>715</v>
      </c>
      <c r="I260" s="38">
        <v>0</v>
      </c>
      <c r="J260" s="38">
        <v>0</v>
      </c>
      <c r="K260" s="38">
        <v>0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38">
        <v>0</v>
      </c>
      <c r="U260" s="38">
        <v>125000</v>
      </c>
      <c r="V260" s="38">
        <v>125000</v>
      </c>
      <c r="W260" s="38">
        <v>125000</v>
      </c>
      <c r="X260" s="38">
        <v>125000</v>
      </c>
      <c r="Y260" s="38">
        <v>125000</v>
      </c>
      <c r="Z260" s="38">
        <v>125000</v>
      </c>
      <c r="AA260" s="38">
        <v>125000</v>
      </c>
      <c r="AB260" s="38">
        <v>125000</v>
      </c>
      <c r="AC260" s="38">
        <v>125000</v>
      </c>
      <c r="AD260" s="38">
        <v>125000</v>
      </c>
      <c r="AE260" s="38">
        <v>125000</v>
      </c>
      <c r="AF260" s="38">
        <v>125000</v>
      </c>
      <c r="AG260" s="38">
        <v>125000</v>
      </c>
      <c r="AH260" s="38">
        <v>125000</v>
      </c>
      <c r="AI260" s="38">
        <v>125000</v>
      </c>
      <c r="AJ260" s="38">
        <v>125000</v>
      </c>
      <c r="AK260" s="38">
        <v>125000</v>
      </c>
      <c r="AL260" s="38">
        <v>125000</v>
      </c>
      <c r="AM260" s="38">
        <v>300000</v>
      </c>
      <c r="AN260" s="33">
        <v>500000</v>
      </c>
      <c r="AO260" s="33">
        <v>500000</v>
      </c>
      <c r="AP260" s="33">
        <v>2350000</v>
      </c>
      <c r="AQ260" s="33">
        <v>2350000</v>
      </c>
      <c r="AR260" s="33">
        <v>2100000</v>
      </c>
      <c r="AS260" s="33">
        <v>500000</v>
      </c>
      <c r="AT260" s="33">
        <v>500000</v>
      </c>
      <c r="AU260" s="33">
        <v>500000</v>
      </c>
      <c r="AV260" s="34">
        <v>2350000</v>
      </c>
      <c r="AW260" s="34">
        <v>2100000</v>
      </c>
      <c r="AX260" s="34">
        <v>3100000</v>
      </c>
      <c r="AY260" s="34">
        <v>3500000</v>
      </c>
      <c r="AZ260" s="34">
        <v>4100000</v>
      </c>
      <c r="BA260" s="34">
        <v>4500000</v>
      </c>
      <c r="BB260" s="34">
        <v>4500000</v>
      </c>
      <c r="BC260" s="34">
        <v>5000000</v>
      </c>
      <c r="BD260" s="36">
        <v>5500000</v>
      </c>
      <c r="BE260" s="36">
        <v>5500000</v>
      </c>
      <c r="BF260" s="36">
        <v>5500000</v>
      </c>
      <c r="BG260" s="34">
        <v>5500000</v>
      </c>
      <c r="BH260" s="34">
        <v>5500000</v>
      </c>
      <c r="BI260" s="34">
        <v>5500000</v>
      </c>
      <c r="BJ260" s="34">
        <v>5500000</v>
      </c>
      <c r="BK260" s="34">
        <v>5500000</v>
      </c>
      <c r="BL260" s="34">
        <v>5500000</v>
      </c>
      <c r="BM260" s="34">
        <v>5500000</v>
      </c>
      <c r="BN260" s="34">
        <v>5500000</v>
      </c>
      <c r="BO260" s="36">
        <v>5500000</v>
      </c>
      <c r="BP260" s="36">
        <v>5500000</v>
      </c>
      <c r="BQ260" s="34">
        <v>550000</v>
      </c>
      <c r="BR260" s="36">
        <v>550000</v>
      </c>
      <c r="BS260" s="36">
        <v>550000</v>
      </c>
      <c r="BT260" s="36">
        <v>550000</v>
      </c>
      <c r="BU260" s="36">
        <v>550000</v>
      </c>
      <c r="BV260" s="36">
        <v>550000</v>
      </c>
      <c r="BW260" s="36">
        <v>550000</v>
      </c>
      <c r="BX260" s="36">
        <v>550000</v>
      </c>
      <c r="BY260" s="36">
        <v>550000</v>
      </c>
      <c r="BZ260" s="36">
        <v>550000</v>
      </c>
      <c r="CA260" s="39"/>
    </row>
    <row r="261" spans="1:90" s="21" customFormat="1" ht="28.8" x14ac:dyDescent="0.3">
      <c r="A261" s="1">
        <v>402046</v>
      </c>
      <c r="B261" s="2" t="s">
        <v>716</v>
      </c>
      <c r="C261" s="2" t="s">
        <v>717</v>
      </c>
      <c r="D261" s="2" t="s">
        <v>82</v>
      </c>
      <c r="E261" s="2" t="str">
        <f t="shared" si="53"/>
        <v>KANKAKEE RIVER STATE PARK W5 pnum402046</v>
      </c>
      <c r="F261" s="1">
        <v>102</v>
      </c>
      <c r="G261" s="2" t="s">
        <v>718</v>
      </c>
      <c r="H261" s="2" t="s">
        <v>719</v>
      </c>
      <c r="I261" s="31">
        <v>200000</v>
      </c>
      <c r="J261" s="31">
        <v>200000</v>
      </c>
      <c r="K261" s="31">
        <v>200000</v>
      </c>
      <c r="L261" s="31">
        <v>200000</v>
      </c>
      <c r="M261" s="31">
        <v>200000</v>
      </c>
      <c r="N261" s="31">
        <v>200000</v>
      </c>
      <c r="O261" s="31">
        <v>200000</v>
      </c>
      <c r="P261" s="31">
        <v>200000</v>
      </c>
      <c r="Q261" s="31">
        <v>200000</v>
      </c>
      <c r="R261" s="31">
        <v>200000</v>
      </c>
      <c r="S261" s="31">
        <v>200000</v>
      </c>
      <c r="T261" s="31">
        <v>250000</v>
      </c>
      <c r="U261" s="31">
        <v>250000</v>
      </c>
      <c r="V261" s="31">
        <v>250000</v>
      </c>
      <c r="W261" s="31">
        <v>250000</v>
      </c>
      <c r="X261" s="31">
        <v>250000</v>
      </c>
      <c r="Y261" s="31">
        <v>250000</v>
      </c>
      <c r="Z261" s="31">
        <v>250000</v>
      </c>
      <c r="AA261" s="31">
        <v>250000</v>
      </c>
      <c r="AB261" s="31">
        <v>250000</v>
      </c>
      <c r="AC261" s="31">
        <v>250000</v>
      </c>
      <c r="AD261" s="31">
        <v>250000</v>
      </c>
      <c r="AE261" s="31">
        <v>250000</v>
      </c>
      <c r="AF261" s="31">
        <v>250000</v>
      </c>
      <c r="AG261" s="31">
        <v>300000</v>
      </c>
      <c r="AH261" s="31">
        <v>300000</v>
      </c>
      <c r="AI261" s="31">
        <v>300000</v>
      </c>
      <c r="AJ261" s="31">
        <v>300000</v>
      </c>
      <c r="AK261" s="31">
        <v>300000</v>
      </c>
      <c r="AL261" s="31">
        <v>300000</v>
      </c>
      <c r="AM261" s="31">
        <v>300000</v>
      </c>
      <c r="AN261" s="32">
        <v>312440</v>
      </c>
      <c r="AO261" s="32">
        <v>312440</v>
      </c>
      <c r="AP261" s="32">
        <v>312440</v>
      </c>
      <c r="AQ261" s="32">
        <v>312440</v>
      </c>
      <c r="AR261" s="32">
        <v>127000</v>
      </c>
      <c r="AS261" s="32">
        <v>127000</v>
      </c>
      <c r="AT261" s="32">
        <v>2250000</v>
      </c>
      <c r="AU261" s="32">
        <v>2250000</v>
      </c>
      <c r="AV261" s="32">
        <v>2250000</v>
      </c>
      <c r="AW261" s="32">
        <v>2250000</v>
      </c>
      <c r="AX261" s="32">
        <v>2250000</v>
      </c>
      <c r="AY261" s="32">
        <v>2250000</v>
      </c>
      <c r="AZ261" s="32">
        <v>2250000</v>
      </c>
      <c r="BA261" s="32">
        <v>2250000</v>
      </c>
      <c r="BB261" s="32">
        <v>2250000</v>
      </c>
      <c r="BC261" s="32">
        <v>2250000</v>
      </c>
      <c r="BD261" s="32">
        <v>2250000</v>
      </c>
      <c r="BE261" s="32">
        <v>2250000</v>
      </c>
      <c r="BF261" s="32">
        <v>2250000</v>
      </c>
      <c r="BG261" s="32">
        <v>2250000</v>
      </c>
      <c r="BH261" s="32">
        <v>2250000</v>
      </c>
      <c r="BI261" s="32">
        <v>2250000</v>
      </c>
      <c r="BJ261" s="32">
        <v>2250000</v>
      </c>
      <c r="BK261" s="32">
        <v>2250000</v>
      </c>
      <c r="BL261" s="32">
        <v>2250000</v>
      </c>
      <c r="BM261" s="32">
        <v>2250000</v>
      </c>
      <c r="BN261" s="32">
        <v>2250000</v>
      </c>
      <c r="BO261" s="32">
        <v>2250000</v>
      </c>
      <c r="BP261" s="32">
        <v>2250000</v>
      </c>
      <c r="BQ261" s="32">
        <v>2250000</v>
      </c>
      <c r="BR261" s="32">
        <v>2250000</v>
      </c>
      <c r="BS261" s="32">
        <v>2250000</v>
      </c>
      <c r="BT261" s="32">
        <v>2250000</v>
      </c>
      <c r="BU261" s="32">
        <v>2250000</v>
      </c>
      <c r="BV261" s="32">
        <v>2250000</v>
      </c>
      <c r="BW261" s="32">
        <v>2250000</v>
      </c>
      <c r="BX261" s="32">
        <v>2250000</v>
      </c>
      <c r="BY261" s="32">
        <v>2250000</v>
      </c>
      <c r="BZ261" s="32">
        <v>2250000</v>
      </c>
      <c r="CA261" s="39"/>
    </row>
    <row r="262" spans="1:90" s="21" customFormat="1" ht="28.8" x14ac:dyDescent="0.3">
      <c r="A262" s="1">
        <v>404224</v>
      </c>
      <c r="B262" s="2" t="s">
        <v>720</v>
      </c>
      <c r="C262" s="2" t="s">
        <v>721</v>
      </c>
      <c r="D262" s="2" t="s">
        <v>49</v>
      </c>
      <c r="E262" s="2" t="str">
        <f t="shared" si="53"/>
        <v>LAKEVIEW IMPROVEMENT ASSN W2 pnum404224</v>
      </c>
      <c r="F262" s="4">
        <v>245</v>
      </c>
      <c r="G262" s="2" t="s">
        <v>722</v>
      </c>
      <c r="H262" s="2" t="s">
        <v>723</v>
      </c>
      <c r="I262" s="38">
        <f t="shared" ref="I262:AM262" si="55">J262-30000</f>
        <v>895000</v>
      </c>
      <c r="J262" s="38">
        <f t="shared" si="55"/>
        <v>925000</v>
      </c>
      <c r="K262" s="38">
        <f t="shared" si="55"/>
        <v>955000</v>
      </c>
      <c r="L262" s="38">
        <f t="shared" si="55"/>
        <v>985000</v>
      </c>
      <c r="M262" s="38">
        <f t="shared" si="55"/>
        <v>1015000</v>
      </c>
      <c r="N262" s="38">
        <f t="shared" si="55"/>
        <v>1045000</v>
      </c>
      <c r="O262" s="38">
        <f t="shared" si="55"/>
        <v>1075000</v>
      </c>
      <c r="P262" s="38">
        <f t="shared" si="55"/>
        <v>1105000</v>
      </c>
      <c r="Q262" s="38">
        <f t="shared" si="55"/>
        <v>1135000</v>
      </c>
      <c r="R262" s="38">
        <f t="shared" si="55"/>
        <v>1165000</v>
      </c>
      <c r="S262" s="38">
        <f t="shared" si="55"/>
        <v>1195000</v>
      </c>
      <c r="T262" s="38">
        <f t="shared" si="55"/>
        <v>1225000</v>
      </c>
      <c r="U262" s="38">
        <f t="shared" si="55"/>
        <v>1255000</v>
      </c>
      <c r="V262" s="38">
        <f t="shared" si="55"/>
        <v>1285000</v>
      </c>
      <c r="W262" s="38">
        <f t="shared" si="55"/>
        <v>1315000</v>
      </c>
      <c r="X262" s="38">
        <f t="shared" si="55"/>
        <v>1345000</v>
      </c>
      <c r="Y262" s="38">
        <f t="shared" si="55"/>
        <v>1375000</v>
      </c>
      <c r="Z262" s="38">
        <f t="shared" si="55"/>
        <v>1405000</v>
      </c>
      <c r="AA262" s="38">
        <f t="shared" si="55"/>
        <v>1435000</v>
      </c>
      <c r="AB262" s="38">
        <f t="shared" si="55"/>
        <v>1465000</v>
      </c>
      <c r="AC262" s="38">
        <f t="shared" si="55"/>
        <v>1495000</v>
      </c>
      <c r="AD262" s="38">
        <f t="shared" si="55"/>
        <v>1525000</v>
      </c>
      <c r="AE262" s="38">
        <f t="shared" si="55"/>
        <v>1555000</v>
      </c>
      <c r="AF262" s="38">
        <f t="shared" si="55"/>
        <v>1585000</v>
      </c>
      <c r="AG262" s="38">
        <f t="shared" si="55"/>
        <v>1615000</v>
      </c>
      <c r="AH262" s="38">
        <f t="shared" si="55"/>
        <v>1645000</v>
      </c>
      <c r="AI262" s="38">
        <f t="shared" si="55"/>
        <v>1675000</v>
      </c>
      <c r="AJ262" s="38">
        <f t="shared" si="55"/>
        <v>1705000</v>
      </c>
      <c r="AK262" s="38">
        <f t="shared" si="55"/>
        <v>1735000</v>
      </c>
      <c r="AL262" s="38">
        <f t="shared" si="55"/>
        <v>1765000</v>
      </c>
      <c r="AM262" s="38">
        <f t="shared" si="55"/>
        <v>1795000</v>
      </c>
      <c r="AN262" s="33">
        <v>1825000</v>
      </c>
      <c r="AO262" s="33">
        <v>1825000</v>
      </c>
      <c r="AP262" s="33">
        <v>1825000</v>
      </c>
      <c r="AQ262" s="33">
        <v>1825000</v>
      </c>
      <c r="AR262" s="33">
        <v>620000</v>
      </c>
      <c r="AS262" s="33">
        <v>850000</v>
      </c>
      <c r="AT262" s="34">
        <v>0</v>
      </c>
      <c r="AU262" s="34">
        <v>0</v>
      </c>
      <c r="AV262" s="34">
        <v>0</v>
      </c>
      <c r="AW262" s="34">
        <v>0</v>
      </c>
      <c r="AX262" s="34">
        <v>0</v>
      </c>
      <c r="AY262" s="34">
        <v>0</v>
      </c>
      <c r="AZ262" s="34">
        <v>0</v>
      </c>
      <c r="BA262" s="34">
        <v>0</v>
      </c>
      <c r="BB262" s="34">
        <v>0</v>
      </c>
      <c r="BC262" s="34">
        <v>0</v>
      </c>
      <c r="BD262" s="34">
        <v>0</v>
      </c>
      <c r="BE262" s="34">
        <v>0</v>
      </c>
      <c r="BF262" s="34">
        <v>0</v>
      </c>
      <c r="BG262" s="34">
        <v>0</v>
      </c>
      <c r="BH262" s="34">
        <v>0</v>
      </c>
      <c r="BI262" s="34">
        <v>0</v>
      </c>
      <c r="BJ262" s="34">
        <v>0</v>
      </c>
      <c r="BK262" s="34">
        <v>0</v>
      </c>
      <c r="BL262" s="34">
        <v>0</v>
      </c>
      <c r="BM262" s="34">
        <v>0</v>
      </c>
      <c r="BN262" s="34">
        <v>0</v>
      </c>
      <c r="BO262" s="34">
        <v>0</v>
      </c>
      <c r="BP262" s="34">
        <v>0</v>
      </c>
      <c r="BQ262" s="34">
        <v>0</v>
      </c>
      <c r="BR262" s="34">
        <v>0</v>
      </c>
      <c r="BS262" s="34">
        <v>0</v>
      </c>
      <c r="BT262" s="34">
        <v>0</v>
      </c>
      <c r="BU262" s="34">
        <v>0</v>
      </c>
      <c r="BV262" s="34">
        <v>0</v>
      </c>
      <c r="BW262" s="34">
        <v>0</v>
      </c>
      <c r="BX262" s="34">
        <v>0</v>
      </c>
      <c r="BY262" s="34">
        <v>0</v>
      </c>
      <c r="BZ262" s="34">
        <v>0</v>
      </c>
      <c r="CA262" s="39"/>
    </row>
    <row r="263" spans="1:90" s="21" customFormat="1" ht="28.8" x14ac:dyDescent="0.3">
      <c r="A263" s="1">
        <v>404223</v>
      </c>
      <c r="B263" s="2" t="s">
        <v>720</v>
      </c>
      <c r="C263" s="2" t="s">
        <v>721</v>
      </c>
      <c r="D263" s="2" t="s">
        <v>54</v>
      </c>
      <c r="E263" s="2" t="str">
        <f t="shared" si="53"/>
        <v>LAKEVIEW IMPROVEMENT ASSN W1 pnum404223</v>
      </c>
      <c r="F263" s="5"/>
      <c r="G263" s="2" t="s">
        <v>722</v>
      </c>
      <c r="H263" s="2" t="s">
        <v>723</v>
      </c>
      <c r="I263" s="32">
        <v>0</v>
      </c>
      <c r="J263" s="32">
        <v>0</v>
      </c>
      <c r="K263" s="32">
        <v>0</v>
      </c>
      <c r="L263" s="32">
        <v>0</v>
      </c>
      <c r="M263" s="32">
        <v>0</v>
      </c>
      <c r="N263" s="32">
        <v>0</v>
      </c>
      <c r="O263" s="32">
        <v>0</v>
      </c>
      <c r="P263" s="32">
        <v>0</v>
      </c>
      <c r="Q263" s="32">
        <v>0</v>
      </c>
      <c r="R263" s="32">
        <v>0</v>
      </c>
      <c r="S263" s="32">
        <v>0</v>
      </c>
      <c r="T263" s="32">
        <v>0</v>
      </c>
      <c r="U263" s="32">
        <v>0</v>
      </c>
      <c r="V263" s="32">
        <v>0</v>
      </c>
      <c r="W263" s="32">
        <v>0</v>
      </c>
      <c r="X263" s="32">
        <v>0</v>
      </c>
      <c r="Y263" s="32">
        <v>0</v>
      </c>
      <c r="Z263" s="32">
        <v>0</v>
      </c>
      <c r="AA263" s="32">
        <v>0</v>
      </c>
      <c r="AB263" s="32">
        <v>0</v>
      </c>
      <c r="AC263" s="32">
        <v>0</v>
      </c>
      <c r="AD263" s="32">
        <v>0</v>
      </c>
      <c r="AE263" s="32">
        <v>0</v>
      </c>
      <c r="AF263" s="32">
        <v>0</v>
      </c>
      <c r="AG263" s="32">
        <v>0</v>
      </c>
      <c r="AH263" s="32">
        <v>0</v>
      </c>
      <c r="AI263" s="32">
        <v>0</v>
      </c>
      <c r="AJ263" s="32">
        <v>0</v>
      </c>
      <c r="AK263" s="32">
        <v>0</v>
      </c>
      <c r="AL263" s="32">
        <v>0</v>
      </c>
      <c r="AM263" s="32">
        <v>0</v>
      </c>
      <c r="AN263" s="32">
        <v>0</v>
      </c>
      <c r="AO263" s="32">
        <v>0</v>
      </c>
      <c r="AP263" s="32">
        <v>0</v>
      </c>
      <c r="AQ263" s="32">
        <v>0</v>
      </c>
      <c r="AR263" s="32">
        <v>0</v>
      </c>
      <c r="AS263" s="32">
        <v>0</v>
      </c>
      <c r="AT263" s="36">
        <v>0</v>
      </c>
      <c r="AU263" s="36">
        <v>0</v>
      </c>
      <c r="AV263" s="36">
        <v>0</v>
      </c>
      <c r="AW263" s="36">
        <v>0</v>
      </c>
      <c r="AX263" s="36">
        <v>0</v>
      </c>
      <c r="AY263" s="36">
        <v>0</v>
      </c>
      <c r="AZ263" s="36">
        <v>0</v>
      </c>
      <c r="BA263" s="36">
        <v>0</v>
      </c>
      <c r="BB263" s="36">
        <v>0</v>
      </c>
      <c r="BC263" s="36">
        <v>0</v>
      </c>
      <c r="BD263" s="36">
        <v>0</v>
      </c>
      <c r="BE263" s="36">
        <v>0</v>
      </c>
      <c r="BF263" s="36">
        <v>0</v>
      </c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0</v>
      </c>
      <c r="BM263" s="36">
        <v>0</v>
      </c>
      <c r="BN263" s="36">
        <v>0</v>
      </c>
      <c r="BO263" s="36">
        <v>0</v>
      </c>
      <c r="BP263" s="36">
        <v>0</v>
      </c>
      <c r="BQ263" s="36">
        <v>0</v>
      </c>
      <c r="BR263" s="36">
        <v>0</v>
      </c>
      <c r="BS263" s="36">
        <v>0</v>
      </c>
      <c r="BT263" s="36">
        <v>0</v>
      </c>
      <c r="BU263" s="36">
        <v>0</v>
      </c>
      <c r="BV263" s="36">
        <v>0</v>
      </c>
      <c r="BW263" s="36">
        <v>0</v>
      </c>
      <c r="BX263" s="36">
        <v>0</v>
      </c>
      <c r="BY263" s="36">
        <v>0</v>
      </c>
      <c r="BZ263" s="36">
        <v>0</v>
      </c>
      <c r="CA263" s="39"/>
    </row>
    <row r="264" spans="1:90" s="21" customFormat="1" ht="28.8" x14ac:dyDescent="0.3">
      <c r="A264" s="1">
        <v>404225</v>
      </c>
      <c r="B264" s="2" t="s">
        <v>720</v>
      </c>
      <c r="C264" s="2" t="s">
        <v>721</v>
      </c>
      <c r="D264" s="2" t="s">
        <v>93</v>
      </c>
      <c r="E264" s="2" t="str">
        <f t="shared" si="53"/>
        <v>LAKEVIEW IMPROVEMENT ASSN W3 pnum404225</v>
      </c>
      <c r="F264" s="3"/>
      <c r="G264" s="2" t="s">
        <v>722</v>
      </c>
      <c r="H264" s="2" t="s">
        <v>723</v>
      </c>
      <c r="I264" s="31">
        <f t="shared" ref="I264:AM264" si="56">J264- 30000</f>
        <v>895000</v>
      </c>
      <c r="J264" s="31">
        <f t="shared" si="56"/>
        <v>925000</v>
      </c>
      <c r="K264" s="31">
        <f t="shared" si="56"/>
        <v>955000</v>
      </c>
      <c r="L264" s="31">
        <f t="shared" si="56"/>
        <v>985000</v>
      </c>
      <c r="M264" s="31">
        <f t="shared" si="56"/>
        <v>1015000</v>
      </c>
      <c r="N264" s="31">
        <f t="shared" si="56"/>
        <v>1045000</v>
      </c>
      <c r="O264" s="31">
        <f t="shared" si="56"/>
        <v>1075000</v>
      </c>
      <c r="P264" s="31">
        <f t="shared" si="56"/>
        <v>1105000</v>
      </c>
      <c r="Q264" s="31">
        <f t="shared" si="56"/>
        <v>1135000</v>
      </c>
      <c r="R264" s="31">
        <f t="shared" si="56"/>
        <v>1165000</v>
      </c>
      <c r="S264" s="31">
        <f t="shared" si="56"/>
        <v>1195000</v>
      </c>
      <c r="T264" s="31">
        <f t="shared" si="56"/>
        <v>1225000</v>
      </c>
      <c r="U264" s="31">
        <f t="shared" si="56"/>
        <v>1255000</v>
      </c>
      <c r="V264" s="31">
        <f t="shared" si="56"/>
        <v>1285000</v>
      </c>
      <c r="W264" s="31">
        <f t="shared" si="56"/>
        <v>1315000</v>
      </c>
      <c r="X264" s="31">
        <f t="shared" si="56"/>
        <v>1345000</v>
      </c>
      <c r="Y264" s="31">
        <f t="shared" si="56"/>
        <v>1375000</v>
      </c>
      <c r="Z264" s="31">
        <f t="shared" si="56"/>
        <v>1405000</v>
      </c>
      <c r="AA264" s="31">
        <f t="shared" si="56"/>
        <v>1435000</v>
      </c>
      <c r="AB264" s="31">
        <f t="shared" si="56"/>
        <v>1465000</v>
      </c>
      <c r="AC264" s="31">
        <f t="shared" si="56"/>
        <v>1495000</v>
      </c>
      <c r="AD264" s="31">
        <f t="shared" si="56"/>
        <v>1525000</v>
      </c>
      <c r="AE264" s="31">
        <f t="shared" si="56"/>
        <v>1555000</v>
      </c>
      <c r="AF264" s="31">
        <f t="shared" si="56"/>
        <v>1585000</v>
      </c>
      <c r="AG264" s="31">
        <f t="shared" si="56"/>
        <v>1615000</v>
      </c>
      <c r="AH264" s="31">
        <f t="shared" si="56"/>
        <v>1645000</v>
      </c>
      <c r="AI264" s="31">
        <f t="shared" si="56"/>
        <v>1675000</v>
      </c>
      <c r="AJ264" s="31">
        <f t="shared" si="56"/>
        <v>1705000</v>
      </c>
      <c r="AK264" s="31">
        <f t="shared" si="56"/>
        <v>1735000</v>
      </c>
      <c r="AL264" s="31">
        <f t="shared" si="56"/>
        <v>1765000</v>
      </c>
      <c r="AM264" s="31">
        <f t="shared" si="56"/>
        <v>1795000</v>
      </c>
      <c r="AN264" s="32">
        <v>1825000</v>
      </c>
      <c r="AO264" s="32">
        <v>1825000</v>
      </c>
      <c r="AP264" s="32">
        <v>1825000</v>
      </c>
      <c r="AQ264" s="32">
        <v>1825000</v>
      </c>
      <c r="AR264" s="32">
        <v>620000</v>
      </c>
      <c r="AS264" s="32">
        <v>850000</v>
      </c>
      <c r="AT264" s="34">
        <v>0</v>
      </c>
      <c r="AU264" s="34">
        <v>0</v>
      </c>
      <c r="AV264" s="34">
        <v>0</v>
      </c>
      <c r="AW264" s="34">
        <v>0</v>
      </c>
      <c r="AX264" s="34">
        <v>0</v>
      </c>
      <c r="AY264" s="34">
        <v>0</v>
      </c>
      <c r="AZ264" s="34">
        <v>0</v>
      </c>
      <c r="BA264" s="34">
        <v>0</v>
      </c>
      <c r="BB264" s="34">
        <v>0</v>
      </c>
      <c r="BC264" s="34">
        <v>0</v>
      </c>
      <c r="BD264" s="34">
        <v>0</v>
      </c>
      <c r="BE264" s="34">
        <v>0</v>
      </c>
      <c r="BF264" s="34">
        <v>0</v>
      </c>
      <c r="BG264" s="34">
        <v>0</v>
      </c>
      <c r="BH264" s="34">
        <v>0</v>
      </c>
      <c r="BI264" s="34">
        <v>0</v>
      </c>
      <c r="BJ264" s="34">
        <v>0</v>
      </c>
      <c r="BK264" s="34">
        <v>0</v>
      </c>
      <c r="BL264" s="34">
        <v>0</v>
      </c>
      <c r="BM264" s="34">
        <v>0</v>
      </c>
      <c r="BN264" s="34">
        <v>0</v>
      </c>
      <c r="BO264" s="34">
        <v>0</v>
      </c>
      <c r="BP264" s="34">
        <v>0</v>
      </c>
      <c r="BQ264" s="34">
        <v>0</v>
      </c>
      <c r="BR264" s="34">
        <v>0</v>
      </c>
      <c r="BS264" s="34">
        <v>0</v>
      </c>
      <c r="BT264" s="34">
        <v>0</v>
      </c>
      <c r="BU264" s="34">
        <v>0</v>
      </c>
      <c r="BV264" s="34">
        <v>0</v>
      </c>
      <c r="BW264" s="34">
        <v>0</v>
      </c>
      <c r="BX264" s="34">
        <v>0</v>
      </c>
      <c r="BY264" s="34">
        <v>0</v>
      </c>
      <c r="BZ264" s="34">
        <v>0</v>
      </c>
      <c r="CA264" s="39"/>
      <c r="CB264"/>
      <c r="CC264"/>
      <c r="CD264"/>
      <c r="CE264"/>
      <c r="CF264"/>
      <c r="CG264"/>
      <c r="CH264"/>
      <c r="CI264"/>
      <c r="CJ264"/>
      <c r="CK264"/>
      <c r="CL264"/>
    </row>
    <row r="265" spans="1:90" ht="28.8" x14ac:dyDescent="0.3">
      <c r="A265" s="1">
        <v>404802</v>
      </c>
      <c r="B265" s="2" t="s">
        <v>724</v>
      </c>
      <c r="C265" s="2" t="s">
        <v>725</v>
      </c>
      <c r="D265" s="2" t="s">
        <v>54</v>
      </c>
      <c r="E265" s="2" t="str">
        <f t="shared" si="53"/>
        <v>LEONARD SAUNORIS NURSERY W1 pnum404802</v>
      </c>
      <c r="F265" s="3"/>
      <c r="G265" s="2" t="s">
        <v>726</v>
      </c>
      <c r="H265" s="2" t="s">
        <v>727</v>
      </c>
      <c r="I265" s="38">
        <v>0</v>
      </c>
      <c r="J265" s="38">
        <v>0</v>
      </c>
      <c r="K265" s="3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  <c r="AK265" s="38">
        <v>0</v>
      </c>
      <c r="AL265" s="38">
        <v>0</v>
      </c>
      <c r="AM265" s="38">
        <v>0</v>
      </c>
      <c r="AN265" s="38">
        <v>0</v>
      </c>
      <c r="AO265" s="38">
        <v>0</v>
      </c>
      <c r="AP265" s="38">
        <v>0</v>
      </c>
      <c r="AQ265" s="38">
        <v>0</v>
      </c>
      <c r="AR265" s="38">
        <v>0</v>
      </c>
      <c r="AS265" s="38">
        <v>0</v>
      </c>
      <c r="AT265" s="38">
        <v>0</v>
      </c>
      <c r="AU265" s="38">
        <v>0</v>
      </c>
      <c r="AV265" s="38">
        <v>0</v>
      </c>
      <c r="AW265" s="38">
        <v>0</v>
      </c>
      <c r="AX265" s="38">
        <v>0</v>
      </c>
      <c r="AY265" s="38">
        <v>0</v>
      </c>
      <c r="AZ265" s="33">
        <v>1760655</v>
      </c>
      <c r="BA265" s="33">
        <v>2023455</v>
      </c>
      <c r="BB265" s="33">
        <v>2023455</v>
      </c>
      <c r="BC265" s="33">
        <v>2023455</v>
      </c>
      <c r="BD265" s="34">
        <v>0</v>
      </c>
      <c r="BE265" s="34">
        <v>0</v>
      </c>
      <c r="BF265" s="34">
        <v>0</v>
      </c>
      <c r="BG265" s="34">
        <v>0</v>
      </c>
      <c r="BH265" s="34">
        <v>0</v>
      </c>
      <c r="BI265" s="34">
        <v>0</v>
      </c>
      <c r="BJ265" s="34">
        <v>0</v>
      </c>
      <c r="BK265" s="34">
        <v>0</v>
      </c>
      <c r="BL265" s="34">
        <v>0</v>
      </c>
      <c r="BM265" s="34">
        <v>0</v>
      </c>
      <c r="BN265" s="34">
        <v>0</v>
      </c>
      <c r="BO265" s="34">
        <v>0</v>
      </c>
      <c r="BP265" s="34">
        <v>0</v>
      </c>
      <c r="BQ265" s="34">
        <v>0</v>
      </c>
      <c r="BR265" s="34">
        <v>0</v>
      </c>
      <c r="BS265" s="34">
        <v>0</v>
      </c>
      <c r="BT265" s="34">
        <v>0</v>
      </c>
      <c r="BU265" s="34">
        <v>0</v>
      </c>
      <c r="BV265" s="34">
        <v>0</v>
      </c>
      <c r="BW265" s="34">
        <v>0</v>
      </c>
      <c r="BX265" s="34">
        <v>0</v>
      </c>
      <c r="BY265" s="34">
        <v>0</v>
      </c>
      <c r="BZ265" s="34">
        <v>0</v>
      </c>
      <c r="CA265" s="39"/>
    </row>
    <row r="266" spans="1:90" ht="28.8" x14ac:dyDescent="0.3">
      <c r="A266" s="17">
        <v>404022</v>
      </c>
      <c r="B266" s="18" t="s">
        <v>728</v>
      </c>
      <c r="C266" s="18" t="s">
        <v>729</v>
      </c>
      <c r="D266" s="18" t="s">
        <v>93</v>
      </c>
      <c r="E266" s="2" t="str">
        <f t="shared" si="53"/>
        <v>LINCOLNSHIRE COUNTRY CLUB W3 pnum404022</v>
      </c>
      <c r="F266" s="17">
        <v>452</v>
      </c>
      <c r="G266" s="18" t="s">
        <v>730</v>
      </c>
      <c r="H266" s="18" t="s">
        <v>731</v>
      </c>
      <c r="I266" s="54">
        <f t="shared" ref="I266:AM266" si="57">J266-400000</f>
        <v>15050000</v>
      </c>
      <c r="J266" s="54">
        <f t="shared" si="57"/>
        <v>15450000</v>
      </c>
      <c r="K266" s="54">
        <f t="shared" si="57"/>
        <v>15850000</v>
      </c>
      <c r="L266" s="54">
        <f t="shared" si="57"/>
        <v>16250000</v>
      </c>
      <c r="M266" s="54">
        <f t="shared" si="57"/>
        <v>16650000</v>
      </c>
      <c r="N266" s="54">
        <f t="shared" si="57"/>
        <v>17050000</v>
      </c>
      <c r="O266" s="54">
        <f t="shared" si="57"/>
        <v>17450000</v>
      </c>
      <c r="P266" s="54">
        <f t="shared" si="57"/>
        <v>17850000</v>
      </c>
      <c r="Q266" s="54">
        <f t="shared" si="57"/>
        <v>18250000</v>
      </c>
      <c r="R266" s="54">
        <f t="shared" si="57"/>
        <v>18650000</v>
      </c>
      <c r="S266" s="54">
        <f t="shared" si="57"/>
        <v>19050000</v>
      </c>
      <c r="T266" s="54">
        <f t="shared" si="57"/>
        <v>19450000</v>
      </c>
      <c r="U266" s="54">
        <f t="shared" si="57"/>
        <v>19850000</v>
      </c>
      <c r="V266" s="54">
        <f t="shared" si="57"/>
        <v>20250000</v>
      </c>
      <c r="W266" s="54">
        <f t="shared" si="57"/>
        <v>20650000</v>
      </c>
      <c r="X266" s="54">
        <f t="shared" si="57"/>
        <v>21050000</v>
      </c>
      <c r="Y266" s="54">
        <f t="shared" si="57"/>
        <v>21450000</v>
      </c>
      <c r="Z266" s="54">
        <f t="shared" si="57"/>
        <v>21850000</v>
      </c>
      <c r="AA266" s="54">
        <f t="shared" si="57"/>
        <v>22250000</v>
      </c>
      <c r="AB266" s="54">
        <f t="shared" si="57"/>
        <v>22650000</v>
      </c>
      <c r="AC266" s="54">
        <f t="shared" si="57"/>
        <v>23050000</v>
      </c>
      <c r="AD266" s="54">
        <f t="shared" si="57"/>
        <v>23450000</v>
      </c>
      <c r="AE266" s="54">
        <f t="shared" si="57"/>
        <v>23850000</v>
      </c>
      <c r="AF266" s="54">
        <f t="shared" si="57"/>
        <v>24250000</v>
      </c>
      <c r="AG266" s="54">
        <f t="shared" si="57"/>
        <v>24650000</v>
      </c>
      <c r="AH266" s="54">
        <f t="shared" si="57"/>
        <v>25050000</v>
      </c>
      <c r="AI266" s="54">
        <f t="shared" si="57"/>
        <v>25450000</v>
      </c>
      <c r="AJ266" s="54">
        <f t="shared" si="57"/>
        <v>25850000</v>
      </c>
      <c r="AK266" s="54">
        <f t="shared" si="57"/>
        <v>26250000</v>
      </c>
      <c r="AL266" s="54">
        <f t="shared" si="57"/>
        <v>26650000</v>
      </c>
      <c r="AM266" s="54">
        <f t="shared" si="57"/>
        <v>27050000</v>
      </c>
      <c r="AN266" s="55">
        <v>27450000</v>
      </c>
      <c r="AO266" s="55">
        <v>27450000</v>
      </c>
      <c r="AP266" s="55">
        <v>450000</v>
      </c>
      <c r="AQ266" s="55">
        <v>450000</v>
      </c>
      <c r="AR266" s="55">
        <v>450000</v>
      </c>
      <c r="AS266" s="55">
        <v>450000</v>
      </c>
      <c r="AT266" s="55">
        <v>450000</v>
      </c>
      <c r="AU266" s="55">
        <v>450000</v>
      </c>
      <c r="AV266" s="55">
        <v>450000</v>
      </c>
      <c r="AW266" s="55">
        <v>900000</v>
      </c>
      <c r="AX266" s="55">
        <v>1450000</v>
      </c>
      <c r="AY266" s="55">
        <v>3450000</v>
      </c>
      <c r="AZ266" s="52">
        <v>6450000</v>
      </c>
      <c r="BA266" s="52">
        <v>8450000</v>
      </c>
      <c r="BB266" s="52">
        <v>11780600</v>
      </c>
      <c r="BC266" s="52">
        <v>10350000</v>
      </c>
      <c r="BD266" s="52">
        <v>10350000</v>
      </c>
      <c r="BE266" s="52">
        <v>4000000</v>
      </c>
      <c r="BF266" s="52">
        <v>4000000</v>
      </c>
      <c r="BG266" s="52">
        <v>4000000</v>
      </c>
      <c r="BH266" s="52">
        <v>12225731</v>
      </c>
      <c r="BI266" s="52">
        <v>13000000</v>
      </c>
      <c r="BJ266" s="49">
        <v>0</v>
      </c>
      <c r="BK266" s="49">
        <v>0</v>
      </c>
      <c r="BL266" s="52">
        <v>22000000</v>
      </c>
      <c r="BM266" s="52">
        <v>18000000</v>
      </c>
      <c r="BN266" s="52">
        <v>12148000</v>
      </c>
      <c r="BO266" s="52">
        <v>12148000</v>
      </c>
      <c r="BP266" s="52">
        <v>12148000</v>
      </c>
      <c r="BQ266" s="52">
        <v>2090000</v>
      </c>
      <c r="BR266" s="52">
        <v>3689400</v>
      </c>
      <c r="BS266" s="52">
        <v>10330320</v>
      </c>
      <c r="BT266" s="52">
        <v>2500000</v>
      </c>
      <c r="BU266" s="49">
        <v>12148000</v>
      </c>
      <c r="BV266" s="49">
        <v>12148000</v>
      </c>
      <c r="BW266" s="49">
        <v>12148000</v>
      </c>
      <c r="BX266" s="49">
        <v>2090000</v>
      </c>
      <c r="BY266" s="49">
        <v>3689400</v>
      </c>
      <c r="BZ266" s="50">
        <v>10330320</v>
      </c>
      <c r="CA266" s="53"/>
    </row>
    <row r="267" spans="1:90" ht="28.8" x14ac:dyDescent="0.3">
      <c r="A267" s="17">
        <v>404021</v>
      </c>
      <c r="B267" s="18" t="s">
        <v>728</v>
      </c>
      <c r="C267" s="18" t="s">
        <v>729</v>
      </c>
      <c r="D267" s="18" t="s">
        <v>49</v>
      </c>
      <c r="E267" s="2" t="str">
        <f t="shared" si="53"/>
        <v>LINCOLNSHIRE COUNTRY CLUB W2 pnum404021</v>
      </c>
      <c r="F267" s="17">
        <v>350</v>
      </c>
      <c r="G267" s="18" t="s">
        <v>732</v>
      </c>
      <c r="H267" s="18" t="s">
        <v>733</v>
      </c>
      <c r="I267" s="54">
        <f t="shared" ref="I267:AM267" si="58">J267-400000</f>
        <v>15050000</v>
      </c>
      <c r="J267" s="54">
        <f t="shared" si="58"/>
        <v>15450000</v>
      </c>
      <c r="K267" s="54">
        <f t="shared" si="58"/>
        <v>15850000</v>
      </c>
      <c r="L267" s="54">
        <f t="shared" si="58"/>
        <v>16250000</v>
      </c>
      <c r="M267" s="54">
        <f t="shared" si="58"/>
        <v>16650000</v>
      </c>
      <c r="N267" s="54">
        <f t="shared" si="58"/>
        <v>17050000</v>
      </c>
      <c r="O267" s="54">
        <f t="shared" si="58"/>
        <v>17450000</v>
      </c>
      <c r="P267" s="54">
        <f t="shared" si="58"/>
        <v>17850000</v>
      </c>
      <c r="Q267" s="54">
        <f t="shared" si="58"/>
        <v>18250000</v>
      </c>
      <c r="R267" s="54">
        <f t="shared" si="58"/>
        <v>18650000</v>
      </c>
      <c r="S267" s="54">
        <f t="shared" si="58"/>
        <v>19050000</v>
      </c>
      <c r="T267" s="54">
        <f t="shared" si="58"/>
        <v>19450000</v>
      </c>
      <c r="U267" s="54">
        <f t="shared" si="58"/>
        <v>19850000</v>
      </c>
      <c r="V267" s="54">
        <f t="shared" si="58"/>
        <v>20250000</v>
      </c>
      <c r="W267" s="54">
        <f t="shared" si="58"/>
        <v>20650000</v>
      </c>
      <c r="X267" s="54">
        <f t="shared" si="58"/>
        <v>21050000</v>
      </c>
      <c r="Y267" s="54">
        <f t="shared" si="58"/>
        <v>21450000</v>
      </c>
      <c r="Z267" s="54">
        <f t="shared" si="58"/>
        <v>21850000</v>
      </c>
      <c r="AA267" s="54">
        <f t="shared" si="58"/>
        <v>22250000</v>
      </c>
      <c r="AB267" s="54">
        <f t="shared" si="58"/>
        <v>22650000</v>
      </c>
      <c r="AC267" s="54">
        <f t="shared" si="58"/>
        <v>23050000</v>
      </c>
      <c r="AD267" s="54">
        <f t="shared" si="58"/>
        <v>23450000</v>
      </c>
      <c r="AE267" s="54">
        <f t="shared" si="58"/>
        <v>23850000</v>
      </c>
      <c r="AF267" s="54">
        <f t="shared" si="58"/>
        <v>24250000</v>
      </c>
      <c r="AG267" s="54">
        <f t="shared" si="58"/>
        <v>24650000</v>
      </c>
      <c r="AH267" s="54">
        <f t="shared" si="58"/>
        <v>25050000</v>
      </c>
      <c r="AI267" s="54">
        <f t="shared" si="58"/>
        <v>25450000</v>
      </c>
      <c r="AJ267" s="54">
        <f t="shared" si="58"/>
        <v>25850000</v>
      </c>
      <c r="AK267" s="54">
        <f t="shared" si="58"/>
        <v>26250000</v>
      </c>
      <c r="AL267" s="54">
        <f t="shared" si="58"/>
        <v>26650000</v>
      </c>
      <c r="AM267" s="54">
        <f t="shared" si="58"/>
        <v>27050000</v>
      </c>
      <c r="AN267" s="55">
        <v>27450000</v>
      </c>
      <c r="AO267" s="55">
        <v>27450000</v>
      </c>
      <c r="AP267" s="55">
        <v>12000000</v>
      </c>
      <c r="AQ267" s="55">
        <v>12000000</v>
      </c>
      <c r="AR267" s="55">
        <v>12000000</v>
      </c>
      <c r="AS267" s="55">
        <v>12000000</v>
      </c>
      <c r="AT267" s="55">
        <v>12000000</v>
      </c>
      <c r="AU267" s="55">
        <v>12000000</v>
      </c>
      <c r="AV267" s="55">
        <v>12000000</v>
      </c>
      <c r="AW267" s="55">
        <v>12000000</v>
      </c>
      <c r="AX267" s="55">
        <v>12000000</v>
      </c>
      <c r="AY267" s="51"/>
      <c r="AZ267" s="51"/>
      <c r="BA267" s="51"/>
      <c r="BB267" s="55">
        <v>15150500</v>
      </c>
      <c r="BC267" s="55">
        <v>17250000</v>
      </c>
      <c r="BD267" s="55">
        <v>17250000</v>
      </c>
      <c r="BE267" s="55">
        <v>17000000</v>
      </c>
      <c r="BF267" s="55">
        <v>17000000</v>
      </c>
      <c r="BG267" s="55">
        <v>15000000</v>
      </c>
      <c r="BH267" s="55">
        <v>17730202</v>
      </c>
      <c r="BI267" s="55">
        <v>15735137</v>
      </c>
      <c r="BJ267" s="51">
        <v>0</v>
      </c>
      <c r="BK267" s="51">
        <v>0</v>
      </c>
      <c r="BL267" s="55">
        <v>24000000</v>
      </c>
      <c r="BM267" s="55">
        <v>20000000</v>
      </c>
      <c r="BN267" s="55">
        <v>11352485</v>
      </c>
      <c r="BO267" s="55">
        <v>11352485</v>
      </c>
      <c r="BP267" s="55">
        <v>11352485</v>
      </c>
      <c r="BQ267" s="55">
        <v>720000</v>
      </c>
      <c r="BR267" s="55">
        <v>1440000</v>
      </c>
      <c r="BS267" s="52">
        <v>11520000</v>
      </c>
      <c r="BT267" s="52">
        <v>6300000</v>
      </c>
      <c r="BU267" s="49">
        <v>11352485</v>
      </c>
      <c r="BV267" s="49">
        <v>11352485</v>
      </c>
      <c r="BW267" s="49">
        <v>11352485</v>
      </c>
      <c r="BX267" s="51">
        <v>720000</v>
      </c>
      <c r="BY267" s="49">
        <v>1440000</v>
      </c>
      <c r="BZ267" s="50">
        <v>11520000</v>
      </c>
      <c r="CA267" s="53"/>
    </row>
    <row r="268" spans="1:90" ht="28.8" x14ac:dyDescent="0.3">
      <c r="A268" s="17">
        <v>404020</v>
      </c>
      <c r="B268" s="18" t="s">
        <v>728</v>
      </c>
      <c r="C268" s="18" t="s">
        <v>729</v>
      </c>
      <c r="D268" s="18" t="s">
        <v>54</v>
      </c>
      <c r="E268" s="2" t="str">
        <f t="shared" si="53"/>
        <v>LINCOLNSHIRE COUNTRY CLUB W1 pnum404020</v>
      </c>
      <c r="F268" s="17">
        <v>200</v>
      </c>
      <c r="G268" s="18" t="s">
        <v>734</v>
      </c>
      <c r="H268" s="18" t="s">
        <v>735</v>
      </c>
      <c r="I268" s="52">
        <v>0</v>
      </c>
      <c r="J268" s="52">
        <v>0</v>
      </c>
      <c r="K268" s="52">
        <v>0</v>
      </c>
      <c r="L268" s="52">
        <v>0</v>
      </c>
      <c r="M268" s="52">
        <v>0</v>
      </c>
      <c r="N268" s="52">
        <v>0</v>
      </c>
      <c r="O268" s="52">
        <v>0</v>
      </c>
      <c r="P268" s="52">
        <v>0</v>
      </c>
      <c r="Q268" s="52">
        <v>0</v>
      </c>
      <c r="R268" s="52">
        <v>0</v>
      </c>
      <c r="S268" s="52">
        <v>0</v>
      </c>
      <c r="T268" s="52">
        <v>0</v>
      </c>
      <c r="U268" s="52">
        <v>0</v>
      </c>
      <c r="V268" s="52">
        <v>0</v>
      </c>
      <c r="W268" s="52">
        <v>0</v>
      </c>
      <c r="X268" s="52">
        <v>0</v>
      </c>
      <c r="Y268" s="52">
        <v>0</v>
      </c>
      <c r="Z268" s="52">
        <v>0</v>
      </c>
      <c r="AA268" s="52">
        <v>0</v>
      </c>
      <c r="AB268" s="52">
        <v>0</v>
      </c>
      <c r="AC268" s="52">
        <v>0</v>
      </c>
      <c r="AD268" s="52">
        <v>0</v>
      </c>
      <c r="AE268" s="52">
        <v>0</v>
      </c>
      <c r="AF268" s="52">
        <v>0</v>
      </c>
      <c r="AG268" s="52">
        <v>0</v>
      </c>
      <c r="AH268" s="52">
        <v>0</v>
      </c>
      <c r="AI268" s="52">
        <v>0</v>
      </c>
      <c r="AJ268" s="52">
        <v>0</v>
      </c>
      <c r="AK268" s="52">
        <v>0</v>
      </c>
      <c r="AL268" s="52">
        <v>0</v>
      </c>
      <c r="AM268" s="52">
        <v>0</v>
      </c>
      <c r="AN268" s="52">
        <v>0</v>
      </c>
      <c r="AO268" s="52">
        <v>0</v>
      </c>
      <c r="AP268" s="52">
        <v>12000000</v>
      </c>
      <c r="AQ268" s="52">
        <v>12000000</v>
      </c>
      <c r="AR268" s="52">
        <v>12000000</v>
      </c>
      <c r="AS268" s="52">
        <v>12000000</v>
      </c>
      <c r="AT268" s="52">
        <v>12000000</v>
      </c>
      <c r="AU268" s="52">
        <v>12000000</v>
      </c>
      <c r="AV268" s="52">
        <v>12000000</v>
      </c>
      <c r="AW268" s="52">
        <v>6000000</v>
      </c>
      <c r="AX268" s="52">
        <v>4000000</v>
      </c>
      <c r="AY268" s="52">
        <v>4000000</v>
      </c>
      <c r="AZ268" s="52">
        <v>1500000</v>
      </c>
      <c r="BA268" s="52">
        <v>700000</v>
      </c>
      <c r="BB268" s="52">
        <v>185000</v>
      </c>
      <c r="BC268" s="52">
        <v>478920</v>
      </c>
      <c r="BD268" s="52">
        <v>478920</v>
      </c>
      <c r="BE268" s="52">
        <v>500000</v>
      </c>
      <c r="BF268" s="52">
        <v>500000</v>
      </c>
      <c r="BG268" s="52">
        <v>500000</v>
      </c>
      <c r="BH268" s="52">
        <v>350000</v>
      </c>
      <c r="BI268" s="52">
        <v>350000</v>
      </c>
      <c r="BJ268" s="55">
        <v>350000</v>
      </c>
      <c r="BK268" s="55">
        <v>350000</v>
      </c>
      <c r="BL268" s="51">
        <v>0</v>
      </c>
      <c r="BM268" s="51">
        <v>0</v>
      </c>
      <c r="BN268" s="51">
        <v>0</v>
      </c>
      <c r="BO268" s="51">
        <v>0</v>
      </c>
      <c r="BP268" s="51">
        <v>0</v>
      </c>
      <c r="BQ268" s="51">
        <v>0</v>
      </c>
      <c r="BR268" s="51">
        <v>0</v>
      </c>
      <c r="BS268" s="51">
        <v>0</v>
      </c>
      <c r="BT268" s="51">
        <v>0</v>
      </c>
      <c r="BU268" s="51">
        <v>0</v>
      </c>
      <c r="BV268" s="51">
        <v>0</v>
      </c>
      <c r="BW268" s="49">
        <v>0</v>
      </c>
      <c r="BX268" s="51">
        <v>0</v>
      </c>
      <c r="BY268" s="51">
        <v>0</v>
      </c>
      <c r="BZ268" s="49">
        <v>0</v>
      </c>
      <c r="CA268" s="53"/>
    </row>
    <row r="269" spans="1:90" ht="28.8" x14ac:dyDescent="0.3">
      <c r="A269" s="17">
        <v>411734</v>
      </c>
      <c r="B269" s="18" t="s">
        <v>728</v>
      </c>
      <c r="C269" s="18" t="s">
        <v>729</v>
      </c>
      <c r="D269" s="18" t="s">
        <v>82</v>
      </c>
      <c r="E269" s="2" t="str">
        <f t="shared" si="53"/>
        <v>LINCOLNSHIRE COUNTRY CLUB W5 pnum411734</v>
      </c>
      <c r="F269" s="17">
        <v>130</v>
      </c>
      <c r="G269" s="18" t="s">
        <v>736</v>
      </c>
      <c r="H269" s="18" t="s">
        <v>735</v>
      </c>
      <c r="I269" s="49">
        <v>0</v>
      </c>
      <c r="J269" s="49">
        <v>0</v>
      </c>
      <c r="K269" s="49">
        <v>0</v>
      </c>
      <c r="L269" s="49">
        <v>0</v>
      </c>
      <c r="M269" s="49">
        <v>0</v>
      </c>
      <c r="N269" s="49">
        <v>0</v>
      </c>
      <c r="O269" s="49">
        <v>0</v>
      </c>
      <c r="P269" s="49">
        <v>0</v>
      </c>
      <c r="Q269" s="49">
        <v>0</v>
      </c>
      <c r="R269" s="49">
        <v>0</v>
      </c>
      <c r="S269" s="49">
        <v>0</v>
      </c>
      <c r="T269" s="49">
        <v>0</v>
      </c>
      <c r="U269" s="49">
        <v>0</v>
      </c>
      <c r="V269" s="49">
        <v>0</v>
      </c>
      <c r="W269" s="49">
        <v>0</v>
      </c>
      <c r="X269" s="49">
        <v>0</v>
      </c>
      <c r="Y269" s="49">
        <v>0</v>
      </c>
      <c r="Z269" s="49">
        <v>0</v>
      </c>
      <c r="AA269" s="49">
        <v>0</v>
      </c>
      <c r="AB269" s="49">
        <v>0</v>
      </c>
      <c r="AC269" s="49">
        <v>0</v>
      </c>
      <c r="AD269" s="49">
        <v>0</v>
      </c>
      <c r="AE269" s="49">
        <v>0</v>
      </c>
      <c r="AF269" s="49">
        <v>0</v>
      </c>
      <c r="AG269" s="49">
        <v>0</v>
      </c>
      <c r="AH269" s="49">
        <v>0</v>
      </c>
      <c r="AI269" s="49">
        <v>0</v>
      </c>
      <c r="AJ269" s="49">
        <v>0</v>
      </c>
      <c r="AK269" s="49">
        <v>0</v>
      </c>
      <c r="AL269" s="49">
        <v>0</v>
      </c>
      <c r="AM269" s="49">
        <v>0</v>
      </c>
      <c r="AN269" s="49">
        <v>0</v>
      </c>
      <c r="AO269" s="49">
        <v>0</v>
      </c>
      <c r="AP269" s="49">
        <v>0</v>
      </c>
      <c r="AQ269" s="49">
        <v>0</v>
      </c>
      <c r="AR269" s="49">
        <v>0</v>
      </c>
      <c r="AS269" s="49">
        <v>0</v>
      </c>
      <c r="AT269" s="49">
        <v>0</v>
      </c>
      <c r="AU269" s="49">
        <v>0</v>
      </c>
      <c r="AV269" s="49">
        <v>0</v>
      </c>
      <c r="AW269" s="49">
        <v>0</v>
      </c>
      <c r="AX269" s="49">
        <v>0</v>
      </c>
      <c r="AY269" s="49">
        <v>0</v>
      </c>
      <c r="AZ269" s="49">
        <v>0</v>
      </c>
      <c r="BA269" s="49">
        <v>0</v>
      </c>
      <c r="BB269" s="49">
        <v>0</v>
      </c>
      <c r="BC269" s="49">
        <v>0</v>
      </c>
      <c r="BD269" s="49">
        <v>0</v>
      </c>
      <c r="BE269" s="49">
        <v>0</v>
      </c>
      <c r="BF269" s="49">
        <v>0</v>
      </c>
      <c r="BG269" s="49">
        <v>0</v>
      </c>
      <c r="BH269" s="49">
        <v>0</v>
      </c>
      <c r="BI269" s="49">
        <v>0</v>
      </c>
      <c r="BJ269" s="55">
        <v>13000000</v>
      </c>
      <c r="BK269" s="55">
        <v>13000000</v>
      </c>
      <c r="BL269" s="51">
        <v>0</v>
      </c>
      <c r="BM269" s="51">
        <v>0</v>
      </c>
      <c r="BN269" s="51">
        <v>0</v>
      </c>
      <c r="BO269" s="51">
        <v>0</v>
      </c>
      <c r="BP269" s="51">
        <v>0</v>
      </c>
      <c r="BQ269" s="51">
        <v>0</v>
      </c>
      <c r="BR269" s="51">
        <v>0</v>
      </c>
      <c r="BS269" s="51">
        <v>0</v>
      </c>
      <c r="BT269" s="51">
        <v>0</v>
      </c>
      <c r="BU269" s="49">
        <v>0</v>
      </c>
      <c r="BV269" s="49">
        <v>0</v>
      </c>
      <c r="BW269" s="49">
        <v>0</v>
      </c>
      <c r="BX269" s="49">
        <v>0</v>
      </c>
      <c r="BY269" s="49">
        <v>0</v>
      </c>
      <c r="BZ269" s="49">
        <v>0</v>
      </c>
      <c r="CA269" s="53"/>
    </row>
    <row r="270" spans="1:90" ht="28.8" x14ac:dyDescent="0.3">
      <c r="A270" s="17">
        <v>411733</v>
      </c>
      <c r="B270" s="18" t="s">
        <v>728</v>
      </c>
      <c r="C270" s="18" t="s">
        <v>729</v>
      </c>
      <c r="D270" s="18" t="s">
        <v>70</v>
      </c>
      <c r="E270" s="2" t="str">
        <f t="shared" si="53"/>
        <v>LINCOLNSHIRE COUNTRY CLUB W4 pnum411733</v>
      </c>
      <c r="F270" s="17">
        <v>75</v>
      </c>
      <c r="G270" s="18" t="s">
        <v>736</v>
      </c>
      <c r="H270" s="18" t="s">
        <v>735</v>
      </c>
      <c r="I270" s="51">
        <v>0</v>
      </c>
      <c r="J270" s="51">
        <v>0</v>
      </c>
      <c r="K270" s="51">
        <v>0</v>
      </c>
      <c r="L270" s="51">
        <v>0</v>
      </c>
      <c r="M270" s="51">
        <v>0</v>
      </c>
      <c r="N270" s="51">
        <v>0</v>
      </c>
      <c r="O270" s="51">
        <v>0</v>
      </c>
      <c r="P270" s="51">
        <v>0</v>
      </c>
      <c r="Q270" s="51">
        <v>0</v>
      </c>
      <c r="R270" s="51">
        <v>0</v>
      </c>
      <c r="S270" s="51">
        <v>0</v>
      </c>
      <c r="T270" s="51">
        <v>0</v>
      </c>
      <c r="U270" s="51">
        <v>0</v>
      </c>
      <c r="V270" s="51">
        <v>0</v>
      </c>
      <c r="W270" s="51">
        <v>0</v>
      </c>
      <c r="X270" s="51">
        <v>0</v>
      </c>
      <c r="Y270" s="51">
        <v>0</v>
      </c>
      <c r="Z270" s="51">
        <v>0</v>
      </c>
      <c r="AA270" s="51">
        <v>0</v>
      </c>
      <c r="AB270" s="51">
        <v>0</v>
      </c>
      <c r="AC270" s="51">
        <v>0</v>
      </c>
      <c r="AD270" s="51">
        <v>0</v>
      </c>
      <c r="AE270" s="51">
        <v>0</v>
      </c>
      <c r="AF270" s="51">
        <v>0</v>
      </c>
      <c r="AG270" s="51">
        <v>0</v>
      </c>
      <c r="AH270" s="51">
        <v>0</v>
      </c>
      <c r="AI270" s="51">
        <v>0</v>
      </c>
      <c r="AJ270" s="51">
        <v>0</v>
      </c>
      <c r="AK270" s="51">
        <v>0</v>
      </c>
      <c r="AL270" s="51">
        <v>0</v>
      </c>
      <c r="AM270" s="51">
        <v>0</v>
      </c>
      <c r="AN270" s="51">
        <v>0</v>
      </c>
      <c r="AO270" s="51">
        <v>0</v>
      </c>
      <c r="AP270" s="51">
        <v>0</v>
      </c>
      <c r="AQ270" s="51">
        <v>0</v>
      </c>
      <c r="AR270" s="51">
        <v>0</v>
      </c>
      <c r="AS270" s="51">
        <v>0</v>
      </c>
      <c r="AT270" s="51">
        <v>0</v>
      </c>
      <c r="AU270" s="51">
        <v>0</v>
      </c>
      <c r="AV270" s="51">
        <v>0</v>
      </c>
      <c r="AW270" s="51">
        <v>0</v>
      </c>
      <c r="AX270" s="51">
        <v>0</v>
      </c>
      <c r="AY270" s="51">
        <v>0</v>
      </c>
      <c r="AZ270" s="51">
        <v>0</v>
      </c>
      <c r="BA270" s="51">
        <v>0</v>
      </c>
      <c r="BB270" s="51">
        <v>0</v>
      </c>
      <c r="BC270" s="49">
        <v>0</v>
      </c>
      <c r="BD270" s="49">
        <v>0</v>
      </c>
      <c r="BE270" s="49">
        <v>0</v>
      </c>
      <c r="BF270" s="49">
        <v>0</v>
      </c>
      <c r="BG270" s="51">
        <v>0</v>
      </c>
      <c r="BH270" s="49">
        <v>0</v>
      </c>
      <c r="BI270" s="49">
        <v>0</v>
      </c>
      <c r="BJ270" s="55">
        <v>15735137</v>
      </c>
      <c r="BK270" s="55">
        <v>15735137</v>
      </c>
      <c r="BL270" s="51">
        <v>0</v>
      </c>
      <c r="BM270" s="51">
        <v>0</v>
      </c>
      <c r="BN270" s="51">
        <v>0</v>
      </c>
      <c r="BO270" s="51">
        <v>0</v>
      </c>
      <c r="BP270" s="51">
        <v>0</v>
      </c>
      <c r="BQ270" s="51">
        <v>0</v>
      </c>
      <c r="BR270" s="51">
        <v>0</v>
      </c>
      <c r="BS270" s="51">
        <v>0</v>
      </c>
      <c r="BT270" s="51">
        <v>0</v>
      </c>
      <c r="BU270" s="49">
        <v>0</v>
      </c>
      <c r="BV270" s="49">
        <v>0</v>
      </c>
      <c r="BW270" s="49">
        <v>0</v>
      </c>
      <c r="BX270" s="49">
        <v>0</v>
      </c>
      <c r="BY270" s="49">
        <v>0</v>
      </c>
      <c r="BZ270" s="49">
        <v>0</v>
      </c>
      <c r="CA270" s="53"/>
    </row>
    <row r="271" spans="1:90" ht="28.8" x14ac:dyDescent="0.3">
      <c r="A271" s="1">
        <v>404136</v>
      </c>
      <c r="B271" s="2" t="s">
        <v>737</v>
      </c>
      <c r="C271" s="2" t="s">
        <v>738</v>
      </c>
      <c r="D271" s="2" t="s">
        <v>54</v>
      </c>
      <c r="E271" s="2" t="str">
        <f t="shared" si="53"/>
        <v>LINCOLNWAY HIGH SCHOOL W1 pnum404136</v>
      </c>
      <c r="F271" s="1">
        <v>356</v>
      </c>
      <c r="G271" s="2" t="s">
        <v>739</v>
      </c>
      <c r="H271" s="2" t="s">
        <v>740</v>
      </c>
      <c r="I271" s="38">
        <f t="shared" ref="I271:AM271" si="59">J271-42000</f>
        <v>1673000</v>
      </c>
      <c r="J271" s="38">
        <f t="shared" si="59"/>
        <v>1715000</v>
      </c>
      <c r="K271" s="38">
        <f t="shared" si="59"/>
        <v>1757000</v>
      </c>
      <c r="L271" s="38">
        <f t="shared" si="59"/>
        <v>1799000</v>
      </c>
      <c r="M271" s="38">
        <f t="shared" si="59"/>
        <v>1841000</v>
      </c>
      <c r="N271" s="38">
        <f t="shared" si="59"/>
        <v>1883000</v>
      </c>
      <c r="O271" s="38">
        <f t="shared" si="59"/>
        <v>1925000</v>
      </c>
      <c r="P271" s="38">
        <f t="shared" si="59"/>
        <v>1967000</v>
      </c>
      <c r="Q271" s="38">
        <f t="shared" si="59"/>
        <v>2009000</v>
      </c>
      <c r="R271" s="38">
        <f t="shared" si="59"/>
        <v>2051000</v>
      </c>
      <c r="S271" s="38">
        <f t="shared" si="59"/>
        <v>2093000</v>
      </c>
      <c r="T271" s="38">
        <f t="shared" si="59"/>
        <v>2135000</v>
      </c>
      <c r="U271" s="38">
        <f t="shared" si="59"/>
        <v>2177000</v>
      </c>
      <c r="V271" s="38">
        <f t="shared" si="59"/>
        <v>2219000</v>
      </c>
      <c r="W271" s="38">
        <f t="shared" si="59"/>
        <v>2261000</v>
      </c>
      <c r="X271" s="38">
        <f t="shared" si="59"/>
        <v>2303000</v>
      </c>
      <c r="Y271" s="38">
        <f t="shared" si="59"/>
        <v>2345000</v>
      </c>
      <c r="Z271" s="38">
        <f t="shared" si="59"/>
        <v>2387000</v>
      </c>
      <c r="AA271" s="38">
        <f t="shared" si="59"/>
        <v>2429000</v>
      </c>
      <c r="AB271" s="38">
        <f t="shared" si="59"/>
        <v>2471000</v>
      </c>
      <c r="AC271" s="38">
        <f t="shared" si="59"/>
        <v>2513000</v>
      </c>
      <c r="AD271" s="38">
        <f t="shared" si="59"/>
        <v>2555000</v>
      </c>
      <c r="AE271" s="38">
        <f t="shared" si="59"/>
        <v>2597000</v>
      </c>
      <c r="AF271" s="38">
        <f t="shared" si="59"/>
        <v>2639000</v>
      </c>
      <c r="AG271" s="38">
        <f t="shared" si="59"/>
        <v>2681000</v>
      </c>
      <c r="AH271" s="38">
        <f t="shared" si="59"/>
        <v>2723000</v>
      </c>
      <c r="AI271" s="38">
        <f t="shared" si="59"/>
        <v>2765000</v>
      </c>
      <c r="AJ271" s="38">
        <f t="shared" si="59"/>
        <v>2807000</v>
      </c>
      <c r="AK271" s="38">
        <f t="shared" si="59"/>
        <v>2849000</v>
      </c>
      <c r="AL271" s="38">
        <f t="shared" si="59"/>
        <v>2891000</v>
      </c>
      <c r="AM271" s="38">
        <f t="shared" si="59"/>
        <v>2933000</v>
      </c>
      <c r="AN271" s="33">
        <v>2975000</v>
      </c>
      <c r="AO271" s="33">
        <v>2531666</v>
      </c>
      <c r="AP271" s="33">
        <v>4160000</v>
      </c>
      <c r="AQ271" s="33">
        <v>4160000</v>
      </c>
      <c r="AR271" s="33">
        <v>4160000</v>
      </c>
      <c r="AS271" s="33">
        <v>2000000</v>
      </c>
      <c r="AT271" s="33">
        <v>4610500</v>
      </c>
      <c r="AU271" s="33">
        <v>5634600</v>
      </c>
      <c r="AV271" s="33">
        <v>5634600</v>
      </c>
      <c r="AW271" s="33">
        <v>4284945</v>
      </c>
      <c r="AX271" s="33">
        <v>4284945</v>
      </c>
      <c r="AY271" s="33">
        <v>2142767</v>
      </c>
      <c r="AZ271" s="33">
        <v>1661500</v>
      </c>
      <c r="BA271" s="33">
        <v>1661500</v>
      </c>
      <c r="BB271" s="33">
        <v>1049031</v>
      </c>
      <c r="BC271" s="33">
        <v>3331200</v>
      </c>
      <c r="BD271" s="33">
        <v>1052000</v>
      </c>
      <c r="BE271" s="33">
        <v>1950000</v>
      </c>
      <c r="BF271" s="33">
        <v>2000000</v>
      </c>
      <c r="BG271" s="33">
        <v>2000000</v>
      </c>
      <c r="BH271" s="33">
        <v>2816000</v>
      </c>
      <c r="BI271" s="32">
        <v>2816000</v>
      </c>
      <c r="BJ271" s="33">
        <v>2675000</v>
      </c>
      <c r="BK271" s="32">
        <v>2675000</v>
      </c>
      <c r="BL271" s="33">
        <v>2675000</v>
      </c>
      <c r="BM271" s="32">
        <v>2500000</v>
      </c>
      <c r="BN271" s="34">
        <v>0</v>
      </c>
      <c r="BO271" s="34">
        <v>0</v>
      </c>
      <c r="BP271" s="34">
        <v>0</v>
      </c>
      <c r="BQ271" s="34">
        <v>0</v>
      </c>
      <c r="BR271" s="34">
        <v>0</v>
      </c>
      <c r="BS271" s="34">
        <v>0</v>
      </c>
      <c r="BT271" s="34">
        <v>0</v>
      </c>
      <c r="BU271" s="36">
        <v>0</v>
      </c>
      <c r="BV271" s="34">
        <v>0</v>
      </c>
      <c r="BW271" s="34">
        <v>0</v>
      </c>
      <c r="BX271" s="36">
        <v>0</v>
      </c>
      <c r="BY271" s="34">
        <v>0</v>
      </c>
      <c r="BZ271" s="36">
        <v>0</v>
      </c>
      <c r="CA271" s="39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</row>
    <row r="272" spans="1:90" s="11" customFormat="1" ht="28.8" x14ac:dyDescent="0.3">
      <c r="A272" s="1">
        <v>404676</v>
      </c>
      <c r="B272" s="2" t="s">
        <v>737</v>
      </c>
      <c r="C272" s="2" t="s">
        <v>738</v>
      </c>
      <c r="D272" s="2" t="s">
        <v>82</v>
      </c>
      <c r="E272" s="2" t="str">
        <f t="shared" si="53"/>
        <v>LINCOLNWAY HIGH SCHOOL W5 pnum404676</v>
      </c>
      <c r="F272" s="1">
        <v>351</v>
      </c>
      <c r="G272" s="2" t="s">
        <v>741</v>
      </c>
      <c r="H272" s="2" t="s">
        <v>742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0</v>
      </c>
      <c r="Q272" s="31">
        <v>0</v>
      </c>
      <c r="R272" s="31">
        <v>0</v>
      </c>
      <c r="S272" s="31">
        <v>0</v>
      </c>
      <c r="T272" s="31">
        <v>0</v>
      </c>
      <c r="U272" s="31">
        <v>0</v>
      </c>
      <c r="V272" s="31">
        <v>0</v>
      </c>
      <c r="W272" s="31">
        <v>0</v>
      </c>
      <c r="X272" s="31">
        <v>0</v>
      </c>
      <c r="Y272" s="31">
        <v>0</v>
      </c>
      <c r="Z272" s="31">
        <v>0</v>
      </c>
      <c r="AA272" s="31">
        <v>0</v>
      </c>
      <c r="AB272" s="31">
        <v>0</v>
      </c>
      <c r="AC272" s="31">
        <v>0</v>
      </c>
      <c r="AD272" s="31">
        <v>0</v>
      </c>
      <c r="AE272" s="31">
        <v>0</v>
      </c>
      <c r="AF272" s="31">
        <v>0</v>
      </c>
      <c r="AG272" s="31">
        <v>0</v>
      </c>
      <c r="AH272" s="31">
        <v>0</v>
      </c>
      <c r="AI272" s="31">
        <v>0</v>
      </c>
      <c r="AJ272" s="31">
        <v>0</v>
      </c>
      <c r="AK272" s="31">
        <v>0</v>
      </c>
      <c r="AL272" s="31">
        <v>0</v>
      </c>
      <c r="AM272" s="31">
        <v>0</v>
      </c>
      <c r="AN272" s="31">
        <v>0</v>
      </c>
      <c r="AO272" s="31">
        <v>0</v>
      </c>
      <c r="AP272" s="36">
        <v>0</v>
      </c>
      <c r="AQ272" s="36">
        <v>0</v>
      </c>
      <c r="AR272" s="36">
        <v>0</v>
      </c>
      <c r="AS272" s="36">
        <v>0</v>
      </c>
      <c r="AT272" s="36">
        <v>0</v>
      </c>
      <c r="AU272" s="36">
        <v>0</v>
      </c>
      <c r="AV272" s="36">
        <v>0</v>
      </c>
      <c r="AW272" s="36">
        <v>0</v>
      </c>
      <c r="AX272" s="36">
        <v>0</v>
      </c>
      <c r="AY272" s="36">
        <v>0</v>
      </c>
      <c r="AZ272" s="32">
        <v>3323000</v>
      </c>
      <c r="BA272" s="32">
        <v>3323000</v>
      </c>
      <c r="BB272" s="32">
        <v>3120094</v>
      </c>
      <c r="BC272" s="32">
        <v>3331200</v>
      </c>
      <c r="BD272" s="32">
        <v>4500000</v>
      </c>
      <c r="BE272" s="32">
        <v>1825000</v>
      </c>
      <c r="BF272" s="32">
        <v>1800000</v>
      </c>
      <c r="BG272" s="32">
        <v>2000000</v>
      </c>
      <c r="BH272" s="32">
        <v>2816000</v>
      </c>
      <c r="BI272" s="32">
        <v>2816000</v>
      </c>
      <c r="BJ272" s="32">
        <v>2675000</v>
      </c>
      <c r="BK272" s="32">
        <v>2675000</v>
      </c>
      <c r="BL272" s="32">
        <v>2675000</v>
      </c>
      <c r="BM272" s="32">
        <v>2500000</v>
      </c>
      <c r="BN272" s="36">
        <v>0</v>
      </c>
      <c r="BO272" s="36">
        <v>0</v>
      </c>
      <c r="BP272" s="36">
        <v>0</v>
      </c>
      <c r="BQ272" s="36">
        <v>0</v>
      </c>
      <c r="BR272" s="36">
        <v>0</v>
      </c>
      <c r="BS272" s="36">
        <v>0</v>
      </c>
      <c r="BT272" s="36">
        <v>0</v>
      </c>
      <c r="BU272" s="32">
        <v>8467200</v>
      </c>
      <c r="BV272" s="32">
        <v>8467200</v>
      </c>
      <c r="BW272" s="32">
        <v>8467200</v>
      </c>
      <c r="BX272" s="32">
        <v>8467200</v>
      </c>
      <c r="BY272" s="32">
        <v>8467200</v>
      </c>
      <c r="BZ272" s="32">
        <v>8467200</v>
      </c>
      <c r="CA272" s="39"/>
    </row>
    <row r="273" spans="1:90" s="11" customFormat="1" ht="28.8" x14ac:dyDescent="0.3">
      <c r="A273" s="1">
        <v>404139</v>
      </c>
      <c r="B273" s="2" t="s">
        <v>737</v>
      </c>
      <c r="C273" s="2" t="s">
        <v>738</v>
      </c>
      <c r="D273" s="2" t="s">
        <v>70</v>
      </c>
      <c r="E273" s="2" t="str">
        <f t="shared" si="53"/>
        <v>LINCOLNWAY HIGH SCHOOL W4 pnum404139</v>
      </c>
      <c r="F273" s="1">
        <v>160</v>
      </c>
      <c r="G273" s="2" t="s">
        <v>743</v>
      </c>
      <c r="H273" s="2" t="s">
        <v>744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</v>
      </c>
      <c r="Q273" s="31">
        <v>0</v>
      </c>
      <c r="R273" s="31">
        <v>0</v>
      </c>
      <c r="S273" s="31">
        <v>0</v>
      </c>
      <c r="T273" s="31">
        <v>0</v>
      </c>
      <c r="U273" s="31">
        <v>0</v>
      </c>
      <c r="V273" s="31">
        <v>0</v>
      </c>
      <c r="W273" s="31">
        <v>0</v>
      </c>
      <c r="X273" s="31">
        <v>0</v>
      </c>
      <c r="Y273" s="31">
        <v>0</v>
      </c>
      <c r="Z273" s="31">
        <v>0</v>
      </c>
      <c r="AA273" s="31">
        <v>0</v>
      </c>
      <c r="AB273" s="31">
        <v>0</v>
      </c>
      <c r="AC273" s="31">
        <v>0</v>
      </c>
      <c r="AD273" s="31">
        <v>0</v>
      </c>
      <c r="AE273" s="31">
        <v>0</v>
      </c>
      <c r="AF273" s="31">
        <v>0</v>
      </c>
      <c r="AG273" s="31">
        <v>0</v>
      </c>
      <c r="AH273" s="31">
        <v>0</v>
      </c>
      <c r="AI273" s="31">
        <v>0</v>
      </c>
      <c r="AJ273" s="31">
        <v>0</v>
      </c>
      <c r="AK273" s="31">
        <v>0</v>
      </c>
      <c r="AL273" s="31">
        <v>0</v>
      </c>
      <c r="AM273" s="31">
        <v>0</v>
      </c>
      <c r="AN273" s="32">
        <v>0</v>
      </c>
      <c r="AO273" s="32">
        <v>0</v>
      </c>
      <c r="AP273" s="32">
        <v>400000</v>
      </c>
      <c r="AQ273" s="32">
        <v>400000</v>
      </c>
      <c r="AR273" s="32">
        <v>400000</v>
      </c>
      <c r="AS273" s="32">
        <v>3000000</v>
      </c>
      <c r="AT273" s="32">
        <v>3000000</v>
      </c>
      <c r="AU273" s="32">
        <v>0</v>
      </c>
      <c r="AV273" s="32">
        <v>0</v>
      </c>
      <c r="AW273" s="32">
        <v>0</v>
      </c>
      <c r="AX273" s="32">
        <v>0</v>
      </c>
      <c r="AY273" s="32">
        <v>0</v>
      </c>
      <c r="AZ273" s="32">
        <v>0</v>
      </c>
      <c r="BA273" s="32">
        <v>0</v>
      </c>
      <c r="BB273" s="32">
        <v>0</v>
      </c>
      <c r="BC273" s="32">
        <v>0</v>
      </c>
      <c r="BD273" s="32">
        <v>0</v>
      </c>
      <c r="BE273" s="32">
        <v>0</v>
      </c>
      <c r="BF273" s="32">
        <v>0</v>
      </c>
      <c r="BG273" s="32">
        <v>0</v>
      </c>
      <c r="BH273" s="32">
        <v>0</v>
      </c>
      <c r="BI273" s="32">
        <v>0</v>
      </c>
      <c r="BJ273" s="32">
        <v>0</v>
      </c>
      <c r="BK273" s="32">
        <v>0</v>
      </c>
      <c r="BL273" s="32">
        <v>0</v>
      </c>
      <c r="BM273" s="32">
        <v>1612300</v>
      </c>
      <c r="BN273" s="32">
        <v>1612800</v>
      </c>
      <c r="BO273" s="32">
        <v>1612800</v>
      </c>
      <c r="BP273" s="32">
        <v>1612800</v>
      </c>
      <c r="BQ273" s="32">
        <v>1612800</v>
      </c>
      <c r="BR273" s="32">
        <v>1612800</v>
      </c>
      <c r="BS273" s="32">
        <v>1612800</v>
      </c>
      <c r="BT273" s="32">
        <v>1612800</v>
      </c>
      <c r="BU273" s="36">
        <v>0</v>
      </c>
      <c r="BV273" s="36">
        <v>0</v>
      </c>
      <c r="BW273" s="36">
        <v>0</v>
      </c>
      <c r="BX273" s="36">
        <v>0</v>
      </c>
      <c r="BY273" s="36">
        <v>0</v>
      </c>
      <c r="BZ273" s="36">
        <v>0</v>
      </c>
      <c r="CA273" s="39"/>
    </row>
    <row r="274" spans="1:90" s="11" customFormat="1" ht="28.8" x14ac:dyDescent="0.3">
      <c r="A274" s="1">
        <v>404137</v>
      </c>
      <c r="B274" s="2" t="s">
        <v>737</v>
      </c>
      <c r="C274" s="2" t="s">
        <v>738</v>
      </c>
      <c r="D274" s="2" t="s">
        <v>49</v>
      </c>
      <c r="E274" s="2" t="str">
        <f t="shared" si="53"/>
        <v>LINCOLNWAY HIGH SCHOOL W2 pnum404137</v>
      </c>
      <c r="F274" s="1">
        <v>153</v>
      </c>
      <c r="G274" s="2" t="s">
        <v>745</v>
      </c>
      <c r="H274" s="2" t="s">
        <v>744</v>
      </c>
      <c r="I274" s="31">
        <f t="shared" ref="I274:AM274" si="60">J274-42000</f>
        <v>1260000</v>
      </c>
      <c r="J274" s="31">
        <f t="shared" si="60"/>
        <v>1302000</v>
      </c>
      <c r="K274" s="31">
        <f t="shared" si="60"/>
        <v>1344000</v>
      </c>
      <c r="L274" s="31">
        <f t="shared" si="60"/>
        <v>1386000</v>
      </c>
      <c r="M274" s="31">
        <f t="shared" si="60"/>
        <v>1428000</v>
      </c>
      <c r="N274" s="31">
        <f t="shared" si="60"/>
        <v>1470000</v>
      </c>
      <c r="O274" s="31">
        <f t="shared" si="60"/>
        <v>1512000</v>
      </c>
      <c r="P274" s="31">
        <f t="shared" si="60"/>
        <v>1554000</v>
      </c>
      <c r="Q274" s="31">
        <f t="shared" si="60"/>
        <v>1596000</v>
      </c>
      <c r="R274" s="31">
        <f t="shared" si="60"/>
        <v>1638000</v>
      </c>
      <c r="S274" s="31">
        <f t="shared" si="60"/>
        <v>1680000</v>
      </c>
      <c r="T274" s="31">
        <f t="shared" si="60"/>
        <v>1722000</v>
      </c>
      <c r="U274" s="31">
        <f t="shared" si="60"/>
        <v>1764000</v>
      </c>
      <c r="V274" s="31">
        <f t="shared" si="60"/>
        <v>1806000</v>
      </c>
      <c r="W274" s="31">
        <f t="shared" si="60"/>
        <v>1848000</v>
      </c>
      <c r="X274" s="31">
        <f t="shared" si="60"/>
        <v>1890000</v>
      </c>
      <c r="Y274" s="31">
        <f t="shared" si="60"/>
        <v>1932000</v>
      </c>
      <c r="Z274" s="31">
        <f t="shared" si="60"/>
        <v>1974000</v>
      </c>
      <c r="AA274" s="31">
        <f t="shared" si="60"/>
        <v>2016000</v>
      </c>
      <c r="AB274" s="31">
        <f t="shared" si="60"/>
        <v>2058000</v>
      </c>
      <c r="AC274" s="31">
        <f t="shared" si="60"/>
        <v>2100000</v>
      </c>
      <c r="AD274" s="31">
        <f t="shared" si="60"/>
        <v>2142000</v>
      </c>
      <c r="AE274" s="31">
        <f t="shared" si="60"/>
        <v>2184000</v>
      </c>
      <c r="AF274" s="31">
        <f t="shared" si="60"/>
        <v>2226000</v>
      </c>
      <c r="AG274" s="31">
        <f t="shared" si="60"/>
        <v>2268000</v>
      </c>
      <c r="AH274" s="31">
        <f t="shared" si="60"/>
        <v>2310000</v>
      </c>
      <c r="AI274" s="31">
        <f t="shared" si="60"/>
        <v>2352000</v>
      </c>
      <c r="AJ274" s="31">
        <f t="shared" si="60"/>
        <v>2394000</v>
      </c>
      <c r="AK274" s="31">
        <f t="shared" si="60"/>
        <v>2436000</v>
      </c>
      <c r="AL274" s="31">
        <f t="shared" si="60"/>
        <v>2478000</v>
      </c>
      <c r="AM274" s="31">
        <f t="shared" si="60"/>
        <v>2520000</v>
      </c>
      <c r="AN274" s="33">
        <v>2562000</v>
      </c>
      <c r="AO274" s="33">
        <v>5063334</v>
      </c>
      <c r="AP274" s="33">
        <v>400000</v>
      </c>
      <c r="AQ274" s="33">
        <v>400000</v>
      </c>
      <c r="AR274" s="33">
        <v>400000</v>
      </c>
      <c r="AS274" s="33">
        <v>2000000</v>
      </c>
      <c r="AT274" s="33">
        <v>2000000</v>
      </c>
      <c r="AU274" s="33">
        <v>0</v>
      </c>
      <c r="AV274" s="33">
        <v>0</v>
      </c>
      <c r="AW274" s="33">
        <v>0</v>
      </c>
      <c r="AX274" s="33">
        <v>0</v>
      </c>
      <c r="AY274" s="33">
        <v>0</v>
      </c>
      <c r="AZ274" s="33">
        <v>0</v>
      </c>
      <c r="BA274" s="33">
        <v>0</v>
      </c>
      <c r="BB274" s="33">
        <v>0</v>
      </c>
      <c r="BC274" s="33">
        <v>1296000</v>
      </c>
      <c r="BD274" s="34">
        <v>0</v>
      </c>
      <c r="BE274" s="34">
        <v>0</v>
      </c>
      <c r="BF274" s="34">
        <v>0</v>
      </c>
      <c r="BG274" s="34">
        <v>0</v>
      </c>
      <c r="BH274" s="34">
        <v>0</v>
      </c>
      <c r="BI274" s="34">
        <v>0</v>
      </c>
      <c r="BJ274" s="33">
        <v>500000</v>
      </c>
      <c r="BK274" s="33">
        <v>500000</v>
      </c>
      <c r="BL274" s="33">
        <v>500000</v>
      </c>
      <c r="BM274" s="33">
        <v>6354400</v>
      </c>
      <c r="BN274" s="33">
        <v>6854400</v>
      </c>
      <c r="BO274" s="33">
        <v>6854400</v>
      </c>
      <c r="BP274" s="33">
        <v>6854400</v>
      </c>
      <c r="BQ274" s="33">
        <v>6854400</v>
      </c>
      <c r="BR274" s="33">
        <v>6854400</v>
      </c>
      <c r="BS274" s="33">
        <v>6854400</v>
      </c>
      <c r="BT274" s="33">
        <v>6854400</v>
      </c>
      <c r="BU274" s="36">
        <v>0</v>
      </c>
      <c r="BV274" s="36">
        <v>0</v>
      </c>
      <c r="BW274" s="36">
        <v>0</v>
      </c>
      <c r="BX274" s="36">
        <v>0</v>
      </c>
      <c r="BY274" s="36">
        <v>0</v>
      </c>
      <c r="BZ274" s="36">
        <v>0</v>
      </c>
      <c r="CA274" s="39"/>
    </row>
    <row r="275" spans="1:90" s="11" customFormat="1" ht="28.8" x14ac:dyDescent="0.3">
      <c r="A275" s="1">
        <v>404138</v>
      </c>
      <c r="B275" s="2" t="s">
        <v>737</v>
      </c>
      <c r="C275" s="2" t="s">
        <v>738</v>
      </c>
      <c r="D275" s="2" t="s">
        <v>93</v>
      </c>
      <c r="E275" s="2" t="str">
        <f t="shared" si="53"/>
        <v>LINCOLNWAY HIGH SCHOOL W3 pnum404138</v>
      </c>
      <c r="F275" s="3"/>
      <c r="G275" s="2" t="s">
        <v>743</v>
      </c>
      <c r="H275" s="2" t="s">
        <v>740</v>
      </c>
      <c r="I275" s="31">
        <f t="shared" ref="I275:AM275" si="61">J275-42000</f>
        <v>1673000</v>
      </c>
      <c r="J275" s="31">
        <f t="shared" si="61"/>
        <v>1715000</v>
      </c>
      <c r="K275" s="31">
        <f t="shared" si="61"/>
        <v>1757000</v>
      </c>
      <c r="L275" s="31">
        <f t="shared" si="61"/>
        <v>1799000</v>
      </c>
      <c r="M275" s="31">
        <f t="shared" si="61"/>
        <v>1841000</v>
      </c>
      <c r="N275" s="31">
        <f t="shared" si="61"/>
        <v>1883000</v>
      </c>
      <c r="O275" s="31">
        <f t="shared" si="61"/>
        <v>1925000</v>
      </c>
      <c r="P275" s="31">
        <f t="shared" si="61"/>
        <v>1967000</v>
      </c>
      <c r="Q275" s="31">
        <f t="shared" si="61"/>
        <v>2009000</v>
      </c>
      <c r="R275" s="31">
        <f t="shared" si="61"/>
        <v>2051000</v>
      </c>
      <c r="S275" s="31">
        <f t="shared" si="61"/>
        <v>2093000</v>
      </c>
      <c r="T275" s="31">
        <f t="shared" si="61"/>
        <v>2135000</v>
      </c>
      <c r="U275" s="31">
        <f t="shared" si="61"/>
        <v>2177000</v>
      </c>
      <c r="V275" s="31">
        <f t="shared" si="61"/>
        <v>2219000</v>
      </c>
      <c r="W275" s="31">
        <f t="shared" si="61"/>
        <v>2261000</v>
      </c>
      <c r="X275" s="31">
        <f t="shared" si="61"/>
        <v>2303000</v>
      </c>
      <c r="Y275" s="31">
        <f t="shared" si="61"/>
        <v>2345000</v>
      </c>
      <c r="Z275" s="31">
        <f t="shared" si="61"/>
        <v>2387000</v>
      </c>
      <c r="AA275" s="31">
        <f t="shared" si="61"/>
        <v>2429000</v>
      </c>
      <c r="AB275" s="31">
        <f t="shared" si="61"/>
        <v>2471000</v>
      </c>
      <c r="AC275" s="31">
        <f t="shared" si="61"/>
        <v>2513000</v>
      </c>
      <c r="AD275" s="31">
        <f t="shared" si="61"/>
        <v>2555000</v>
      </c>
      <c r="AE275" s="31">
        <f t="shared" si="61"/>
        <v>2597000</v>
      </c>
      <c r="AF275" s="31">
        <f t="shared" si="61"/>
        <v>2639000</v>
      </c>
      <c r="AG275" s="31">
        <f t="shared" si="61"/>
        <v>2681000</v>
      </c>
      <c r="AH275" s="31">
        <f t="shared" si="61"/>
        <v>2723000</v>
      </c>
      <c r="AI275" s="31">
        <f t="shared" si="61"/>
        <v>2765000</v>
      </c>
      <c r="AJ275" s="31">
        <f t="shared" si="61"/>
        <v>2807000</v>
      </c>
      <c r="AK275" s="31">
        <f t="shared" si="61"/>
        <v>2849000</v>
      </c>
      <c r="AL275" s="31">
        <f t="shared" si="61"/>
        <v>2891000</v>
      </c>
      <c r="AM275" s="31">
        <f t="shared" si="61"/>
        <v>2933000</v>
      </c>
      <c r="AN275" s="32">
        <v>2975000</v>
      </c>
      <c r="AO275" s="32">
        <v>2531667</v>
      </c>
      <c r="AP275" s="32">
        <v>4160000</v>
      </c>
      <c r="AQ275" s="32">
        <v>4160000</v>
      </c>
      <c r="AR275" s="32">
        <v>4160000</v>
      </c>
      <c r="AS275" s="32">
        <v>2000000</v>
      </c>
      <c r="AT275" s="32">
        <v>4610500</v>
      </c>
      <c r="AU275" s="32">
        <v>3756400</v>
      </c>
      <c r="AV275" s="32">
        <v>3756400</v>
      </c>
      <c r="AW275" s="32">
        <v>4284945</v>
      </c>
      <c r="AX275" s="32">
        <v>4284945</v>
      </c>
      <c r="AY275" s="32">
        <v>2142767</v>
      </c>
      <c r="AZ275" s="32">
        <v>1661500</v>
      </c>
      <c r="BA275" s="32">
        <v>1661500</v>
      </c>
      <c r="BB275" s="36">
        <v>0</v>
      </c>
      <c r="BC275" s="36">
        <v>0</v>
      </c>
      <c r="BD275" s="32">
        <v>0</v>
      </c>
      <c r="BE275" s="32">
        <v>0</v>
      </c>
      <c r="BF275" s="32">
        <v>0</v>
      </c>
      <c r="BG275" s="32">
        <v>0</v>
      </c>
      <c r="BH275" s="32">
        <v>0</v>
      </c>
      <c r="BI275" s="32">
        <v>0</v>
      </c>
      <c r="BJ275" s="32">
        <v>0</v>
      </c>
      <c r="BK275" s="32">
        <v>0</v>
      </c>
      <c r="BL275" s="32">
        <v>0</v>
      </c>
      <c r="BM275" s="32">
        <v>0</v>
      </c>
      <c r="BN275" s="32">
        <v>0</v>
      </c>
      <c r="BO275" s="32">
        <v>0</v>
      </c>
      <c r="BP275" s="32">
        <v>0</v>
      </c>
      <c r="BQ275" s="32">
        <v>0</v>
      </c>
      <c r="BR275" s="32">
        <v>0</v>
      </c>
      <c r="BS275" s="32">
        <v>0</v>
      </c>
      <c r="BT275" s="32">
        <v>0</v>
      </c>
      <c r="BU275" s="36">
        <v>0</v>
      </c>
      <c r="BV275" s="36">
        <v>0</v>
      </c>
      <c r="BW275" s="36">
        <v>0</v>
      </c>
      <c r="BX275" s="36">
        <v>0</v>
      </c>
      <c r="BY275" s="36">
        <v>0</v>
      </c>
      <c r="BZ275" s="36">
        <v>0</v>
      </c>
      <c r="CA275" s="39"/>
    </row>
    <row r="276" spans="1:90" s="11" customFormat="1" ht="28.8" x14ac:dyDescent="0.3">
      <c r="A276" s="1">
        <v>404036</v>
      </c>
      <c r="B276" s="2" t="s">
        <v>746</v>
      </c>
      <c r="C276" s="2" t="s">
        <v>747</v>
      </c>
      <c r="D276" s="2" t="s">
        <v>49</v>
      </c>
      <c r="E276" s="2" t="str">
        <f t="shared" si="53"/>
        <v>LINCOLN WAY HS EAST CAMPUS W2 pnum404036</v>
      </c>
      <c r="F276" s="1">
        <v>300</v>
      </c>
      <c r="G276" s="2" t="s">
        <v>748</v>
      </c>
      <c r="H276" s="2" t="s">
        <v>749</v>
      </c>
      <c r="I276" s="31">
        <f t="shared" ref="I276:AM276" si="62">J276-15000</f>
        <v>664150</v>
      </c>
      <c r="J276" s="31">
        <f t="shared" si="62"/>
        <v>679150</v>
      </c>
      <c r="K276" s="31">
        <f t="shared" si="62"/>
        <v>694150</v>
      </c>
      <c r="L276" s="31">
        <f t="shared" si="62"/>
        <v>709150</v>
      </c>
      <c r="M276" s="31">
        <f t="shared" si="62"/>
        <v>724150</v>
      </c>
      <c r="N276" s="31">
        <f t="shared" si="62"/>
        <v>739150</v>
      </c>
      <c r="O276" s="31">
        <f t="shared" si="62"/>
        <v>754150</v>
      </c>
      <c r="P276" s="31">
        <f t="shared" si="62"/>
        <v>769150</v>
      </c>
      <c r="Q276" s="31">
        <f t="shared" si="62"/>
        <v>784150</v>
      </c>
      <c r="R276" s="31">
        <f t="shared" si="62"/>
        <v>799150</v>
      </c>
      <c r="S276" s="31">
        <f t="shared" si="62"/>
        <v>814150</v>
      </c>
      <c r="T276" s="31">
        <f t="shared" si="62"/>
        <v>829150</v>
      </c>
      <c r="U276" s="31">
        <f t="shared" si="62"/>
        <v>844150</v>
      </c>
      <c r="V276" s="31">
        <f t="shared" si="62"/>
        <v>859150</v>
      </c>
      <c r="W276" s="31">
        <f t="shared" si="62"/>
        <v>874150</v>
      </c>
      <c r="X276" s="31">
        <f t="shared" si="62"/>
        <v>889150</v>
      </c>
      <c r="Y276" s="31">
        <f t="shared" si="62"/>
        <v>904150</v>
      </c>
      <c r="Z276" s="31">
        <f t="shared" si="62"/>
        <v>919150</v>
      </c>
      <c r="AA276" s="31">
        <f t="shared" si="62"/>
        <v>934150</v>
      </c>
      <c r="AB276" s="31">
        <f t="shared" si="62"/>
        <v>949150</v>
      </c>
      <c r="AC276" s="31">
        <f t="shared" si="62"/>
        <v>964150</v>
      </c>
      <c r="AD276" s="31">
        <f t="shared" si="62"/>
        <v>979150</v>
      </c>
      <c r="AE276" s="31">
        <f t="shared" si="62"/>
        <v>994150</v>
      </c>
      <c r="AF276" s="31">
        <f t="shared" si="62"/>
        <v>1009150</v>
      </c>
      <c r="AG276" s="31">
        <f t="shared" si="62"/>
        <v>1024150</v>
      </c>
      <c r="AH276" s="31">
        <f t="shared" si="62"/>
        <v>1039150</v>
      </c>
      <c r="AI276" s="31">
        <f t="shared" si="62"/>
        <v>1054150</v>
      </c>
      <c r="AJ276" s="31">
        <f t="shared" si="62"/>
        <v>1069150</v>
      </c>
      <c r="AK276" s="31">
        <f t="shared" si="62"/>
        <v>1084150</v>
      </c>
      <c r="AL276" s="31">
        <f t="shared" si="62"/>
        <v>1099150</v>
      </c>
      <c r="AM276" s="31">
        <f t="shared" si="62"/>
        <v>1114150</v>
      </c>
      <c r="AN276" s="32">
        <v>1129150</v>
      </c>
      <c r="AO276" s="32">
        <v>12180500</v>
      </c>
      <c r="AP276" s="32">
        <v>1256950</v>
      </c>
      <c r="AQ276" s="32">
        <v>1256950</v>
      </c>
      <c r="AR276" s="32">
        <v>1256950</v>
      </c>
      <c r="AS276" s="32">
        <v>1000000</v>
      </c>
      <c r="AT276" s="32">
        <v>1147750</v>
      </c>
      <c r="AU276" s="32">
        <v>1176400</v>
      </c>
      <c r="AV276" s="32">
        <v>1376400</v>
      </c>
      <c r="AW276" s="32">
        <v>1463650</v>
      </c>
      <c r="AX276" s="32">
        <v>1463650</v>
      </c>
      <c r="AY276" s="32">
        <v>1472000</v>
      </c>
      <c r="AZ276" s="32">
        <v>864000</v>
      </c>
      <c r="BA276" s="32">
        <v>864000</v>
      </c>
      <c r="BB276" s="32">
        <v>864000</v>
      </c>
      <c r="BC276" s="32">
        <v>864000</v>
      </c>
      <c r="BD276" s="36">
        <v>4000000</v>
      </c>
      <c r="BE276" s="36">
        <v>3500000</v>
      </c>
      <c r="BF276" s="36">
        <v>3500000</v>
      </c>
      <c r="BG276" s="32">
        <v>4000000</v>
      </c>
      <c r="BH276" s="32">
        <v>3500000</v>
      </c>
      <c r="BI276" s="32">
        <v>3500000</v>
      </c>
      <c r="BJ276" s="32">
        <v>1344000</v>
      </c>
      <c r="BK276" s="32">
        <v>1344000</v>
      </c>
      <c r="BL276" s="32">
        <v>1344000</v>
      </c>
      <c r="BM276" s="32">
        <v>1344000</v>
      </c>
      <c r="BN276" s="32">
        <v>20160000</v>
      </c>
      <c r="BO276" s="32">
        <v>20160000</v>
      </c>
      <c r="BP276" s="32">
        <v>20160000</v>
      </c>
      <c r="BQ276" s="32">
        <v>20160000</v>
      </c>
      <c r="BR276" s="32">
        <v>20160000</v>
      </c>
      <c r="BS276" s="32">
        <v>20160000</v>
      </c>
      <c r="BT276" s="32">
        <v>20160000</v>
      </c>
      <c r="BU276" s="32">
        <v>20160000</v>
      </c>
      <c r="BV276" s="32">
        <v>20160000</v>
      </c>
      <c r="BW276" s="32">
        <v>20160000</v>
      </c>
      <c r="BX276" s="32">
        <v>20160000</v>
      </c>
      <c r="BY276" s="32">
        <v>20160000</v>
      </c>
      <c r="BZ276" s="32">
        <v>20160000</v>
      </c>
      <c r="CA276" s="39"/>
    </row>
    <row r="277" spans="1:90" s="11" customFormat="1" ht="28.8" x14ac:dyDescent="0.3">
      <c r="A277" s="1">
        <v>404035</v>
      </c>
      <c r="B277" s="2" t="s">
        <v>746</v>
      </c>
      <c r="C277" s="2" t="s">
        <v>747</v>
      </c>
      <c r="D277" s="2" t="s">
        <v>54</v>
      </c>
      <c r="E277" s="2" t="str">
        <f t="shared" si="53"/>
        <v>LINCOLN WAY HS EAST CAMPUS W1 pnum404035</v>
      </c>
      <c r="F277" s="1">
        <v>300</v>
      </c>
      <c r="G277" s="2" t="s">
        <v>750</v>
      </c>
      <c r="H277" s="2" t="s">
        <v>749</v>
      </c>
      <c r="I277" s="38">
        <f t="shared" ref="I277:AM277" si="63">J277-15000</f>
        <v>664150</v>
      </c>
      <c r="J277" s="38">
        <f t="shared" si="63"/>
        <v>679150</v>
      </c>
      <c r="K277" s="38">
        <f t="shared" si="63"/>
        <v>694150</v>
      </c>
      <c r="L277" s="38">
        <f t="shared" si="63"/>
        <v>709150</v>
      </c>
      <c r="M277" s="38">
        <f t="shared" si="63"/>
        <v>724150</v>
      </c>
      <c r="N277" s="38">
        <f t="shared" si="63"/>
        <v>739150</v>
      </c>
      <c r="O277" s="38">
        <f t="shared" si="63"/>
        <v>754150</v>
      </c>
      <c r="P277" s="38">
        <f t="shared" si="63"/>
        <v>769150</v>
      </c>
      <c r="Q277" s="38">
        <f t="shared" si="63"/>
        <v>784150</v>
      </c>
      <c r="R277" s="38">
        <f t="shared" si="63"/>
        <v>799150</v>
      </c>
      <c r="S277" s="38">
        <f t="shared" si="63"/>
        <v>814150</v>
      </c>
      <c r="T277" s="38">
        <f t="shared" si="63"/>
        <v>829150</v>
      </c>
      <c r="U277" s="38">
        <f t="shared" si="63"/>
        <v>844150</v>
      </c>
      <c r="V277" s="38">
        <f t="shared" si="63"/>
        <v>859150</v>
      </c>
      <c r="W277" s="38">
        <f t="shared" si="63"/>
        <v>874150</v>
      </c>
      <c r="X277" s="38">
        <f t="shared" si="63"/>
        <v>889150</v>
      </c>
      <c r="Y277" s="38">
        <f t="shared" si="63"/>
        <v>904150</v>
      </c>
      <c r="Z277" s="38">
        <f t="shared" si="63"/>
        <v>919150</v>
      </c>
      <c r="AA277" s="38">
        <f t="shared" si="63"/>
        <v>934150</v>
      </c>
      <c r="AB277" s="38">
        <f t="shared" si="63"/>
        <v>949150</v>
      </c>
      <c r="AC277" s="38">
        <f t="shared" si="63"/>
        <v>964150</v>
      </c>
      <c r="AD277" s="38">
        <f t="shared" si="63"/>
        <v>979150</v>
      </c>
      <c r="AE277" s="38">
        <f t="shared" si="63"/>
        <v>994150</v>
      </c>
      <c r="AF277" s="38">
        <f t="shared" si="63"/>
        <v>1009150</v>
      </c>
      <c r="AG277" s="38">
        <f t="shared" si="63"/>
        <v>1024150</v>
      </c>
      <c r="AH277" s="38">
        <f t="shared" si="63"/>
        <v>1039150</v>
      </c>
      <c r="AI277" s="38">
        <f t="shared" si="63"/>
        <v>1054150</v>
      </c>
      <c r="AJ277" s="38">
        <f t="shared" si="63"/>
        <v>1069150</v>
      </c>
      <c r="AK277" s="38">
        <f t="shared" si="63"/>
        <v>1084150</v>
      </c>
      <c r="AL277" s="38">
        <f t="shared" si="63"/>
        <v>1099150</v>
      </c>
      <c r="AM277" s="38">
        <f t="shared" si="63"/>
        <v>1114150</v>
      </c>
      <c r="AN277" s="33">
        <v>1129150</v>
      </c>
      <c r="AO277" s="33">
        <v>12180500</v>
      </c>
      <c r="AP277" s="33">
        <v>1252950</v>
      </c>
      <c r="AQ277" s="33">
        <v>1252950</v>
      </c>
      <c r="AR277" s="33">
        <v>1252950</v>
      </c>
      <c r="AS277" s="33">
        <v>1000000</v>
      </c>
      <c r="AT277" s="33">
        <v>1147750</v>
      </c>
      <c r="AU277" s="33">
        <v>1176400</v>
      </c>
      <c r="AV277" s="33">
        <v>1376400</v>
      </c>
      <c r="AW277" s="33">
        <v>1463650</v>
      </c>
      <c r="AX277" s="33">
        <v>1463650</v>
      </c>
      <c r="AY277" s="33">
        <v>1472000</v>
      </c>
      <c r="AZ277" s="34">
        <v>0</v>
      </c>
      <c r="BA277" s="34">
        <v>0</v>
      </c>
      <c r="BB277" s="34">
        <v>0</v>
      </c>
      <c r="BC277" s="34">
        <v>0</v>
      </c>
      <c r="BD277" s="34">
        <v>0</v>
      </c>
      <c r="BE277" s="34">
        <v>0</v>
      </c>
      <c r="BF277" s="34">
        <v>0</v>
      </c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0</v>
      </c>
      <c r="BM277" s="36">
        <v>0</v>
      </c>
      <c r="BN277" s="36">
        <v>0</v>
      </c>
      <c r="BO277" s="36">
        <v>0</v>
      </c>
      <c r="BP277" s="36">
        <v>0</v>
      </c>
      <c r="BQ277" s="36">
        <v>0</v>
      </c>
      <c r="BR277" s="36">
        <v>0</v>
      </c>
      <c r="BS277" s="36">
        <v>0</v>
      </c>
      <c r="BT277" s="36">
        <v>0</v>
      </c>
      <c r="BU277" s="36">
        <v>0</v>
      </c>
      <c r="BV277" s="36">
        <v>0</v>
      </c>
      <c r="BW277" s="36">
        <v>0</v>
      </c>
      <c r="BX277" s="36">
        <v>0</v>
      </c>
      <c r="BY277" s="36">
        <v>0</v>
      </c>
      <c r="BZ277" s="36">
        <v>0</v>
      </c>
      <c r="CA277" s="39"/>
    </row>
    <row r="278" spans="1:90" s="11" customFormat="1" x14ac:dyDescent="0.3">
      <c r="A278" s="27">
        <v>400186</v>
      </c>
      <c r="B278" s="28" t="s">
        <v>751</v>
      </c>
      <c r="C278" s="8" t="s">
        <v>752</v>
      </c>
      <c r="D278" s="8" t="s">
        <v>297</v>
      </c>
      <c r="E278" s="2" t="str">
        <f t="shared" si="53"/>
        <v>LOCKPORT W9 pnum400186</v>
      </c>
      <c r="F278" s="7">
        <v>420</v>
      </c>
      <c r="G278" s="8" t="s">
        <v>412</v>
      </c>
      <c r="H278" s="8" t="s">
        <v>412</v>
      </c>
      <c r="I278" s="74">
        <v>0</v>
      </c>
      <c r="J278" s="61">
        <v>0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  <c r="Q278" s="61">
        <v>0</v>
      </c>
      <c r="R278" s="61">
        <v>0</v>
      </c>
      <c r="S278" s="61">
        <v>0</v>
      </c>
      <c r="T278" s="61">
        <v>0</v>
      </c>
      <c r="U278" s="61">
        <v>0</v>
      </c>
      <c r="V278" s="61">
        <v>0</v>
      </c>
      <c r="W278" s="61">
        <v>0</v>
      </c>
      <c r="X278" s="61">
        <v>0</v>
      </c>
      <c r="Y278" s="61">
        <v>0</v>
      </c>
      <c r="Z278" s="61">
        <v>0</v>
      </c>
      <c r="AA278" s="61">
        <v>0</v>
      </c>
      <c r="AB278" s="61">
        <v>0</v>
      </c>
      <c r="AC278" s="61">
        <v>0</v>
      </c>
      <c r="AD278" s="61">
        <v>0</v>
      </c>
      <c r="AE278" s="61">
        <v>0</v>
      </c>
      <c r="AF278" s="61">
        <v>0</v>
      </c>
      <c r="AG278" s="61">
        <v>0</v>
      </c>
      <c r="AH278" s="61">
        <v>0</v>
      </c>
      <c r="AI278" s="61">
        <v>0</v>
      </c>
      <c r="AJ278" s="61">
        <v>0</v>
      </c>
      <c r="AK278" s="61">
        <v>0</v>
      </c>
      <c r="AL278" s="61">
        <v>0</v>
      </c>
      <c r="AM278" s="61">
        <v>0</v>
      </c>
      <c r="AN278" s="57">
        <v>0</v>
      </c>
      <c r="AO278" s="57">
        <v>0</v>
      </c>
      <c r="AP278" s="57">
        <v>0</v>
      </c>
      <c r="AQ278" s="57">
        <v>0</v>
      </c>
      <c r="AR278" s="57">
        <v>0</v>
      </c>
      <c r="AS278" s="57">
        <v>0</v>
      </c>
      <c r="AT278" s="57">
        <v>0</v>
      </c>
      <c r="AU278" s="57">
        <v>0</v>
      </c>
      <c r="AV278" s="57">
        <v>0</v>
      </c>
      <c r="AW278" s="57">
        <v>0</v>
      </c>
      <c r="AX278" s="57">
        <v>0</v>
      </c>
      <c r="AY278" s="57">
        <v>0</v>
      </c>
      <c r="AZ278" s="57">
        <v>0</v>
      </c>
      <c r="BA278" s="57">
        <v>0</v>
      </c>
      <c r="BB278" s="57">
        <v>0</v>
      </c>
      <c r="BC278" s="57">
        <v>0</v>
      </c>
      <c r="BD278" s="57">
        <v>0</v>
      </c>
      <c r="BE278" s="57">
        <v>0</v>
      </c>
      <c r="BF278" s="57">
        <v>0</v>
      </c>
      <c r="BG278" s="57">
        <v>0</v>
      </c>
      <c r="BH278" s="57">
        <v>0</v>
      </c>
      <c r="BI278" s="58">
        <v>70609000</v>
      </c>
      <c r="BJ278" s="58">
        <v>11951000</v>
      </c>
      <c r="BK278" s="58">
        <v>126609375</v>
      </c>
      <c r="BL278" s="58">
        <v>137053000</v>
      </c>
      <c r="BM278" s="58">
        <v>137053000</v>
      </c>
      <c r="BN278" s="58">
        <v>162990000</v>
      </c>
      <c r="BO278" s="58">
        <v>174769000</v>
      </c>
      <c r="BP278" s="58">
        <v>211005000</v>
      </c>
      <c r="BQ278" s="58">
        <v>71420000</v>
      </c>
      <c r="BR278" s="58">
        <v>81031000</v>
      </c>
      <c r="BS278" s="58">
        <v>81296000</v>
      </c>
      <c r="BT278" s="58">
        <v>36293976</v>
      </c>
      <c r="BU278" s="58">
        <v>58580000</v>
      </c>
      <c r="BV278" s="58">
        <v>0</v>
      </c>
      <c r="BW278" s="58">
        <v>0</v>
      </c>
      <c r="BX278" s="58">
        <v>0</v>
      </c>
      <c r="BY278" s="58">
        <v>0</v>
      </c>
      <c r="BZ278" s="58">
        <v>0</v>
      </c>
      <c r="CA278" s="37"/>
    </row>
    <row r="279" spans="1:90" s="11" customFormat="1" x14ac:dyDescent="0.3">
      <c r="A279" s="27">
        <v>412178</v>
      </c>
      <c r="B279" s="28" t="s">
        <v>751</v>
      </c>
      <c r="C279" s="8" t="s">
        <v>752</v>
      </c>
      <c r="D279" s="8" t="s">
        <v>630</v>
      </c>
      <c r="E279" s="2" t="str">
        <f t="shared" si="53"/>
        <v>LOCKPORT W15 pnum412178</v>
      </c>
      <c r="F279" s="7">
        <v>403</v>
      </c>
      <c r="G279" s="8" t="s">
        <v>753</v>
      </c>
      <c r="H279" s="8" t="s">
        <v>754</v>
      </c>
      <c r="I279" s="74">
        <v>0</v>
      </c>
      <c r="J279" s="61">
        <v>0</v>
      </c>
      <c r="K279" s="61">
        <v>0</v>
      </c>
      <c r="L279" s="61">
        <v>0</v>
      </c>
      <c r="M279" s="61">
        <v>0</v>
      </c>
      <c r="N279" s="61">
        <v>0</v>
      </c>
      <c r="O279" s="61">
        <v>0</v>
      </c>
      <c r="P279" s="61">
        <v>0</v>
      </c>
      <c r="Q279" s="61">
        <v>0</v>
      </c>
      <c r="R279" s="61">
        <v>0</v>
      </c>
      <c r="S279" s="61">
        <v>0</v>
      </c>
      <c r="T279" s="61">
        <v>0</v>
      </c>
      <c r="U279" s="61">
        <v>0</v>
      </c>
      <c r="V279" s="61">
        <v>0</v>
      </c>
      <c r="W279" s="61">
        <v>0</v>
      </c>
      <c r="X279" s="61">
        <v>0</v>
      </c>
      <c r="Y279" s="61">
        <v>0</v>
      </c>
      <c r="Z279" s="61">
        <v>0</v>
      </c>
      <c r="AA279" s="61">
        <v>0</v>
      </c>
      <c r="AB279" s="61">
        <v>0</v>
      </c>
      <c r="AC279" s="61">
        <v>0</v>
      </c>
      <c r="AD279" s="61">
        <v>0</v>
      </c>
      <c r="AE279" s="61">
        <v>0</v>
      </c>
      <c r="AF279" s="61">
        <v>0</v>
      </c>
      <c r="AG279" s="61">
        <v>0</v>
      </c>
      <c r="AH279" s="61">
        <v>0</v>
      </c>
      <c r="AI279" s="61">
        <v>0</v>
      </c>
      <c r="AJ279" s="61">
        <v>0</v>
      </c>
      <c r="AK279" s="61">
        <v>0</v>
      </c>
      <c r="AL279" s="61">
        <v>0</v>
      </c>
      <c r="AM279" s="61">
        <v>0</v>
      </c>
      <c r="AN279" s="61">
        <v>0</v>
      </c>
      <c r="AO279" s="61">
        <v>0</v>
      </c>
      <c r="AP279" s="61">
        <v>0</v>
      </c>
      <c r="AQ279" s="61">
        <v>0</v>
      </c>
      <c r="AR279" s="61">
        <v>0</v>
      </c>
      <c r="AS279" s="61">
        <v>0</v>
      </c>
      <c r="AT279" s="61">
        <v>0</v>
      </c>
      <c r="AU279" s="61">
        <v>0</v>
      </c>
      <c r="AV279" s="61">
        <v>0</v>
      </c>
      <c r="AW279" s="61">
        <v>0</v>
      </c>
      <c r="AX279" s="61">
        <v>0</v>
      </c>
      <c r="AY279" s="61">
        <v>0</v>
      </c>
      <c r="AZ279" s="61">
        <v>0</v>
      </c>
      <c r="BA279" s="61">
        <v>0</v>
      </c>
      <c r="BB279" s="61">
        <v>0</v>
      </c>
      <c r="BC279" s="61">
        <v>0</v>
      </c>
      <c r="BD279" s="61">
        <v>0</v>
      </c>
      <c r="BE279" s="61">
        <v>0</v>
      </c>
      <c r="BF279" s="61">
        <v>0</v>
      </c>
      <c r="BG279" s="61">
        <v>0</v>
      </c>
      <c r="BH279" s="61">
        <v>0</v>
      </c>
      <c r="BI279" s="57">
        <v>0</v>
      </c>
      <c r="BJ279" s="57">
        <v>0</v>
      </c>
      <c r="BK279" s="57">
        <v>0</v>
      </c>
      <c r="BL279" s="57">
        <v>0</v>
      </c>
      <c r="BM279" s="61">
        <v>0</v>
      </c>
      <c r="BN279" s="60">
        <v>27345000</v>
      </c>
      <c r="BO279" s="60">
        <v>84536000</v>
      </c>
      <c r="BP279" s="60">
        <v>139396000</v>
      </c>
      <c r="BQ279" s="60">
        <v>171117000</v>
      </c>
      <c r="BR279" s="60">
        <v>153696000</v>
      </c>
      <c r="BS279" s="60">
        <v>202503000</v>
      </c>
      <c r="BT279" s="57">
        <v>240000000</v>
      </c>
      <c r="BU279" s="58">
        <v>282711000</v>
      </c>
      <c r="BV279" s="58">
        <v>297758000</v>
      </c>
      <c r="BW279" s="58">
        <v>235776000</v>
      </c>
      <c r="BX279" s="58">
        <v>248651000</v>
      </c>
      <c r="BY279" s="58">
        <v>261137000</v>
      </c>
      <c r="BZ279" s="58">
        <v>173330000</v>
      </c>
      <c r="CA279" s="37"/>
      <c r="CB279"/>
      <c r="CC279"/>
      <c r="CD279"/>
      <c r="CE279"/>
      <c r="CF279"/>
      <c r="CG279"/>
      <c r="CH279"/>
      <c r="CI279"/>
      <c r="CJ279"/>
      <c r="CK279"/>
      <c r="CL279"/>
    </row>
    <row r="280" spans="1:90" s="11" customFormat="1" x14ac:dyDescent="0.3">
      <c r="A280" s="27">
        <v>411445</v>
      </c>
      <c r="B280" s="28" t="s">
        <v>751</v>
      </c>
      <c r="C280" s="8" t="s">
        <v>752</v>
      </c>
      <c r="D280" s="8" t="s">
        <v>306</v>
      </c>
      <c r="E280" s="2" t="str">
        <f t="shared" si="53"/>
        <v>LOCKPORT W10 pnum411445</v>
      </c>
      <c r="F280" s="7">
        <v>400</v>
      </c>
      <c r="G280" s="8" t="s">
        <v>755</v>
      </c>
      <c r="H280" s="8" t="s">
        <v>756</v>
      </c>
      <c r="I280" s="74">
        <v>0</v>
      </c>
      <c r="J280" s="57">
        <v>0</v>
      </c>
      <c r="K280" s="57">
        <v>0</v>
      </c>
      <c r="L280" s="57">
        <v>0</v>
      </c>
      <c r="M280" s="57">
        <v>0</v>
      </c>
      <c r="N280" s="57">
        <v>0</v>
      </c>
      <c r="O280" s="57">
        <v>0</v>
      </c>
      <c r="P280" s="57">
        <v>0</v>
      </c>
      <c r="Q280" s="57">
        <v>0</v>
      </c>
      <c r="R280" s="57">
        <v>0</v>
      </c>
      <c r="S280" s="57">
        <v>0</v>
      </c>
      <c r="T280" s="57">
        <v>0</v>
      </c>
      <c r="U280" s="57">
        <v>0</v>
      </c>
      <c r="V280" s="57">
        <v>0</v>
      </c>
      <c r="W280" s="57">
        <v>0</v>
      </c>
      <c r="X280" s="57">
        <v>0</v>
      </c>
      <c r="Y280" s="57">
        <v>0</v>
      </c>
      <c r="Z280" s="57">
        <v>0</v>
      </c>
      <c r="AA280" s="57">
        <v>0</v>
      </c>
      <c r="AB280" s="57">
        <v>0</v>
      </c>
      <c r="AC280" s="57">
        <v>0</v>
      </c>
      <c r="AD280" s="57">
        <v>0</v>
      </c>
      <c r="AE280" s="57">
        <v>0</v>
      </c>
      <c r="AF280" s="57">
        <v>0</v>
      </c>
      <c r="AG280" s="57">
        <v>0</v>
      </c>
      <c r="AH280" s="57">
        <v>0</v>
      </c>
      <c r="AI280" s="57">
        <v>0</v>
      </c>
      <c r="AJ280" s="57">
        <v>0</v>
      </c>
      <c r="AK280" s="57">
        <v>0</v>
      </c>
      <c r="AL280" s="57">
        <v>0</v>
      </c>
      <c r="AM280" s="57">
        <v>0</v>
      </c>
      <c r="AN280" s="57">
        <v>0</v>
      </c>
      <c r="AO280" s="57">
        <v>0</v>
      </c>
      <c r="AP280" s="57">
        <v>0</v>
      </c>
      <c r="AQ280" s="57">
        <v>0</v>
      </c>
      <c r="AR280" s="57">
        <v>0</v>
      </c>
      <c r="AS280" s="57">
        <v>0</v>
      </c>
      <c r="AT280" s="57">
        <v>0</v>
      </c>
      <c r="AU280" s="57">
        <v>0</v>
      </c>
      <c r="AV280" s="57">
        <v>0</v>
      </c>
      <c r="AW280" s="57">
        <v>0</v>
      </c>
      <c r="AX280" s="57">
        <v>0</v>
      </c>
      <c r="AY280" s="57">
        <v>0</v>
      </c>
      <c r="AZ280" s="57">
        <v>0</v>
      </c>
      <c r="BA280" s="57">
        <v>0</v>
      </c>
      <c r="BB280" s="57">
        <v>0</v>
      </c>
      <c r="BC280" s="57">
        <v>0</v>
      </c>
      <c r="BD280" s="57">
        <v>0</v>
      </c>
      <c r="BE280" s="57">
        <v>0</v>
      </c>
      <c r="BF280" s="57">
        <v>0</v>
      </c>
      <c r="BG280" s="57">
        <v>0</v>
      </c>
      <c r="BH280" s="57">
        <v>0</v>
      </c>
      <c r="BI280" s="57">
        <v>0</v>
      </c>
      <c r="BJ280" s="58">
        <v>4946000</v>
      </c>
      <c r="BK280" s="58">
        <v>126609375</v>
      </c>
      <c r="BL280" s="58">
        <v>194396000</v>
      </c>
      <c r="BM280" s="60">
        <v>194396000</v>
      </c>
      <c r="BN280" s="60">
        <v>354170000</v>
      </c>
      <c r="BO280" s="60">
        <v>485750000</v>
      </c>
      <c r="BP280" s="60">
        <v>331384000</v>
      </c>
      <c r="BQ280" s="60">
        <v>313389000</v>
      </c>
      <c r="BR280" s="60">
        <v>210783000</v>
      </c>
      <c r="BS280" s="60">
        <v>269517000</v>
      </c>
      <c r="BT280" s="58">
        <v>361694000</v>
      </c>
      <c r="BU280" s="58">
        <v>115733000</v>
      </c>
      <c r="BV280" s="58">
        <v>129586000</v>
      </c>
      <c r="BW280" s="58">
        <v>142419937</v>
      </c>
      <c r="BX280" s="58">
        <v>139015000</v>
      </c>
      <c r="BY280" s="58">
        <v>80069000</v>
      </c>
      <c r="BZ280" s="58">
        <v>28642000</v>
      </c>
      <c r="CA280" s="37"/>
      <c r="CB280"/>
      <c r="CC280"/>
      <c r="CD280"/>
      <c r="CE280"/>
      <c r="CF280"/>
      <c r="CG280"/>
      <c r="CH280"/>
      <c r="CI280"/>
      <c r="CJ280"/>
      <c r="CK280"/>
      <c r="CL280"/>
    </row>
    <row r="281" spans="1:90" s="11" customFormat="1" x14ac:dyDescent="0.3">
      <c r="A281" s="27">
        <v>400187</v>
      </c>
      <c r="B281" s="28" t="s">
        <v>751</v>
      </c>
      <c r="C281" s="8" t="s">
        <v>752</v>
      </c>
      <c r="D281" s="8" t="s">
        <v>225</v>
      </c>
      <c r="E281" s="2" t="str">
        <f t="shared" si="53"/>
        <v>LOCKPORT W8 pnum400187</v>
      </c>
      <c r="F281" s="7">
        <v>400</v>
      </c>
      <c r="G281" s="8" t="s">
        <v>757</v>
      </c>
      <c r="H281" s="8" t="s">
        <v>758</v>
      </c>
      <c r="I281" s="74">
        <v>0</v>
      </c>
      <c r="J281" s="61">
        <v>0</v>
      </c>
      <c r="K281" s="61">
        <v>0</v>
      </c>
      <c r="L281" s="61">
        <v>0</v>
      </c>
      <c r="M281" s="61">
        <v>0</v>
      </c>
      <c r="N281" s="61">
        <v>0</v>
      </c>
      <c r="O281" s="61">
        <v>0</v>
      </c>
      <c r="P281" s="61">
        <v>0</v>
      </c>
      <c r="Q281" s="61">
        <v>0</v>
      </c>
      <c r="R281" s="61">
        <v>0</v>
      </c>
      <c r="S281" s="61">
        <v>0</v>
      </c>
      <c r="T281" s="61">
        <v>0</v>
      </c>
      <c r="U281" s="61">
        <v>0</v>
      </c>
      <c r="V281" s="61">
        <v>0</v>
      </c>
      <c r="W281" s="61">
        <v>0</v>
      </c>
      <c r="X281" s="61">
        <v>0</v>
      </c>
      <c r="Y281" s="61">
        <v>0</v>
      </c>
      <c r="Z281" s="61">
        <v>0</v>
      </c>
      <c r="AA281" s="61">
        <v>0</v>
      </c>
      <c r="AB281" s="61">
        <v>0</v>
      </c>
      <c r="AC281" s="61">
        <v>0</v>
      </c>
      <c r="AD281" s="61">
        <v>0</v>
      </c>
      <c r="AE281" s="61">
        <v>0</v>
      </c>
      <c r="AF281" s="61">
        <v>0</v>
      </c>
      <c r="AG281" s="61">
        <v>0</v>
      </c>
      <c r="AH281" s="61">
        <v>0</v>
      </c>
      <c r="AI281" s="61">
        <v>0</v>
      </c>
      <c r="AJ281" s="61">
        <v>0</v>
      </c>
      <c r="AK281" s="61">
        <v>0</v>
      </c>
      <c r="AL281" s="61">
        <v>0</v>
      </c>
      <c r="AM281" s="61">
        <v>0</v>
      </c>
      <c r="AN281" s="61">
        <v>0</v>
      </c>
      <c r="AO281" s="61">
        <v>0</v>
      </c>
      <c r="AP281" s="61">
        <v>0</v>
      </c>
      <c r="AQ281" s="61">
        <v>0</v>
      </c>
      <c r="AR281" s="61">
        <v>0</v>
      </c>
      <c r="AS281" s="61">
        <v>0</v>
      </c>
      <c r="AT281" s="57">
        <v>0</v>
      </c>
      <c r="AU281" s="61">
        <v>0</v>
      </c>
      <c r="AV281" s="61">
        <v>0</v>
      </c>
      <c r="AW281" s="61">
        <v>0</v>
      </c>
      <c r="AX281" s="57">
        <v>0</v>
      </c>
      <c r="AY281" s="57">
        <v>0</v>
      </c>
      <c r="AZ281" s="61">
        <v>0</v>
      </c>
      <c r="BA281" s="61">
        <v>0</v>
      </c>
      <c r="BB281" s="61">
        <v>0</v>
      </c>
      <c r="BC281" s="61">
        <v>0</v>
      </c>
      <c r="BD281" s="61">
        <v>0</v>
      </c>
      <c r="BE281" s="61">
        <v>0</v>
      </c>
      <c r="BF281" s="57">
        <v>0</v>
      </c>
      <c r="BG281" s="60">
        <v>3000000</v>
      </c>
      <c r="BH281" s="60">
        <v>49062000</v>
      </c>
      <c r="BI281" s="58">
        <v>68837000</v>
      </c>
      <c r="BJ281" s="58">
        <v>49557000</v>
      </c>
      <c r="BK281" s="58">
        <v>126609375</v>
      </c>
      <c r="BL281" s="58">
        <v>49543000</v>
      </c>
      <c r="BM281" s="58">
        <v>49543000</v>
      </c>
      <c r="BN281" s="58">
        <v>56892000</v>
      </c>
      <c r="BO281" s="58">
        <v>93873000</v>
      </c>
      <c r="BP281" s="58">
        <v>71525000</v>
      </c>
      <c r="BQ281" s="58">
        <v>73843000</v>
      </c>
      <c r="BR281" s="58">
        <v>100051000</v>
      </c>
      <c r="BS281" s="58">
        <v>53054000</v>
      </c>
      <c r="BT281" s="67">
        <v>0</v>
      </c>
      <c r="BU281" s="67">
        <v>0</v>
      </c>
      <c r="BV281" s="58">
        <v>0</v>
      </c>
      <c r="BW281" s="58">
        <v>0</v>
      </c>
      <c r="BX281" s="58">
        <v>0</v>
      </c>
      <c r="BY281" s="58">
        <v>0</v>
      </c>
      <c r="BZ281" s="58">
        <v>0</v>
      </c>
      <c r="CA281" s="37"/>
    </row>
    <row r="282" spans="1:90" s="11" customFormat="1" x14ac:dyDescent="0.3">
      <c r="A282" s="29">
        <v>411713</v>
      </c>
      <c r="B282" s="30" t="s">
        <v>751</v>
      </c>
      <c r="C282" s="8" t="s">
        <v>752</v>
      </c>
      <c r="D282" s="8" t="s">
        <v>445</v>
      </c>
      <c r="E282" s="2" t="str">
        <f t="shared" si="53"/>
        <v>LOCKPORT W14 pnum411713</v>
      </c>
      <c r="F282" s="7">
        <v>390</v>
      </c>
      <c r="G282" s="8" t="s">
        <v>759</v>
      </c>
      <c r="H282" s="8" t="s">
        <v>760</v>
      </c>
      <c r="I282" s="74">
        <v>0</v>
      </c>
      <c r="J282" s="61">
        <v>0</v>
      </c>
      <c r="K282" s="61">
        <v>0</v>
      </c>
      <c r="L282" s="61">
        <v>0</v>
      </c>
      <c r="M282" s="61">
        <v>0</v>
      </c>
      <c r="N282" s="61">
        <v>0</v>
      </c>
      <c r="O282" s="61">
        <v>0</v>
      </c>
      <c r="P282" s="61">
        <v>0</v>
      </c>
      <c r="Q282" s="61">
        <v>0</v>
      </c>
      <c r="R282" s="61">
        <v>0</v>
      </c>
      <c r="S282" s="61">
        <v>0</v>
      </c>
      <c r="T282" s="61">
        <v>0</v>
      </c>
      <c r="U282" s="61">
        <v>0</v>
      </c>
      <c r="V282" s="61">
        <v>0</v>
      </c>
      <c r="W282" s="61">
        <v>0</v>
      </c>
      <c r="X282" s="61">
        <v>0</v>
      </c>
      <c r="Y282" s="61">
        <v>0</v>
      </c>
      <c r="Z282" s="61">
        <v>0</v>
      </c>
      <c r="AA282" s="61">
        <v>0</v>
      </c>
      <c r="AB282" s="61">
        <v>0</v>
      </c>
      <c r="AC282" s="61">
        <v>0</v>
      </c>
      <c r="AD282" s="61">
        <v>0</v>
      </c>
      <c r="AE282" s="61">
        <v>0</v>
      </c>
      <c r="AF282" s="61">
        <v>0</v>
      </c>
      <c r="AG282" s="61">
        <v>0</v>
      </c>
      <c r="AH282" s="61">
        <v>0</v>
      </c>
      <c r="AI282" s="61">
        <v>0</v>
      </c>
      <c r="AJ282" s="61">
        <v>0</v>
      </c>
      <c r="AK282" s="61">
        <v>0</v>
      </c>
      <c r="AL282" s="61">
        <v>0</v>
      </c>
      <c r="AM282" s="61">
        <v>0</v>
      </c>
      <c r="AN282" s="61">
        <v>0</v>
      </c>
      <c r="AO282" s="61">
        <v>0</v>
      </c>
      <c r="AP282" s="61">
        <v>0</v>
      </c>
      <c r="AQ282" s="61">
        <v>0</v>
      </c>
      <c r="AR282" s="61">
        <v>0</v>
      </c>
      <c r="AS282" s="61">
        <v>0</v>
      </c>
      <c r="AT282" s="61">
        <v>0</v>
      </c>
      <c r="AU282" s="61">
        <v>0</v>
      </c>
      <c r="AV282" s="61">
        <v>0</v>
      </c>
      <c r="AW282" s="61">
        <v>0</v>
      </c>
      <c r="AX282" s="61">
        <v>0</v>
      </c>
      <c r="AY282" s="61">
        <v>0</v>
      </c>
      <c r="AZ282" s="61">
        <v>0</v>
      </c>
      <c r="BA282" s="61">
        <v>0</v>
      </c>
      <c r="BB282" s="61">
        <v>0</v>
      </c>
      <c r="BC282" s="61">
        <v>0</v>
      </c>
      <c r="BD282" s="61">
        <v>0</v>
      </c>
      <c r="BE282" s="61">
        <v>0</v>
      </c>
      <c r="BF282" s="61">
        <v>0</v>
      </c>
      <c r="BG282" s="61">
        <v>0</v>
      </c>
      <c r="BH282" s="61">
        <v>0</v>
      </c>
      <c r="BI282" s="61">
        <v>0</v>
      </c>
      <c r="BJ282" s="61">
        <v>0</v>
      </c>
      <c r="BK282" s="61">
        <v>0</v>
      </c>
      <c r="BL282" s="60">
        <v>44784000</v>
      </c>
      <c r="BM282" s="60">
        <v>44784000</v>
      </c>
      <c r="BN282" s="60">
        <v>37370000</v>
      </c>
      <c r="BO282" s="60">
        <v>25145000</v>
      </c>
      <c r="BP282" s="60">
        <v>26604000</v>
      </c>
      <c r="BQ282" s="60">
        <v>15946000</v>
      </c>
      <c r="BR282" s="71">
        <v>10534900</v>
      </c>
      <c r="BS282" s="60">
        <v>27515000</v>
      </c>
      <c r="BT282" s="57">
        <v>42000000</v>
      </c>
      <c r="BU282" s="58">
        <v>52580400</v>
      </c>
      <c r="BV282" s="58">
        <v>81603000</v>
      </c>
      <c r="BW282" s="58">
        <v>100645282</v>
      </c>
      <c r="BX282" s="58">
        <v>102737000</v>
      </c>
      <c r="BY282" s="58">
        <v>91616900</v>
      </c>
      <c r="BZ282" s="58">
        <v>111103000</v>
      </c>
      <c r="CA282" s="37"/>
      <c r="CB282"/>
      <c r="CC282"/>
      <c r="CD282"/>
      <c r="CE282"/>
      <c r="CF282"/>
      <c r="CG282"/>
      <c r="CH282"/>
      <c r="CI282"/>
      <c r="CJ282"/>
      <c r="CK282"/>
      <c r="CL282"/>
    </row>
    <row r="283" spans="1:90" s="11" customFormat="1" x14ac:dyDescent="0.3">
      <c r="A283" s="29">
        <v>405030</v>
      </c>
      <c r="B283" s="30" t="s">
        <v>751</v>
      </c>
      <c r="C283" s="8" t="s">
        <v>752</v>
      </c>
      <c r="D283" s="8" t="s">
        <v>90</v>
      </c>
      <c r="E283" s="2" t="str">
        <f t="shared" si="53"/>
        <v>LOCKPORT W6 pnum405030</v>
      </c>
      <c r="F283" s="7">
        <v>380</v>
      </c>
      <c r="G283" s="8" t="s">
        <v>761</v>
      </c>
      <c r="H283" s="8" t="s">
        <v>762</v>
      </c>
      <c r="I283" s="74">
        <v>0</v>
      </c>
      <c r="J283" s="61">
        <v>0</v>
      </c>
      <c r="K283" s="61">
        <v>0</v>
      </c>
      <c r="L283" s="61">
        <v>0</v>
      </c>
      <c r="M283" s="61">
        <v>0</v>
      </c>
      <c r="N283" s="61">
        <v>0</v>
      </c>
      <c r="O283" s="61">
        <v>0</v>
      </c>
      <c r="P283" s="61">
        <v>0</v>
      </c>
      <c r="Q283" s="61">
        <v>0</v>
      </c>
      <c r="R283" s="61">
        <v>0</v>
      </c>
      <c r="S283" s="61">
        <v>0</v>
      </c>
      <c r="T283" s="61">
        <v>0</v>
      </c>
      <c r="U283" s="61">
        <v>0</v>
      </c>
      <c r="V283" s="61">
        <v>0</v>
      </c>
      <c r="W283" s="61">
        <v>0</v>
      </c>
      <c r="X283" s="61">
        <v>0</v>
      </c>
      <c r="Y283" s="61">
        <v>0</v>
      </c>
      <c r="Z283" s="61">
        <v>0</v>
      </c>
      <c r="AA283" s="61">
        <v>0</v>
      </c>
      <c r="AB283" s="61">
        <v>0</v>
      </c>
      <c r="AC283" s="61">
        <v>0</v>
      </c>
      <c r="AD283" s="61">
        <v>0</v>
      </c>
      <c r="AE283" s="61">
        <v>0</v>
      </c>
      <c r="AF283" s="61">
        <v>0</v>
      </c>
      <c r="AG283" s="61">
        <v>0</v>
      </c>
      <c r="AH283" s="61">
        <v>0</v>
      </c>
      <c r="AI283" s="61">
        <v>0</v>
      </c>
      <c r="AJ283" s="61">
        <v>0</v>
      </c>
      <c r="AK283" s="61">
        <v>0</v>
      </c>
      <c r="AL283" s="61">
        <v>0</v>
      </c>
      <c r="AM283" s="61">
        <v>0</v>
      </c>
      <c r="AN283" s="61">
        <v>0</v>
      </c>
      <c r="AO283" s="61">
        <v>0</v>
      </c>
      <c r="AP283" s="61">
        <v>0</v>
      </c>
      <c r="AQ283" s="61">
        <v>0</v>
      </c>
      <c r="AR283" s="61">
        <v>0</v>
      </c>
      <c r="AS283" s="61">
        <v>0</v>
      </c>
      <c r="AT283" s="57">
        <v>0</v>
      </c>
      <c r="AU283" s="61">
        <v>0</v>
      </c>
      <c r="AV283" s="57">
        <v>0</v>
      </c>
      <c r="AW283" s="57">
        <v>0</v>
      </c>
      <c r="AX283" s="57">
        <v>0</v>
      </c>
      <c r="AY283" s="57">
        <v>0</v>
      </c>
      <c r="AZ283" s="61">
        <v>0</v>
      </c>
      <c r="BA283" s="57">
        <v>0</v>
      </c>
      <c r="BB283" s="58">
        <v>78870000</v>
      </c>
      <c r="BC283" s="58">
        <v>115554000</v>
      </c>
      <c r="BD283" s="58">
        <v>106247000</v>
      </c>
      <c r="BE283" s="58">
        <v>111660000</v>
      </c>
      <c r="BF283" s="58">
        <v>176876600</v>
      </c>
      <c r="BG283" s="58">
        <v>141943000</v>
      </c>
      <c r="BH283" s="58">
        <v>74175000</v>
      </c>
      <c r="BI283" s="58">
        <v>143177000</v>
      </c>
      <c r="BJ283" s="58">
        <v>194846000</v>
      </c>
      <c r="BK283" s="58">
        <v>126609375</v>
      </c>
      <c r="BL283" s="58">
        <v>165387000</v>
      </c>
      <c r="BM283" s="58">
        <v>165387000</v>
      </c>
      <c r="BN283" s="58">
        <v>189667000</v>
      </c>
      <c r="BO283" s="58">
        <v>202427000</v>
      </c>
      <c r="BP283" s="58">
        <v>169472000</v>
      </c>
      <c r="BQ283" s="58">
        <v>186389000</v>
      </c>
      <c r="BR283" s="58">
        <v>174233000</v>
      </c>
      <c r="BS283" s="58">
        <v>128308000</v>
      </c>
      <c r="BT283" s="58">
        <v>155554800</v>
      </c>
      <c r="BU283" s="58">
        <v>196097000</v>
      </c>
      <c r="BV283" s="58">
        <v>192938000</v>
      </c>
      <c r="BW283" s="58">
        <v>203283000</v>
      </c>
      <c r="BX283" s="58">
        <v>195179000</v>
      </c>
      <c r="BY283" s="58">
        <v>170924000</v>
      </c>
      <c r="BZ283" s="58">
        <v>222382000</v>
      </c>
      <c r="CA283" s="37"/>
      <c r="CB283"/>
      <c r="CC283"/>
      <c r="CD283"/>
      <c r="CE283"/>
      <c r="CF283"/>
      <c r="CG283"/>
      <c r="CH283"/>
      <c r="CI283"/>
      <c r="CJ283"/>
      <c r="CK283"/>
      <c r="CL283"/>
    </row>
    <row r="284" spans="1:90" s="11" customFormat="1" x14ac:dyDescent="0.3">
      <c r="A284" s="29">
        <v>410983</v>
      </c>
      <c r="B284" s="30" t="s">
        <v>751</v>
      </c>
      <c r="C284" s="8" t="s">
        <v>752</v>
      </c>
      <c r="D284" s="8" t="s">
        <v>85</v>
      </c>
      <c r="E284" s="2" t="str">
        <f t="shared" si="53"/>
        <v>LOCKPORT W7 pnum410983</v>
      </c>
      <c r="F284" s="7">
        <v>375</v>
      </c>
      <c r="G284" s="8" t="s">
        <v>763</v>
      </c>
      <c r="H284" s="8" t="s">
        <v>764</v>
      </c>
      <c r="I284" s="74">
        <v>0</v>
      </c>
      <c r="J284" s="61">
        <v>0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  <c r="Q284" s="61">
        <v>0</v>
      </c>
      <c r="R284" s="61">
        <v>0</v>
      </c>
      <c r="S284" s="61">
        <v>0</v>
      </c>
      <c r="T284" s="61">
        <v>0</v>
      </c>
      <c r="U284" s="61">
        <v>0</v>
      </c>
      <c r="V284" s="61">
        <v>0</v>
      </c>
      <c r="W284" s="61">
        <v>0</v>
      </c>
      <c r="X284" s="61">
        <v>0</v>
      </c>
      <c r="Y284" s="61">
        <v>0</v>
      </c>
      <c r="Z284" s="61">
        <v>0</v>
      </c>
      <c r="AA284" s="61">
        <v>0</v>
      </c>
      <c r="AB284" s="61">
        <v>0</v>
      </c>
      <c r="AC284" s="61">
        <v>0</v>
      </c>
      <c r="AD284" s="61">
        <v>0</v>
      </c>
      <c r="AE284" s="61">
        <v>0</v>
      </c>
      <c r="AF284" s="61">
        <v>0</v>
      </c>
      <c r="AG284" s="61">
        <v>0</v>
      </c>
      <c r="AH284" s="61">
        <v>0</v>
      </c>
      <c r="AI284" s="61">
        <v>0</v>
      </c>
      <c r="AJ284" s="61">
        <v>0</v>
      </c>
      <c r="AK284" s="61">
        <v>0</v>
      </c>
      <c r="AL284" s="61">
        <v>0</v>
      </c>
      <c r="AM284" s="61">
        <v>0</v>
      </c>
      <c r="AN284" s="61">
        <v>0</v>
      </c>
      <c r="AO284" s="61">
        <v>0</v>
      </c>
      <c r="AP284" s="61">
        <v>0</v>
      </c>
      <c r="AQ284" s="61">
        <v>0</v>
      </c>
      <c r="AR284" s="61">
        <v>0</v>
      </c>
      <c r="AS284" s="61">
        <v>0</v>
      </c>
      <c r="AT284" s="61">
        <v>0</v>
      </c>
      <c r="AU284" s="61">
        <v>0</v>
      </c>
      <c r="AV284" s="61">
        <v>0</v>
      </c>
      <c r="AW284" s="61">
        <v>0</v>
      </c>
      <c r="AX284" s="61">
        <v>0</v>
      </c>
      <c r="AY284" s="61">
        <v>0</v>
      </c>
      <c r="AZ284" s="61">
        <v>0</v>
      </c>
      <c r="BA284" s="61">
        <v>0</v>
      </c>
      <c r="BB284" s="61">
        <v>0</v>
      </c>
      <c r="BC284" s="61">
        <v>0</v>
      </c>
      <c r="BD284" s="61">
        <v>0</v>
      </c>
      <c r="BE284" s="61">
        <v>0</v>
      </c>
      <c r="BF284" s="61">
        <v>0</v>
      </c>
      <c r="BG284" s="61">
        <v>0</v>
      </c>
      <c r="BH284" s="60">
        <v>81484000</v>
      </c>
      <c r="BI284" s="58">
        <v>189316000</v>
      </c>
      <c r="BJ284" s="58">
        <v>278952000</v>
      </c>
      <c r="BK284" s="58">
        <v>126609375</v>
      </c>
      <c r="BL284" s="58">
        <v>307344000</v>
      </c>
      <c r="BM284" s="60">
        <v>307344000</v>
      </c>
      <c r="BN284" s="60">
        <v>203503000</v>
      </c>
      <c r="BO284" s="60">
        <v>100080000</v>
      </c>
      <c r="BP284" s="69">
        <v>0</v>
      </c>
      <c r="BQ284" s="69">
        <v>0</v>
      </c>
      <c r="BR284" s="69">
        <v>0</v>
      </c>
      <c r="BS284" s="69">
        <v>0</v>
      </c>
      <c r="BT284" s="69">
        <v>0</v>
      </c>
      <c r="BU284" s="67">
        <v>0</v>
      </c>
      <c r="BV284" s="67">
        <v>0</v>
      </c>
      <c r="BW284" s="67">
        <v>0</v>
      </c>
      <c r="BX284" s="67">
        <v>0</v>
      </c>
      <c r="BY284" s="67">
        <v>0</v>
      </c>
      <c r="BZ284" s="67">
        <v>0</v>
      </c>
      <c r="CA284" s="37"/>
      <c r="CB284"/>
      <c r="CC284"/>
      <c r="CD284"/>
      <c r="CE284"/>
      <c r="CF284"/>
      <c r="CG284"/>
      <c r="CH284"/>
      <c r="CI284"/>
      <c r="CJ284"/>
      <c r="CK284"/>
      <c r="CL284"/>
    </row>
    <row r="285" spans="1:90" x14ac:dyDescent="0.3">
      <c r="A285" s="29">
        <v>409408</v>
      </c>
      <c r="B285" s="30" t="s">
        <v>751</v>
      </c>
      <c r="C285" s="8" t="s">
        <v>752</v>
      </c>
      <c r="D285" s="8" t="s">
        <v>765</v>
      </c>
      <c r="E285" s="2" t="str">
        <f t="shared" si="53"/>
        <v>LOCKPORT W16 pnum409408</v>
      </c>
      <c r="F285" s="7">
        <v>355</v>
      </c>
      <c r="G285" s="8" t="s">
        <v>766</v>
      </c>
      <c r="H285" s="8" t="s">
        <v>767</v>
      </c>
      <c r="I285" s="74">
        <v>0</v>
      </c>
      <c r="J285" s="61">
        <v>0</v>
      </c>
      <c r="K285" s="61">
        <v>0</v>
      </c>
      <c r="L285" s="61">
        <v>0</v>
      </c>
      <c r="M285" s="61">
        <v>0</v>
      </c>
      <c r="N285" s="61">
        <v>0</v>
      </c>
      <c r="O285" s="61">
        <v>0</v>
      </c>
      <c r="P285" s="61">
        <v>0</v>
      </c>
      <c r="Q285" s="61">
        <v>0</v>
      </c>
      <c r="R285" s="61">
        <v>0</v>
      </c>
      <c r="S285" s="61">
        <v>0</v>
      </c>
      <c r="T285" s="61">
        <v>0</v>
      </c>
      <c r="U285" s="61">
        <v>0</v>
      </c>
      <c r="V285" s="61">
        <v>0</v>
      </c>
      <c r="W285" s="61">
        <v>0</v>
      </c>
      <c r="X285" s="61">
        <v>0</v>
      </c>
      <c r="Y285" s="61">
        <v>0</v>
      </c>
      <c r="Z285" s="61">
        <v>0</v>
      </c>
      <c r="AA285" s="61">
        <v>0</v>
      </c>
      <c r="AB285" s="61">
        <v>0</v>
      </c>
      <c r="AC285" s="61">
        <v>0</v>
      </c>
      <c r="AD285" s="61">
        <v>0</v>
      </c>
      <c r="AE285" s="61">
        <v>0</v>
      </c>
      <c r="AF285" s="61">
        <v>0</v>
      </c>
      <c r="AG285" s="61">
        <v>0</v>
      </c>
      <c r="AH285" s="61">
        <v>0</v>
      </c>
      <c r="AI285" s="61">
        <v>0</v>
      </c>
      <c r="AJ285" s="61">
        <v>0</v>
      </c>
      <c r="AK285" s="61">
        <v>0</v>
      </c>
      <c r="AL285" s="61">
        <v>0</v>
      </c>
      <c r="AM285" s="61">
        <v>0</v>
      </c>
      <c r="AN285" s="61">
        <v>0</v>
      </c>
      <c r="AO285" s="61">
        <v>0</v>
      </c>
      <c r="AP285" s="61">
        <v>0</v>
      </c>
      <c r="AQ285" s="61">
        <v>0</v>
      </c>
      <c r="AR285" s="61">
        <v>0</v>
      </c>
      <c r="AS285" s="61">
        <v>0</v>
      </c>
      <c r="AT285" s="60">
        <v>10762800</v>
      </c>
      <c r="AU285" s="60">
        <v>37275600</v>
      </c>
      <c r="AV285" s="60">
        <v>35401500</v>
      </c>
      <c r="AW285" s="60">
        <v>35401500</v>
      </c>
      <c r="AX285" s="60">
        <v>34617900</v>
      </c>
      <c r="AY285" s="60">
        <v>34131000</v>
      </c>
      <c r="AZ285" s="60">
        <v>34618000</v>
      </c>
      <c r="BA285" s="60">
        <v>38158000</v>
      </c>
      <c r="BB285" s="60">
        <v>37237000</v>
      </c>
      <c r="BC285" s="60">
        <v>34915000</v>
      </c>
      <c r="BD285" s="60">
        <v>30608000</v>
      </c>
      <c r="BE285" s="60">
        <v>37277000</v>
      </c>
      <c r="BF285" s="60">
        <v>35747000</v>
      </c>
      <c r="BG285" s="60">
        <v>37180000</v>
      </c>
      <c r="BH285" s="60">
        <v>40469000</v>
      </c>
      <c r="BI285" s="58">
        <v>40000000</v>
      </c>
      <c r="BJ285" s="67">
        <v>0</v>
      </c>
      <c r="BK285" s="67">
        <v>0</v>
      </c>
      <c r="BL285" s="67">
        <v>0</v>
      </c>
      <c r="BM285" s="67">
        <v>0</v>
      </c>
      <c r="BN285" s="67">
        <v>0</v>
      </c>
      <c r="BO285" s="67">
        <v>0</v>
      </c>
      <c r="BP285" s="67">
        <v>0</v>
      </c>
      <c r="BQ285" s="67">
        <v>0</v>
      </c>
      <c r="BR285" s="67">
        <v>0</v>
      </c>
      <c r="BS285" s="65">
        <v>22495800</v>
      </c>
      <c r="BT285" s="67">
        <v>0</v>
      </c>
      <c r="BU285" s="67">
        <v>0</v>
      </c>
      <c r="BV285" s="58">
        <v>0</v>
      </c>
      <c r="BW285" s="58">
        <v>0</v>
      </c>
      <c r="BX285" s="58">
        <v>0</v>
      </c>
      <c r="BY285" s="58">
        <v>0</v>
      </c>
      <c r="BZ285" s="58">
        <v>0</v>
      </c>
      <c r="CA285" s="37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</row>
    <row r="286" spans="1:90" x14ac:dyDescent="0.3">
      <c r="A286" s="29">
        <v>411711</v>
      </c>
      <c r="B286" s="30" t="s">
        <v>751</v>
      </c>
      <c r="C286" s="8" t="s">
        <v>752</v>
      </c>
      <c r="D286" s="8" t="s">
        <v>304</v>
      </c>
      <c r="E286" s="2" t="str">
        <f t="shared" si="53"/>
        <v>LOCKPORT W12 pnum411711</v>
      </c>
      <c r="F286" s="7">
        <v>340</v>
      </c>
      <c r="G286" s="8" t="s">
        <v>178</v>
      </c>
      <c r="H286" s="8" t="s">
        <v>179</v>
      </c>
      <c r="I286" s="74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  <c r="Q286" s="61">
        <v>0</v>
      </c>
      <c r="R286" s="61">
        <v>0</v>
      </c>
      <c r="S286" s="61">
        <v>0</v>
      </c>
      <c r="T286" s="61">
        <v>0</v>
      </c>
      <c r="U286" s="61">
        <v>0</v>
      </c>
      <c r="V286" s="61">
        <v>0</v>
      </c>
      <c r="W286" s="61">
        <v>0</v>
      </c>
      <c r="X286" s="61">
        <v>0</v>
      </c>
      <c r="Y286" s="61">
        <v>0</v>
      </c>
      <c r="Z286" s="61">
        <v>0</v>
      </c>
      <c r="AA286" s="61">
        <v>0</v>
      </c>
      <c r="AB286" s="61">
        <v>0</v>
      </c>
      <c r="AC286" s="61">
        <v>0</v>
      </c>
      <c r="AD286" s="61">
        <v>0</v>
      </c>
      <c r="AE286" s="61">
        <v>0</v>
      </c>
      <c r="AF286" s="61">
        <v>0</v>
      </c>
      <c r="AG286" s="61">
        <v>0</v>
      </c>
      <c r="AH286" s="61">
        <v>0</v>
      </c>
      <c r="AI286" s="61">
        <v>0</v>
      </c>
      <c r="AJ286" s="61">
        <v>0</v>
      </c>
      <c r="AK286" s="61">
        <v>0</v>
      </c>
      <c r="AL286" s="61">
        <v>0</v>
      </c>
      <c r="AM286" s="61">
        <v>0</v>
      </c>
      <c r="AN286" s="61">
        <v>0</v>
      </c>
      <c r="AO286" s="61">
        <v>0</v>
      </c>
      <c r="AP286" s="61">
        <v>0</v>
      </c>
      <c r="AQ286" s="61">
        <v>0</v>
      </c>
      <c r="AR286" s="61">
        <v>0</v>
      </c>
      <c r="AS286" s="61">
        <v>0</v>
      </c>
      <c r="AT286" s="57">
        <v>0</v>
      </c>
      <c r="AU286" s="61">
        <v>0</v>
      </c>
      <c r="AV286" s="61">
        <v>0</v>
      </c>
      <c r="AW286" s="61">
        <v>0</v>
      </c>
      <c r="AX286" s="61">
        <v>0</v>
      </c>
      <c r="AY286" s="61">
        <v>0</v>
      </c>
      <c r="AZ286" s="61">
        <v>0</v>
      </c>
      <c r="BA286" s="61">
        <v>0</v>
      </c>
      <c r="BB286" s="57">
        <v>0</v>
      </c>
      <c r="BC286" s="61">
        <v>0</v>
      </c>
      <c r="BD286" s="61">
        <v>0</v>
      </c>
      <c r="BE286" s="61">
        <v>0</v>
      </c>
      <c r="BF286" s="61">
        <v>0</v>
      </c>
      <c r="BG286" s="61">
        <v>0</v>
      </c>
      <c r="BH286" s="61">
        <v>0</v>
      </c>
      <c r="BI286" s="57">
        <v>0</v>
      </c>
      <c r="BJ286" s="57">
        <v>0</v>
      </c>
      <c r="BK286" s="58">
        <v>126609375</v>
      </c>
      <c r="BL286" s="58">
        <v>95191000</v>
      </c>
      <c r="BM286" s="58">
        <v>95191000</v>
      </c>
      <c r="BN286" s="58">
        <v>103950000</v>
      </c>
      <c r="BO286" s="58">
        <v>97740000</v>
      </c>
      <c r="BP286" s="58">
        <v>111437000</v>
      </c>
      <c r="BQ286" s="58">
        <v>132177000</v>
      </c>
      <c r="BR286" s="57" t="e">
        <f>(($BT286-$BQ286)/($BT$2-$BQ$2))+BQ286</f>
        <v>#DIV/0!</v>
      </c>
      <c r="BS286" s="57" t="e">
        <f>(($BT286-$BQ286)/($BT$2-$BQ$2))+BR286</f>
        <v>#DIV/0!</v>
      </c>
      <c r="BT286" s="58">
        <v>268466000</v>
      </c>
      <c r="BU286" s="67">
        <v>0</v>
      </c>
      <c r="BV286" s="58">
        <v>0</v>
      </c>
      <c r="BW286" s="58">
        <v>0</v>
      </c>
      <c r="BX286" s="58">
        <v>0</v>
      </c>
      <c r="BY286" s="58">
        <v>0</v>
      </c>
      <c r="BZ286" s="58">
        <v>0</v>
      </c>
      <c r="CA286" s="37"/>
    </row>
    <row r="287" spans="1:90" x14ac:dyDescent="0.3">
      <c r="A287" s="27">
        <v>409414</v>
      </c>
      <c r="B287" s="28" t="s">
        <v>751</v>
      </c>
      <c r="C287" s="8" t="s">
        <v>752</v>
      </c>
      <c r="D287" s="8" t="s">
        <v>82</v>
      </c>
      <c r="E287" s="2" t="str">
        <f t="shared" si="53"/>
        <v>LOCKPORT W5 pnum409414</v>
      </c>
      <c r="F287" s="7">
        <v>330</v>
      </c>
      <c r="G287" s="8" t="s">
        <v>768</v>
      </c>
      <c r="H287" s="8" t="s">
        <v>769</v>
      </c>
      <c r="I287" s="74">
        <f>AN287/2</f>
        <v>23328950</v>
      </c>
      <c r="J287" s="81">
        <f t="shared" ref="J287:AM287" si="64">(($AN287-$I287)/($AN$2-$I$2))+I287</f>
        <v>23328952.160087962</v>
      </c>
      <c r="K287" s="81">
        <f t="shared" si="64"/>
        <v>23328954.320175923</v>
      </c>
      <c r="L287" s="81">
        <f t="shared" si="64"/>
        <v>23328956.480263885</v>
      </c>
      <c r="M287" s="81">
        <f t="shared" si="64"/>
        <v>23328958.640351847</v>
      </c>
      <c r="N287" s="81">
        <f t="shared" si="64"/>
        <v>23328960.800439809</v>
      </c>
      <c r="O287" s="81">
        <f t="shared" si="64"/>
        <v>23328962.96052777</v>
      </c>
      <c r="P287" s="81">
        <f t="shared" si="64"/>
        <v>23328965.120615732</v>
      </c>
      <c r="Q287" s="81">
        <f t="shared" si="64"/>
        <v>23328967.280703694</v>
      </c>
      <c r="R287" s="81">
        <f t="shared" si="64"/>
        <v>23328969.440791655</v>
      </c>
      <c r="S287" s="81">
        <f t="shared" si="64"/>
        <v>23328971.600879617</v>
      </c>
      <c r="T287" s="81">
        <f t="shared" si="64"/>
        <v>23328973.760967579</v>
      </c>
      <c r="U287" s="81">
        <f t="shared" si="64"/>
        <v>23328975.92105554</v>
      </c>
      <c r="V287" s="81">
        <f t="shared" si="64"/>
        <v>23328978.081143502</v>
      </c>
      <c r="W287" s="81">
        <f t="shared" si="64"/>
        <v>23328980.241231464</v>
      </c>
      <c r="X287" s="81">
        <f t="shared" si="64"/>
        <v>23328982.401319426</v>
      </c>
      <c r="Y287" s="81">
        <f t="shared" si="64"/>
        <v>23328984.561407387</v>
      </c>
      <c r="Z287" s="81">
        <f t="shared" si="64"/>
        <v>23328986.721495349</v>
      </c>
      <c r="AA287" s="81">
        <f t="shared" si="64"/>
        <v>23328988.881583311</v>
      </c>
      <c r="AB287" s="81">
        <f t="shared" si="64"/>
        <v>23328991.041671272</v>
      </c>
      <c r="AC287" s="81">
        <f t="shared" si="64"/>
        <v>23328993.201759234</v>
      </c>
      <c r="AD287" s="81">
        <f t="shared" si="64"/>
        <v>23328995.361847196</v>
      </c>
      <c r="AE287" s="81">
        <f t="shared" si="64"/>
        <v>23328997.521935157</v>
      </c>
      <c r="AF287" s="81">
        <f t="shared" si="64"/>
        <v>23328999.682023119</v>
      </c>
      <c r="AG287" s="81">
        <f t="shared" si="64"/>
        <v>23329001.842111081</v>
      </c>
      <c r="AH287" s="81">
        <f t="shared" si="64"/>
        <v>23329004.002199043</v>
      </c>
      <c r="AI287" s="81">
        <f t="shared" si="64"/>
        <v>23329006.162287004</v>
      </c>
      <c r="AJ287" s="81">
        <f t="shared" si="64"/>
        <v>23329008.322374966</v>
      </c>
      <c r="AK287" s="81">
        <f t="shared" si="64"/>
        <v>23329010.482462928</v>
      </c>
      <c r="AL287" s="81">
        <f t="shared" si="64"/>
        <v>23329012.642550889</v>
      </c>
      <c r="AM287" s="81">
        <f t="shared" si="64"/>
        <v>23329014.802638851</v>
      </c>
      <c r="AN287" s="60">
        <v>46657900</v>
      </c>
      <c r="AO287" s="60">
        <v>27335500</v>
      </c>
      <c r="AP287" s="60">
        <v>22692100</v>
      </c>
      <c r="AQ287" s="60">
        <v>19851030</v>
      </c>
      <c r="AR287" s="60">
        <v>2000000</v>
      </c>
      <c r="AS287" s="60">
        <v>6000000</v>
      </c>
      <c r="AT287" s="60">
        <v>8258400</v>
      </c>
      <c r="AU287" s="60">
        <v>35885300</v>
      </c>
      <c r="AV287" s="60">
        <v>19200000</v>
      </c>
      <c r="AW287" s="60">
        <v>17863000</v>
      </c>
      <c r="AX287" s="60">
        <v>18280000</v>
      </c>
      <c r="AY287" s="60">
        <v>126100000</v>
      </c>
      <c r="AZ287" s="60">
        <v>8300000</v>
      </c>
      <c r="BA287" s="60">
        <v>14340000</v>
      </c>
      <c r="BB287" s="60">
        <v>18345000</v>
      </c>
      <c r="BC287" s="60">
        <v>48141000</v>
      </c>
      <c r="BD287" s="60">
        <v>73649000</v>
      </c>
      <c r="BE287" s="60">
        <v>67860000</v>
      </c>
      <c r="BF287" s="60">
        <v>107315000</v>
      </c>
      <c r="BG287" s="60">
        <v>57378000</v>
      </c>
      <c r="BH287" s="60">
        <v>59564000</v>
      </c>
      <c r="BI287" s="58">
        <v>64519000</v>
      </c>
      <c r="BJ287" s="58">
        <v>57292000</v>
      </c>
      <c r="BK287" s="58">
        <v>126609375</v>
      </c>
      <c r="BL287" s="58">
        <v>42978000</v>
      </c>
      <c r="BM287" s="58">
        <v>42978000</v>
      </c>
      <c r="BN287" s="58">
        <v>56892000</v>
      </c>
      <c r="BO287" s="58">
        <v>93873000</v>
      </c>
      <c r="BP287" s="58">
        <v>114251000</v>
      </c>
      <c r="BQ287" s="58">
        <v>72466000</v>
      </c>
      <c r="BR287" s="58">
        <v>67707000</v>
      </c>
      <c r="BS287" s="67">
        <v>0</v>
      </c>
      <c r="BT287" s="67">
        <v>0</v>
      </c>
      <c r="BU287" s="67">
        <v>0</v>
      </c>
      <c r="BV287" s="58">
        <v>0</v>
      </c>
      <c r="BW287" s="58">
        <v>0</v>
      </c>
      <c r="BX287" s="58">
        <v>0</v>
      </c>
      <c r="BY287" s="58">
        <v>0</v>
      </c>
      <c r="BZ287" s="58">
        <v>0</v>
      </c>
      <c r="CA287" s="37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</row>
    <row r="288" spans="1:90" x14ac:dyDescent="0.3">
      <c r="A288" s="27">
        <v>411710</v>
      </c>
      <c r="B288" s="28" t="s">
        <v>751</v>
      </c>
      <c r="C288" s="8" t="s">
        <v>752</v>
      </c>
      <c r="D288" s="8" t="s">
        <v>169</v>
      </c>
      <c r="E288" s="2" t="str">
        <f t="shared" si="53"/>
        <v>LOCKPORT W11 pnum411710</v>
      </c>
      <c r="F288" s="7">
        <v>310</v>
      </c>
      <c r="G288" s="8" t="s">
        <v>181</v>
      </c>
      <c r="H288" s="8" t="s">
        <v>182</v>
      </c>
      <c r="I288" s="73">
        <v>0</v>
      </c>
      <c r="J288" s="72">
        <v>0</v>
      </c>
      <c r="K288" s="72">
        <v>0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  <c r="Q288" s="72">
        <v>0</v>
      </c>
      <c r="R288" s="72">
        <v>0</v>
      </c>
      <c r="S288" s="72">
        <v>0</v>
      </c>
      <c r="T288" s="72">
        <v>0</v>
      </c>
      <c r="U288" s="72">
        <v>0</v>
      </c>
      <c r="V288" s="72">
        <v>0</v>
      </c>
      <c r="W288" s="72">
        <v>0</v>
      </c>
      <c r="X288" s="72">
        <v>0</v>
      </c>
      <c r="Y288" s="72">
        <v>0</v>
      </c>
      <c r="Z288" s="72">
        <v>0</v>
      </c>
      <c r="AA288" s="72">
        <v>0</v>
      </c>
      <c r="AB288" s="72">
        <v>0</v>
      </c>
      <c r="AC288" s="72">
        <v>0</v>
      </c>
      <c r="AD288" s="72">
        <v>0</v>
      </c>
      <c r="AE288" s="72">
        <v>0</v>
      </c>
      <c r="AF288" s="72">
        <v>0</v>
      </c>
      <c r="AG288" s="72">
        <v>0</v>
      </c>
      <c r="AH288" s="72">
        <v>0</v>
      </c>
      <c r="AI288" s="72">
        <v>0</v>
      </c>
      <c r="AJ288" s="72">
        <v>0</v>
      </c>
      <c r="AK288" s="72">
        <v>0</v>
      </c>
      <c r="AL288" s="72">
        <v>0</v>
      </c>
      <c r="AM288" s="72">
        <v>0</v>
      </c>
      <c r="AN288" s="72">
        <v>0</v>
      </c>
      <c r="AO288" s="72">
        <v>0</v>
      </c>
      <c r="AP288" s="72">
        <v>0</v>
      </c>
      <c r="AQ288" s="72">
        <v>0</v>
      </c>
      <c r="AR288" s="72">
        <v>0</v>
      </c>
      <c r="AS288" s="72">
        <v>0</v>
      </c>
      <c r="AT288" s="72">
        <v>0</v>
      </c>
      <c r="AU288" s="72">
        <v>0</v>
      </c>
      <c r="AV288" s="72">
        <v>0</v>
      </c>
      <c r="AW288" s="72">
        <v>0</v>
      </c>
      <c r="AX288" s="72">
        <v>0</v>
      </c>
      <c r="AY288" s="72">
        <v>0</v>
      </c>
      <c r="AZ288" s="72">
        <v>0</v>
      </c>
      <c r="BA288" s="72">
        <v>0</v>
      </c>
      <c r="BB288" s="72">
        <v>0</v>
      </c>
      <c r="BC288" s="72">
        <v>0</v>
      </c>
      <c r="BD288" s="72">
        <v>0</v>
      </c>
      <c r="BE288" s="72">
        <v>0</v>
      </c>
      <c r="BF288" s="72">
        <v>0</v>
      </c>
      <c r="BG288" s="72">
        <v>0</v>
      </c>
      <c r="BH288" s="72">
        <v>0</v>
      </c>
      <c r="BI288" s="64">
        <v>0</v>
      </c>
      <c r="BJ288" s="64">
        <v>0</v>
      </c>
      <c r="BK288" s="58">
        <v>126609375</v>
      </c>
      <c r="BL288" s="58">
        <v>66995000</v>
      </c>
      <c r="BM288" s="58">
        <v>66995000</v>
      </c>
      <c r="BN288" s="67">
        <v>0</v>
      </c>
      <c r="BO288" s="67">
        <v>0</v>
      </c>
      <c r="BP288" s="67">
        <v>0</v>
      </c>
      <c r="BQ288" s="67">
        <v>0</v>
      </c>
      <c r="BR288" s="67">
        <v>0</v>
      </c>
      <c r="BS288" s="67">
        <v>0</v>
      </c>
      <c r="BT288" s="58">
        <v>45929000</v>
      </c>
      <c r="BU288" s="67">
        <v>0</v>
      </c>
      <c r="BV288" s="58">
        <v>0</v>
      </c>
      <c r="BW288" s="58">
        <v>0</v>
      </c>
      <c r="BX288" s="58">
        <v>0</v>
      </c>
      <c r="BY288" s="58">
        <v>0</v>
      </c>
      <c r="BZ288" s="58">
        <v>0</v>
      </c>
      <c r="CA288" s="37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</row>
    <row r="289" spans="1:90" x14ac:dyDescent="0.3">
      <c r="A289" s="27">
        <v>411712</v>
      </c>
      <c r="B289" s="28" t="s">
        <v>751</v>
      </c>
      <c r="C289" s="8" t="s">
        <v>752</v>
      </c>
      <c r="D289" s="8" t="s">
        <v>166</v>
      </c>
      <c r="E289" s="2" t="str">
        <f t="shared" si="53"/>
        <v>LOCKPORT W13 pnum411712</v>
      </c>
      <c r="F289" s="7">
        <v>297</v>
      </c>
      <c r="G289" s="8" t="s">
        <v>770</v>
      </c>
      <c r="H289" s="8" t="s">
        <v>771</v>
      </c>
      <c r="I289" s="73">
        <v>0</v>
      </c>
      <c r="J289" s="72">
        <v>0</v>
      </c>
      <c r="K289" s="72">
        <v>0</v>
      </c>
      <c r="L289" s="72">
        <v>0</v>
      </c>
      <c r="M289" s="72">
        <v>0</v>
      </c>
      <c r="N289" s="72">
        <v>0</v>
      </c>
      <c r="O289" s="72">
        <v>0</v>
      </c>
      <c r="P289" s="72">
        <v>0</v>
      </c>
      <c r="Q289" s="72">
        <v>0</v>
      </c>
      <c r="R289" s="72">
        <v>0</v>
      </c>
      <c r="S289" s="72">
        <v>0</v>
      </c>
      <c r="T289" s="72">
        <v>0</v>
      </c>
      <c r="U289" s="72">
        <v>0</v>
      </c>
      <c r="V289" s="72">
        <v>0</v>
      </c>
      <c r="W289" s="72">
        <v>0</v>
      </c>
      <c r="X289" s="72">
        <v>0</v>
      </c>
      <c r="Y289" s="72">
        <v>0</v>
      </c>
      <c r="Z289" s="72">
        <v>0</v>
      </c>
      <c r="AA289" s="72">
        <v>0</v>
      </c>
      <c r="AB289" s="72">
        <v>0</v>
      </c>
      <c r="AC289" s="72">
        <v>0</v>
      </c>
      <c r="AD289" s="72">
        <v>0</v>
      </c>
      <c r="AE289" s="72">
        <v>0</v>
      </c>
      <c r="AF289" s="72">
        <v>0</v>
      </c>
      <c r="AG289" s="72">
        <v>0</v>
      </c>
      <c r="AH289" s="72">
        <v>0</v>
      </c>
      <c r="AI289" s="72">
        <v>0</v>
      </c>
      <c r="AJ289" s="72">
        <v>0</v>
      </c>
      <c r="AK289" s="72">
        <v>0</v>
      </c>
      <c r="AL289" s="72">
        <v>0</v>
      </c>
      <c r="AM289" s="72">
        <v>0</v>
      </c>
      <c r="AN289" s="72">
        <v>0</v>
      </c>
      <c r="AO289" s="72">
        <v>0</v>
      </c>
      <c r="AP289" s="72">
        <v>0</v>
      </c>
      <c r="AQ289" s="72">
        <v>0</v>
      </c>
      <c r="AR289" s="72">
        <v>0</v>
      </c>
      <c r="AS289" s="72">
        <v>0</v>
      </c>
      <c r="AT289" s="64">
        <v>0</v>
      </c>
      <c r="AU289" s="72">
        <v>0</v>
      </c>
      <c r="AV289" s="64">
        <v>0</v>
      </c>
      <c r="AW289" s="64">
        <v>0</v>
      </c>
      <c r="AX289" s="64">
        <v>0</v>
      </c>
      <c r="AY289" s="64">
        <v>0</v>
      </c>
      <c r="AZ289" s="64">
        <v>0</v>
      </c>
      <c r="BA289" s="64">
        <v>0</v>
      </c>
      <c r="BB289" s="64">
        <v>0</v>
      </c>
      <c r="BC289" s="64">
        <v>0</v>
      </c>
      <c r="BD289" s="64">
        <v>0</v>
      </c>
      <c r="BE289" s="64">
        <v>0</v>
      </c>
      <c r="BF289" s="64">
        <v>0</v>
      </c>
      <c r="BG289" s="64">
        <v>0</v>
      </c>
      <c r="BH289" s="64">
        <v>0</v>
      </c>
      <c r="BI289" s="64">
        <v>0</v>
      </c>
      <c r="BJ289" s="64">
        <v>0</v>
      </c>
      <c r="BK289" s="64">
        <v>0</v>
      </c>
      <c r="BL289" s="64">
        <v>0</v>
      </c>
      <c r="BM289" s="64">
        <v>0</v>
      </c>
      <c r="BN289" s="64">
        <v>0</v>
      </c>
      <c r="BO289" s="64">
        <v>0</v>
      </c>
      <c r="BP289" s="64">
        <v>0</v>
      </c>
      <c r="BQ289" s="64">
        <v>0</v>
      </c>
      <c r="BR289" s="64">
        <v>0</v>
      </c>
      <c r="BS289" s="64">
        <v>0</v>
      </c>
      <c r="BT289" s="58">
        <v>138260000</v>
      </c>
      <c r="BU289" s="67">
        <v>0</v>
      </c>
      <c r="BV289" s="58">
        <v>0</v>
      </c>
      <c r="BW289" s="58">
        <v>0</v>
      </c>
      <c r="BX289" s="58">
        <v>0</v>
      </c>
      <c r="BY289" s="58">
        <v>0</v>
      </c>
      <c r="BZ289" s="58">
        <v>0</v>
      </c>
      <c r="CA289" s="37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</row>
    <row r="290" spans="1:90" x14ac:dyDescent="0.3">
      <c r="A290" s="27">
        <v>444131</v>
      </c>
      <c r="B290" s="28" t="s">
        <v>751</v>
      </c>
      <c r="C290" s="8" t="s">
        <v>752</v>
      </c>
      <c r="D290" s="8" t="s">
        <v>575</v>
      </c>
      <c r="E290" s="2" t="str">
        <f t="shared" si="53"/>
        <v>LOCKPORT W17 pnum444131</v>
      </c>
      <c r="F290" s="7">
        <v>260</v>
      </c>
      <c r="G290" s="8" t="s">
        <v>772</v>
      </c>
      <c r="H290" s="8" t="s">
        <v>773</v>
      </c>
      <c r="I290" s="73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69">
        <v>0</v>
      </c>
      <c r="AK290" s="69">
        <v>0</v>
      </c>
      <c r="AL290" s="69">
        <v>0</v>
      </c>
      <c r="AM290" s="69">
        <v>0</v>
      </c>
      <c r="AN290" s="69">
        <v>0</v>
      </c>
      <c r="AO290" s="69">
        <v>0</v>
      </c>
      <c r="AP290" s="69">
        <v>0</v>
      </c>
      <c r="AQ290" s="69">
        <v>0</v>
      </c>
      <c r="AR290" s="69">
        <v>0</v>
      </c>
      <c r="AS290" s="69">
        <v>0</v>
      </c>
      <c r="AT290" s="69">
        <v>0</v>
      </c>
      <c r="AU290" s="69">
        <v>0</v>
      </c>
      <c r="AV290" s="69">
        <v>0</v>
      </c>
      <c r="AW290" s="69">
        <v>0</v>
      </c>
      <c r="AX290" s="69">
        <v>0</v>
      </c>
      <c r="AY290" s="69">
        <v>0</v>
      </c>
      <c r="AZ290" s="69">
        <v>0</v>
      </c>
      <c r="BA290" s="69">
        <v>0</v>
      </c>
      <c r="BB290" s="69">
        <v>0</v>
      </c>
      <c r="BC290" s="69">
        <v>0</v>
      </c>
      <c r="BD290" s="69">
        <v>0</v>
      </c>
      <c r="BE290" s="69">
        <v>0</v>
      </c>
      <c r="BF290" s="69">
        <v>0</v>
      </c>
      <c r="BG290" s="69">
        <v>0</v>
      </c>
      <c r="BH290" s="69">
        <v>0</v>
      </c>
      <c r="BI290" s="67">
        <v>0</v>
      </c>
      <c r="BJ290" s="67">
        <v>0</v>
      </c>
      <c r="BK290" s="67">
        <v>0</v>
      </c>
      <c r="BL290" s="67">
        <v>0</v>
      </c>
      <c r="BM290" s="69">
        <v>0</v>
      </c>
      <c r="BN290" s="69">
        <v>0</v>
      </c>
      <c r="BO290" s="69">
        <v>0</v>
      </c>
      <c r="BP290" s="69">
        <v>0</v>
      </c>
      <c r="BQ290" s="60">
        <v>54986000</v>
      </c>
      <c r="BR290" s="60">
        <v>157043000</v>
      </c>
      <c r="BS290" s="61">
        <f>(($BU290-$BR290)/($BU$2-$BR$2))+BR290</f>
        <v>157042911.45079365</v>
      </c>
      <c r="BT290" s="61">
        <f>(($BU290-$BR290)/($BU$2-$BR$2))+BS290</f>
        <v>157042822.90158731</v>
      </c>
      <c r="BU290" s="60">
        <v>212829000</v>
      </c>
      <c r="BV290" s="60">
        <v>180761000</v>
      </c>
      <c r="BW290" s="60">
        <v>232858000</v>
      </c>
      <c r="BX290" s="60">
        <v>265887000</v>
      </c>
      <c r="BY290" s="60">
        <v>210482000</v>
      </c>
      <c r="BZ290" s="60">
        <v>168938680</v>
      </c>
      <c r="CA290" s="37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</row>
    <row r="291" spans="1:90" s="21" customFormat="1" ht="28.8" x14ac:dyDescent="0.3">
      <c r="A291" s="1">
        <v>409411</v>
      </c>
      <c r="B291" s="2" t="s">
        <v>774</v>
      </c>
      <c r="C291" s="2" t="s">
        <v>775</v>
      </c>
      <c r="D291" s="2" t="s">
        <v>49</v>
      </c>
      <c r="E291" s="2" t="str">
        <f t="shared" si="53"/>
        <v>LOCKPORT HEIGHTS SANITARY DIST W2 pnum409411</v>
      </c>
      <c r="F291" s="1">
        <v>265</v>
      </c>
      <c r="G291" s="2" t="s">
        <v>776</v>
      </c>
      <c r="H291" s="2" t="s">
        <v>777</v>
      </c>
      <c r="I291" s="38">
        <v>0</v>
      </c>
      <c r="J291" s="38">
        <v>0</v>
      </c>
      <c r="K291" s="38">
        <v>0</v>
      </c>
      <c r="L291" s="38">
        <f t="shared" ref="L291:AM291" si="65">M291-30000</f>
        <v>11366100</v>
      </c>
      <c r="M291" s="38">
        <f t="shared" si="65"/>
        <v>11396100</v>
      </c>
      <c r="N291" s="38">
        <f t="shared" si="65"/>
        <v>11426100</v>
      </c>
      <c r="O291" s="38">
        <f t="shared" si="65"/>
        <v>11456100</v>
      </c>
      <c r="P291" s="38">
        <f t="shared" si="65"/>
        <v>11486100</v>
      </c>
      <c r="Q291" s="38">
        <f t="shared" si="65"/>
        <v>11516100</v>
      </c>
      <c r="R291" s="38">
        <f t="shared" si="65"/>
        <v>11546100</v>
      </c>
      <c r="S291" s="38">
        <f t="shared" si="65"/>
        <v>11576100</v>
      </c>
      <c r="T291" s="38">
        <f t="shared" si="65"/>
        <v>11606100</v>
      </c>
      <c r="U291" s="38">
        <f t="shared" si="65"/>
        <v>11636100</v>
      </c>
      <c r="V291" s="38">
        <f t="shared" si="65"/>
        <v>11666100</v>
      </c>
      <c r="W291" s="38">
        <f t="shared" si="65"/>
        <v>11696100</v>
      </c>
      <c r="X291" s="38">
        <f t="shared" si="65"/>
        <v>11726100</v>
      </c>
      <c r="Y291" s="38">
        <f t="shared" si="65"/>
        <v>11756100</v>
      </c>
      <c r="Z291" s="38">
        <f t="shared" si="65"/>
        <v>11786100</v>
      </c>
      <c r="AA291" s="38">
        <f t="shared" si="65"/>
        <v>11816100</v>
      </c>
      <c r="AB291" s="38">
        <f t="shared" si="65"/>
        <v>11846100</v>
      </c>
      <c r="AC291" s="38">
        <f t="shared" si="65"/>
        <v>11876100</v>
      </c>
      <c r="AD291" s="38">
        <f t="shared" si="65"/>
        <v>11906100</v>
      </c>
      <c r="AE291" s="38">
        <f t="shared" si="65"/>
        <v>11936100</v>
      </c>
      <c r="AF291" s="38">
        <f t="shared" si="65"/>
        <v>11966100</v>
      </c>
      <c r="AG291" s="38">
        <f t="shared" si="65"/>
        <v>11996100</v>
      </c>
      <c r="AH291" s="38">
        <f t="shared" si="65"/>
        <v>12026100</v>
      </c>
      <c r="AI291" s="38">
        <f t="shared" si="65"/>
        <v>12056100</v>
      </c>
      <c r="AJ291" s="38">
        <f t="shared" si="65"/>
        <v>12086100</v>
      </c>
      <c r="AK291" s="38">
        <f t="shared" si="65"/>
        <v>12116100</v>
      </c>
      <c r="AL291" s="38">
        <f t="shared" si="65"/>
        <v>12146100</v>
      </c>
      <c r="AM291" s="38">
        <f t="shared" si="65"/>
        <v>12176100</v>
      </c>
      <c r="AN291" s="33">
        <v>12206100</v>
      </c>
      <c r="AO291" s="33">
        <v>10891100</v>
      </c>
      <c r="AP291" s="33">
        <v>14461600</v>
      </c>
      <c r="AQ291" s="33">
        <v>13077000</v>
      </c>
      <c r="AR291" s="33">
        <v>14482400</v>
      </c>
      <c r="AS291" s="33">
        <v>13768100</v>
      </c>
      <c r="AT291" s="33">
        <v>14167900</v>
      </c>
      <c r="AU291" s="33">
        <v>14167900</v>
      </c>
      <c r="AV291" s="33">
        <v>14167900</v>
      </c>
      <c r="AW291" s="33">
        <v>14167900</v>
      </c>
      <c r="AX291" s="33">
        <v>14167900</v>
      </c>
      <c r="AY291" s="33">
        <v>14167900</v>
      </c>
      <c r="AZ291" s="33">
        <v>14167900</v>
      </c>
      <c r="BA291" s="33">
        <v>14167900</v>
      </c>
      <c r="BB291" s="33">
        <v>14167900</v>
      </c>
      <c r="BC291" s="33">
        <v>14167900</v>
      </c>
      <c r="BD291" s="33">
        <v>14167900</v>
      </c>
      <c r="BE291" s="33">
        <v>14167900</v>
      </c>
      <c r="BF291" s="33">
        <v>14167900</v>
      </c>
      <c r="BG291" s="33">
        <v>14167900</v>
      </c>
      <c r="BH291" s="33">
        <v>14167900</v>
      </c>
      <c r="BI291" s="34">
        <v>0</v>
      </c>
      <c r="BJ291" s="34">
        <v>0</v>
      </c>
      <c r="BK291" s="34">
        <v>0</v>
      </c>
      <c r="BL291" s="34">
        <v>0</v>
      </c>
      <c r="BM291" s="34">
        <v>0</v>
      </c>
      <c r="BN291" s="34">
        <v>0</v>
      </c>
      <c r="BO291" s="34">
        <v>0</v>
      </c>
      <c r="BP291" s="34">
        <v>0</v>
      </c>
      <c r="BQ291" s="34">
        <v>0</v>
      </c>
      <c r="BR291" s="34">
        <v>0</v>
      </c>
      <c r="BS291" s="34">
        <v>0</v>
      </c>
      <c r="BT291" s="34">
        <v>0</v>
      </c>
      <c r="BU291" s="34">
        <v>0</v>
      </c>
      <c r="BV291" s="34">
        <v>0</v>
      </c>
      <c r="BW291" s="34">
        <v>0</v>
      </c>
      <c r="BX291" s="34">
        <v>0</v>
      </c>
      <c r="BY291" s="34">
        <v>0</v>
      </c>
      <c r="BZ291" s="36">
        <v>0</v>
      </c>
      <c r="CA291" s="39"/>
      <c r="CB291"/>
      <c r="CC291"/>
      <c r="CD291"/>
      <c r="CE291"/>
      <c r="CF291"/>
      <c r="CG291"/>
      <c r="CH291"/>
      <c r="CI291"/>
      <c r="CJ291"/>
      <c r="CK291"/>
      <c r="CL291"/>
    </row>
    <row r="292" spans="1:90" s="21" customFormat="1" ht="28.8" x14ac:dyDescent="0.3">
      <c r="A292" s="1">
        <v>409409</v>
      </c>
      <c r="B292" s="2" t="s">
        <v>774</v>
      </c>
      <c r="C292" s="2" t="s">
        <v>775</v>
      </c>
      <c r="D292" s="2" t="s">
        <v>54</v>
      </c>
      <c r="E292" s="2" t="str">
        <f t="shared" si="53"/>
        <v>LOCKPORT HEIGHTS SANITARY DIST W1 pnum409409</v>
      </c>
      <c r="F292" s="1">
        <v>220</v>
      </c>
      <c r="G292" s="2" t="s">
        <v>778</v>
      </c>
      <c r="H292" s="2" t="s">
        <v>779</v>
      </c>
      <c r="I292" s="38">
        <v>0</v>
      </c>
      <c r="J292" s="38">
        <v>0</v>
      </c>
      <c r="K292" s="38">
        <v>0</v>
      </c>
      <c r="L292" s="38">
        <f t="shared" ref="L292:AM292" si="66">M292-30000</f>
        <v>10651800</v>
      </c>
      <c r="M292" s="38">
        <f t="shared" si="66"/>
        <v>10681800</v>
      </c>
      <c r="N292" s="38">
        <f t="shared" si="66"/>
        <v>10711800</v>
      </c>
      <c r="O292" s="38">
        <f t="shared" si="66"/>
        <v>10741800</v>
      </c>
      <c r="P292" s="38">
        <f t="shared" si="66"/>
        <v>10771800</v>
      </c>
      <c r="Q292" s="38">
        <f t="shared" si="66"/>
        <v>10801800</v>
      </c>
      <c r="R292" s="38">
        <f t="shared" si="66"/>
        <v>10831800</v>
      </c>
      <c r="S292" s="38">
        <f t="shared" si="66"/>
        <v>10861800</v>
      </c>
      <c r="T292" s="38">
        <f t="shared" si="66"/>
        <v>10891800</v>
      </c>
      <c r="U292" s="38">
        <f t="shared" si="66"/>
        <v>10921800</v>
      </c>
      <c r="V292" s="38">
        <f t="shared" si="66"/>
        <v>10951800</v>
      </c>
      <c r="W292" s="38">
        <f t="shared" si="66"/>
        <v>10981800</v>
      </c>
      <c r="X292" s="38">
        <f t="shared" si="66"/>
        <v>11011800</v>
      </c>
      <c r="Y292" s="38">
        <f t="shared" si="66"/>
        <v>11041800</v>
      </c>
      <c r="Z292" s="38">
        <f t="shared" si="66"/>
        <v>11071800</v>
      </c>
      <c r="AA292" s="38">
        <f t="shared" si="66"/>
        <v>11101800</v>
      </c>
      <c r="AB292" s="38">
        <f t="shared" si="66"/>
        <v>11131800</v>
      </c>
      <c r="AC292" s="38">
        <f t="shared" si="66"/>
        <v>11161800</v>
      </c>
      <c r="AD292" s="38">
        <f t="shared" si="66"/>
        <v>11191800</v>
      </c>
      <c r="AE292" s="38">
        <f t="shared" si="66"/>
        <v>11221800</v>
      </c>
      <c r="AF292" s="38">
        <f t="shared" si="66"/>
        <v>11251800</v>
      </c>
      <c r="AG292" s="38">
        <f t="shared" si="66"/>
        <v>11281800</v>
      </c>
      <c r="AH292" s="38">
        <f t="shared" si="66"/>
        <v>11311800</v>
      </c>
      <c r="AI292" s="38">
        <f t="shared" si="66"/>
        <v>11341800</v>
      </c>
      <c r="AJ292" s="38">
        <f t="shared" si="66"/>
        <v>11371800</v>
      </c>
      <c r="AK292" s="38">
        <f t="shared" si="66"/>
        <v>11401800</v>
      </c>
      <c r="AL292" s="38">
        <f t="shared" si="66"/>
        <v>11431800</v>
      </c>
      <c r="AM292" s="38">
        <f t="shared" si="66"/>
        <v>11461800</v>
      </c>
      <c r="AN292" s="33">
        <v>11491800</v>
      </c>
      <c r="AO292" s="33">
        <v>14383400</v>
      </c>
      <c r="AP292" s="33">
        <v>11931700</v>
      </c>
      <c r="AQ292" s="33">
        <v>12222600</v>
      </c>
      <c r="AR292" s="33">
        <v>9294800</v>
      </c>
      <c r="AS292" s="33">
        <v>7766100</v>
      </c>
      <c r="AT292" s="33">
        <v>0</v>
      </c>
      <c r="AU292" s="33">
        <v>0</v>
      </c>
      <c r="AV292" s="33">
        <v>0</v>
      </c>
      <c r="AW292" s="33">
        <v>0</v>
      </c>
      <c r="AX292" s="33">
        <v>0</v>
      </c>
      <c r="AY292" s="33">
        <v>0</v>
      </c>
      <c r="AZ292" s="33">
        <v>0</v>
      </c>
      <c r="BA292" s="33">
        <v>0</v>
      </c>
      <c r="BB292" s="33">
        <v>0</v>
      </c>
      <c r="BC292" s="33">
        <v>0</v>
      </c>
      <c r="BD292" s="33">
        <v>0</v>
      </c>
      <c r="BE292" s="33">
        <v>0</v>
      </c>
      <c r="BF292" s="33">
        <v>0</v>
      </c>
      <c r="BG292" s="33">
        <v>0</v>
      </c>
      <c r="BH292" s="33">
        <v>0</v>
      </c>
      <c r="BI292" s="36">
        <v>0</v>
      </c>
      <c r="BJ292" s="36">
        <v>0</v>
      </c>
      <c r="BK292" s="36">
        <v>0</v>
      </c>
      <c r="BL292" s="36">
        <v>0</v>
      </c>
      <c r="BM292" s="36">
        <v>0</v>
      </c>
      <c r="BN292" s="36">
        <v>0</v>
      </c>
      <c r="BO292" s="36">
        <v>0</v>
      </c>
      <c r="BP292" s="36">
        <v>0</v>
      </c>
      <c r="BQ292" s="36">
        <v>0</v>
      </c>
      <c r="BR292" s="36">
        <v>0</v>
      </c>
      <c r="BS292" s="36">
        <v>0</v>
      </c>
      <c r="BT292" s="36">
        <v>0</v>
      </c>
      <c r="BU292" s="36">
        <v>0</v>
      </c>
      <c r="BV292" s="36">
        <v>0</v>
      </c>
      <c r="BW292" s="36">
        <v>0</v>
      </c>
      <c r="BX292" s="36">
        <v>0</v>
      </c>
      <c r="BY292" s="36">
        <v>0</v>
      </c>
      <c r="BZ292" s="36">
        <v>0</v>
      </c>
      <c r="CA292" s="39"/>
    </row>
    <row r="293" spans="1:90" ht="28.8" x14ac:dyDescent="0.3">
      <c r="A293" s="1">
        <v>409397</v>
      </c>
      <c r="B293" s="2" t="s">
        <v>780</v>
      </c>
      <c r="C293" s="2" t="s">
        <v>781</v>
      </c>
      <c r="D293" s="2" t="s">
        <v>54</v>
      </c>
      <c r="E293" s="2" t="str">
        <f t="shared" si="53"/>
        <v>LOCKPORT TWP WATER SYSTEM W1 pnum409397</v>
      </c>
      <c r="F293" s="1">
        <v>405</v>
      </c>
      <c r="G293" s="2" t="s">
        <v>782</v>
      </c>
      <c r="H293" s="2" t="s">
        <v>783</v>
      </c>
      <c r="I293" s="38">
        <v>0</v>
      </c>
      <c r="J293" s="38">
        <v>0</v>
      </c>
      <c r="K293" s="38">
        <v>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38">
        <v>0</v>
      </c>
      <c r="U293" s="38">
        <v>0</v>
      </c>
      <c r="V293" s="38">
        <v>0</v>
      </c>
      <c r="W293" s="38">
        <v>0</v>
      </c>
      <c r="X293" s="38">
        <v>0</v>
      </c>
      <c r="Y293" s="38">
        <v>0</v>
      </c>
      <c r="Z293" s="38">
        <v>0</v>
      </c>
      <c r="AA293" s="38">
        <v>0</v>
      </c>
      <c r="AB293" s="38">
        <v>0</v>
      </c>
      <c r="AC293" s="38">
        <v>0</v>
      </c>
      <c r="AD293" s="38">
        <v>0</v>
      </c>
      <c r="AE293" s="38">
        <v>0</v>
      </c>
      <c r="AF293" s="38">
        <v>0</v>
      </c>
      <c r="AG293" s="38">
        <v>0</v>
      </c>
      <c r="AH293" s="38">
        <v>0</v>
      </c>
      <c r="AI293" s="38">
        <v>0</v>
      </c>
      <c r="AJ293" s="33">
        <v>14208000</v>
      </c>
      <c r="AK293" s="33">
        <v>50812000</v>
      </c>
      <c r="AL293" s="33">
        <v>54754000</v>
      </c>
      <c r="AM293" s="33">
        <v>30718000</v>
      </c>
      <c r="AN293" s="33">
        <v>30718000</v>
      </c>
      <c r="AO293" s="33">
        <v>14208000</v>
      </c>
      <c r="AP293" s="33">
        <v>50812000</v>
      </c>
      <c r="AQ293" s="33">
        <v>54754000</v>
      </c>
      <c r="AR293" s="33">
        <v>30718000</v>
      </c>
      <c r="AS293" s="33">
        <v>30718000</v>
      </c>
      <c r="AT293" s="33">
        <v>14208000</v>
      </c>
      <c r="AU293" s="33">
        <v>50812000</v>
      </c>
      <c r="AV293" s="33">
        <v>54754000</v>
      </c>
      <c r="AW293" s="33">
        <v>30718000</v>
      </c>
      <c r="AX293" s="33">
        <v>30718000</v>
      </c>
      <c r="AY293" s="33">
        <v>17550000</v>
      </c>
      <c r="AZ293" s="33">
        <v>17550000</v>
      </c>
      <c r="BA293" s="33">
        <v>17550000</v>
      </c>
      <c r="BB293" s="33">
        <v>16490000</v>
      </c>
      <c r="BC293" s="33">
        <v>16490000</v>
      </c>
      <c r="BD293" s="33">
        <v>27568000</v>
      </c>
      <c r="BE293" s="33">
        <v>27568000</v>
      </c>
      <c r="BF293" s="33">
        <v>27568000</v>
      </c>
      <c r="BG293" s="33">
        <v>27568000</v>
      </c>
      <c r="BH293" s="33">
        <v>27568000</v>
      </c>
      <c r="BI293" s="33">
        <v>27568000</v>
      </c>
      <c r="BJ293" s="33">
        <v>33050000</v>
      </c>
      <c r="BK293" s="33">
        <v>23807000</v>
      </c>
      <c r="BL293" s="33">
        <v>24311000</v>
      </c>
      <c r="BM293" s="33">
        <v>30613000</v>
      </c>
      <c r="BN293" s="33">
        <v>31274000</v>
      </c>
      <c r="BO293" s="33">
        <v>34094000</v>
      </c>
      <c r="BP293" s="33">
        <v>32328000</v>
      </c>
      <c r="BQ293" s="33">
        <v>31601000</v>
      </c>
      <c r="BR293" s="33">
        <v>25000000</v>
      </c>
      <c r="BS293" s="33">
        <v>25000000</v>
      </c>
      <c r="BT293" s="33">
        <v>24791000</v>
      </c>
      <c r="BU293" s="33">
        <v>25236000</v>
      </c>
      <c r="BV293" s="34">
        <v>25000000</v>
      </c>
      <c r="BW293" s="34">
        <v>25000000</v>
      </c>
      <c r="BX293" s="34">
        <v>24791000</v>
      </c>
      <c r="BY293" s="34">
        <v>25236000</v>
      </c>
      <c r="BZ293" s="34">
        <v>0</v>
      </c>
      <c r="CA293" s="39"/>
    </row>
    <row r="294" spans="1:90" ht="28.8" x14ac:dyDescent="0.3">
      <c r="A294" s="1">
        <v>409398</v>
      </c>
      <c r="B294" s="2" t="s">
        <v>780</v>
      </c>
      <c r="C294" s="2" t="s">
        <v>781</v>
      </c>
      <c r="D294" s="2" t="s">
        <v>49</v>
      </c>
      <c r="E294" s="2" t="str">
        <f t="shared" si="53"/>
        <v>LOCKPORT TWP WATER SYSTEM W2 pnum409398</v>
      </c>
      <c r="F294" s="1">
        <v>400</v>
      </c>
      <c r="G294" s="2" t="s">
        <v>784</v>
      </c>
      <c r="H294" s="2" t="s">
        <v>785</v>
      </c>
      <c r="I294" s="38">
        <v>0</v>
      </c>
      <c r="J294" s="38">
        <v>0</v>
      </c>
      <c r="K294" s="38">
        <v>0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38">
        <v>0</v>
      </c>
      <c r="R294" s="38">
        <v>0</v>
      </c>
      <c r="S294" s="38">
        <v>0</v>
      </c>
      <c r="T294" s="38">
        <v>0</v>
      </c>
      <c r="U294" s="38">
        <v>0</v>
      </c>
      <c r="V294" s="38">
        <v>0</v>
      </c>
      <c r="W294" s="38">
        <v>0</v>
      </c>
      <c r="X294" s="38">
        <v>0</v>
      </c>
      <c r="Y294" s="38">
        <v>0</v>
      </c>
      <c r="Z294" s="38">
        <v>0</v>
      </c>
      <c r="AA294" s="38">
        <v>0</v>
      </c>
      <c r="AB294" s="38">
        <v>0</v>
      </c>
      <c r="AC294" s="38">
        <v>0</v>
      </c>
      <c r="AD294" s="38">
        <v>0</v>
      </c>
      <c r="AE294" s="38">
        <v>0</v>
      </c>
      <c r="AF294" s="38">
        <v>0</v>
      </c>
      <c r="AG294" s="38">
        <v>0</v>
      </c>
      <c r="AH294" s="38">
        <v>0</v>
      </c>
      <c r="AI294" s="38">
        <v>0</v>
      </c>
      <c r="AJ294" s="33">
        <v>2967000</v>
      </c>
      <c r="AK294" s="33">
        <v>11761000</v>
      </c>
      <c r="AL294" s="33">
        <v>6682000</v>
      </c>
      <c r="AM294" s="33">
        <v>30718000</v>
      </c>
      <c r="AN294" s="33">
        <v>30718000</v>
      </c>
      <c r="AO294" s="33">
        <v>2967000</v>
      </c>
      <c r="AP294" s="33">
        <v>11761000</v>
      </c>
      <c r="AQ294" s="33">
        <v>6682000</v>
      </c>
      <c r="AR294" s="33">
        <v>30718000</v>
      </c>
      <c r="AS294" s="33">
        <v>30718000</v>
      </c>
      <c r="AT294" s="33">
        <v>2967000</v>
      </c>
      <c r="AU294" s="33">
        <v>11761000</v>
      </c>
      <c r="AV294" s="33">
        <v>6682000</v>
      </c>
      <c r="AW294" s="33">
        <v>30718000</v>
      </c>
      <c r="AX294" s="33">
        <v>30718000</v>
      </c>
      <c r="AY294" s="32">
        <v>49033000</v>
      </c>
      <c r="AZ294" s="32">
        <v>49033000</v>
      </c>
      <c r="BA294" s="32">
        <v>49033000</v>
      </c>
      <c r="BB294" s="32">
        <v>44465000</v>
      </c>
      <c r="BC294" s="32">
        <v>44465000</v>
      </c>
      <c r="BD294" s="33">
        <v>31593000</v>
      </c>
      <c r="BE294" s="33">
        <v>31593000</v>
      </c>
      <c r="BF294" s="33">
        <v>31593000</v>
      </c>
      <c r="BG294" s="33">
        <v>31593000</v>
      </c>
      <c r="BH294" s="33">
        <v>31593000</v>
      </c>
      <c r="BI294" s="33">
        <v>31593000</v>
      </c>
      <c r="BJ294" s="33">
        <v>32459000</v>
      </c>
      <c r="BK294" s="33">
        <v>31878000</v>
      </c>
      <c r="BL294" s="33">
        <v>30056000</v>
      </c>
      <c r="BM294" s="33">
        <v>25337000</v>
      </c>
      <c r="BN294" s="33">
        <v>26102000</v>
      </c>
      <c r="BO294" s="33">
        <v>23635000</v>
      </c>
      <c r="BP294" s="33">
        <v>21176000</v>
      </c>
      <c r="BQ294" s="33">
        <v>19453000</v>
      </c>
      <c r="BR294" s="33">
        <v>23500000</v>
      </c>
      <c r="BS294" s="33">
        <v>23500000</v>
      </c>
      <c r="BT294" s="33">
        <v>23523000</v>
      </c>
      <c r="BU294" s="33">
        <v>22247000</v>
      </c>
      <c r="BV294" s="34">
        <v>23500000</v>
      </c>
      <c r="BW294" s="34">
        <v>23500000</v>
      </c>
      <c r="BX294" s="34">
        <v>23523000</v>
      </c>
      <c r="BY294" s="34">
        <v>22247000</v>
      </c>
      <c r="BZ294" s="36">
        <v>0</v>
      </c>
      <c r="CA294" s="39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</row>
    <row r="295" spans="1:90" s="11" customFormat="1" ht="28.8" x14ac:dyDescent="0.3">
      <c r="A295" s="1">
        <v>409400</v>
      </c>
      <c r="B295" s="2" t="s">
        <v>780</v>
      </c>
      <c r="C295" s="2" t="s">
        <v>781</v>
      </c>
      <c r="D295" s="2" t="s">
        <v>332</v>
      </c>
      <c r="E295" s="2" t="str">
        <f t="shared" si="53"/>
        <v>LOCKPORT TWP WATER SYSTEM W0 pnum409400</v>
      </c>
      <c r="F295" s="1">
        <v>395</v>
      </c>
      <c r="G295" s="2" t="s">
        <v>786</v>
      </c>
      <c r="H295" s="2" t="s">
        <v>787</v>
      </c>
      <c r="I295" s="38">
        <v>0</v>
      </c>
      <c r="J295" s="38">
        <v>0</v>
      </c>
      <c r="K295" s="38">
        <v>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38">
        <v>0</v>
      </c>
      <c r="R295" s="34">
        <v>0</v>
      </c>
      <c r="S295" s="34">
        <v>0</v>
      </c>
      <c r="T295" s="34">
        <v>0</v>
      </c>
      <c r="U295" s="34">
        <v>0</v>
      </c>
      <c r="V295" s="34">
        <v>0</v>
      </c>
      <c r="W295" s="34">
        <v>0</v>
      </c>
      <c r="X295" s="34">
        <v>0</v>
      </c>
      <c r="Y295" s="34">
        <v>0</v>
      </c>
      <c r="Z295" s="34">
        <v>0</v>
      </c>
      <c r="AA295" s="34">
        <v>0</v>
      </c>
      <c r="AB295" s="34">
        <v>0</v>
      </c>
      <c r="AC295" s="34">
        <v>0</v>
      </c>
      <c r="AD295" s="34">
        <v>0</v>
      </c>
      <c r="AE295" s="34">
        <v>0</v>
      </c>
      <c r="AF295" s="34">
        <v>0</v>
      </c>
      <c r="AG295" s="34">
        <v>0</v>
      </c>
      <c r="AH295" s="34">
        <v>0</v>
      </c>
      <c r="AI295" s="34">
        <v>0</v>
      </c>
      <c r="AJ295" s="34">
        <v>0</v>
      </c>
      <c r="AK295" s="34">
        <v>0</v>
      </c>
      <c r="AL295" s="34">
        <v>0</v>
      </c>
      <c r="AM295" s="34">
        <v>0</v>
      </c>
      <c r="AN295" s="34">
        <v>0</v>
      </c>
      <c r="AO295" s="34">
        <v>0</v>
      </c>
      <c r="AP295" s="34">
        <v>0</v>
      </c>
      <c r="AQ295" s="34">
        <v>0</v>
      </c>
      <c r="AR295" s="34">
        <v>0</v>
      </c>
      <c r="AS295" s="34">
        <v>0</v>
      </c>
      <c r="AT295" s="34">
        <v>0</v>
      </c>
      <c r="AU295" s="34">
        <v>0</v>
      </c>
      <c r="AV295" s="34">
        <v>0</v>
      </c>
      <c r="AW295" s="34">
        <v>0</v>
      </c>
      <c r="AX295" s="34">
        <v>0</v>
      </c>
      <c r="AY295" s="34">
        <v>0</v>
      </c>
      <c r="AZ295" s="34">
        <v>0</v>
      </c>
      <c r="BA295" s="34">
        <v>0</v>
      </c>
      <c r="BB295" s="34">
        <v>0</v>
      </c>
      <c r="BC295" s="34">
        <v>0</v>
      </c>
      <c r="BD295" s="34">
        <v>0</v>
      </c>
      <c r="BE295" s="34">
        <v>0</v>
      </c>
      <c r="BF295" s="34">
        <v>0</v>
      </c>
      <c r="BG295" s="34">
        <v>0</v>
      </c>
      <c r="BH295" s="34">
        <v>0</v>
      </c>
      <c r="BI295" s="34">
        <v>0</v>
      </c>
      <c r="BJ295" s="34">
        <v>0</v>
      </c>
      <c r="BK295" s="34">
        <v>0</v>
      </c>
      <c r="BL295" s="34">
        <v>0</v>
      </c>
      <c r="BM295" s="34">
        <v>0</v>
      </c>
      <c r="BN295" s="34">
        <v>0</v>
      </c>
      <c r="BO295" s="34">
        <v>0</v>
      </c>
      <c r="BP295" s="34">
        <v>0</v>
      </c>
      <c r="BQ295" s="34">
        <v>0</v>
      </c>
      <c r="BR295" s="34">
        <v>0</v>
      </c>
      <c r="BS295" s="34">
        <v>0</v>
      </c>
      <c r="BT295" s="36">
        <v>0</v>
      </c>
      <c r="BU295" s="34">
        <v>0</v>
      </c>
      <c r="BV295" s="34">
        <v>0</v>
      </c>
      <c r="BW295" s="34">
        <v>0</v>
      </c>
      <c r="BX295" s="34">
        <v>0</v>
      </c>
      <c r="BY295" s="34">
        <v>0</v>
      </c>
      <c r="BZ295" s="36">
        <v>0</v>
      </c>
      <c r="CA295" s="39"/>
    </row>
    <row r="296" spans="1:90" s="11" customFormat="1" ht="28.8" x14ac:dyDescent="0.3">
      <c r="A296" s="25">
        <v>403999</v>
      </c>
      <c r="B296" s="26" t="s">
        <v>788</v>
      </c>
      <c r="C296" s="2" t="s">
        <v>789</v>
      </c>
      <c r="D296" s="2" t="s">
        <v>54</v>
      </c>
      <c r="E296" s="2" t="str">
        <f t="shared" si="53"/>
        <v>LOLLYS STEAK HOUSE W1 pnum403999</v>
      </c>
      <c r="F296" s="3"/>
      <c r="G296" s="2" t="s">
        <v>790</v>
      </c>
      <c r="H296" s="2" t="s">
        <v>791</v>
      </c>
      <c r="I296" s="38">
        <v>0</v>
      </c>
      <c r="J296" s="38">
        <v>0</v>
      </c>
      <c r="K296" s="38">
        <v>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38">
        <v>0</v>
      </c>
      <c r="R296" s="38">
        <v>0</v>
      </c>
      <c r="S296" s="38">
        <v>0</v>
      </c>
      <c r="T296" s="38">
        <v>0</v>
      </c>
      <c r="U296" s="38">
        <v>0</v>
      </c>
      <c r="V296" s="38">
        <v>0</v>
      </c>
      <c r="W296" s="38">
        <v>0</v>
      </c>
      <c r="X296" s="38">
        <v>0</v>
      </c>
      <c r="Y296" s="38">
        <v>0</v>
      </c>
      <c r="Z296" s="38">
        <v>0</v>
      </c>
      <c r="AA296" s="38">
        <v>0</v>
      </c>
      <c r="AB296" s="38">
        <v>0</v>
      </c>
      <c r="AC296" s="38">
        <v>0</v>
      </c>
      <c r="AD296" s="38">
        <v>0</v>
      </c>
      <c r="AE296" s="38">
        <v>0</v>
      </c>
      <c r="AF296" s="38">
        <v>0</v>
      </c>
      <c r="AG296" s="38">
        <v>0</v>
      </c>
      <c r="AH296" s="38">
        <v>0</v>
      </c>
      <c r="AI296" s="38">
        <v>0</v>
      </c>
      <c r="AJ296" s="38">
        <v>0</v>
      </c>
      <c r="AK296" s="38">
        <v>0</v>
      </c>
      <c r="AL296" s="31">
        <v>0</v>
      </c>
      <c r="AM296" s="31">
        <v>0</v>
      </c>
      <c r="AN296" s="32">
        <v>1830000</v>
      </c>
      <c r="AO296" s="33">
        <v>1830000</v>
      </c>
      <c r="AP296" s="33">
        <v>1830000</v>
      </c>
      <c r="AQ296" s="32">
        <v>1830000</v>
      </c>
      <c r="AR296" s="32">
        <v>1830000</v>
      </c>
      <c r="AS296" s="32">
        <v>1830000</v>
      </c>
      <c r="AT296" s="33">
        <v>1830000</v>
      </c>
      <c r="AU296" s="34">
        <v>0</v>
      </c>
      <c r="AV296" s="36">
        <v>0</v>
      </c>
      <c r="AW296" s="36">
        <v>0</v>
      </c>
      <c r="AX296" s="36">
        <v>0</v>
      </c>
      <c r="AY296" s="36">
        <v>0</v>
      </c>
      <c r="AZ296" s="36">
        <v>0</v>
      </c>
      <c r="BA296" s="36">
        <v>0</v>
      </c>
      <c r="BB296" s="36">
        <v>0</v>
      </c>
      <c r="BC296" s="36">
        <v>0</v>
      </c>
      <c r="BD296" s="36">
        <v>0</v>
      </c>
      <c r="BE296" s="36">
        <v>0</v>
      </c>
      <c r="BF296" s="36">
        <v>0</v>
      </c>
      <c r="BG296" s="36">
        <v>0</v>
      </c>
      <c r="BH296" s="36">
        <v>0</v>
      </c>
      <c r="BI296" s="36">
        <v>0</v>
      </c>
      <c r="BJ296" s="36">
        <v>0</v>
      </c>
      <c r="BK296" s="36">
        <v>0</v>
      </c>
      <c r="BL296" s="36">
        <v>0</v>
      </c>
      <c r="BM296" s="34">
        <v>0</v>
      </c>
      <c r="BN296" s="34">
        <v>0</v>
      </c>
      <c r="BO296" s="34">
        <v>0</v>
      </c>
      <c r="BP296" s="34">
        <v>0</v>
      </c>
      <c r="BQ296" s="34">
        <v>0</v>
      </c>
      <c r="BR296" s="34">
        <v>0</v>
      </c>
      <c r="BS296" s="34">
        <v>0</v>
      </c>
      <c r="BT296" s="34">
        <v>0</v>
      </c>
      <c r="BU296" s="34">
        <v>0</v>
      </c>
      <c r="BV296" s="34">
        <v>0</v>
      </c>
      <c r="BW296" s="34">
        <v>0</v>
      </c>
      <c r="BX296" s="34">
        <v>0</v>
      </c>
      <c r="BY296" s="34">
        <v>0</v>
      </c>
      <c r="BZ296" s="36">
        <v>0</v>
      </c>
      <c r="CA296" s="39"/>
    </row>
    <row r="297" spans="1:90" s="11" customFormat="1" ht="28.8" x14ac:dyDescent="0.3">
      <c r="A297" s="17">
        <v>404157</v>
      </c>
      <c r="B297" s="18" t="s">
        <v>792</v>
      </c>
      <c r="C297" s="18" t="s">
        <v>793</v>
      </c>
      <c r="D297" s="18" t="s">
        <v>54</v>
      </c>
      <c r="E297" s="2" t="str">
        <f t="shared" si="53"/>
        <v>LONGWOOD COUNTRY CLUB W1 pnum404157</v>
      </c>
      <c r="F297" s="17">
        <v>400</v>
      </c>
      <c r="G297" s="89" t="s">
        <v>412</v>
      </c>
      <c r="H297" s="89" t="s">
        <v>412</v>
      </c>
      <c r="I297" s="51">
        <v>400000</v>
      </c>
      <c r="J297" s="51">
        <v>400000</v>
      </c>
      <c r="K297" s="51">
        <v>400000</v>
      </c>
      <c r="L297" s="51">
        <v>400000</v>
      </c>
      <c r="M297" s="51">
        <v>400000</v>
      </c>
      <c r="N297" s="51">
        <v>400000</v>
      </c>
      <c r="O297" s="51">
        <v>400000</v>
      </c>
      <c r="P297" s="51">
        <v>400000</v>
      </c>
      <c r="Q297" s="51">
        <v>400000</v>
      </c>
      <c r="R297" s="51">
        <v>400000</v>
      </c>
      <c r="S297" s="51">
        <v>400000</v>
      </c>
      <c r="T297" s="51">
        <v>400000</v>
      </c>
      <c r="U297" s="51">
        <v>400000</v>
      </c>
      <c r="V297" s="51">
        <v>400000</v>
      </c>
      <c r="W297" s="51">
        <v>400000</v>
      </c>
      <c r="X297" s="51">
        <v>400000</v>
      </c>
      <c r="Y297" s="51">
        <v>400000</v>
      </c>
      <c r="Z297" s="51">
        <v>400000</v>
      </c>
      <c r="AA297" s="51">
        <v>400000</v>
      </c>
      <c r="AB297" s="51">
        <v>400000</v>
      </c>
      <c r="AC297" s="51">
        <v>400000</v>
      </c>
      <c r="AD297" s="51">
        <v>400000</v>
      </c>
      <c r="AE297" s="51">
        <v>400000</v>
      </c>
      <c r="AF297" s="51">
        <v>400000</v>
      </c>
      <c r="AG297" s="51">
        <v>400000</v>
      </c>
      <c r="AH297" s="51">
        <v>400000</v>
      </c>
      <c r="AI297" s="51">
        <v>400000</v>
      </c>
      <c r="AJ297" s="51">
        <v>400000</v>
      </c>
      <c r="AK297" s="51">
        <v>400000</v>
      </c>
      <c r="AL297" s="51">
        <v>400000</v>
      </c>
      <c r="AM297" s="51">
        <v>400000</v>
      </c>
      <c r="AN297" s="51">
        <v>400000</v>
      </c>
      <c r="AO297" s="51">
        <v>400000</v>
      </c>
      <c r="AP297" s="51">
        <v>0</v>
      </c>
      <c r="AQ297" s="51">
        <v>0</v>
      </c>
      <c r="AR297" s="51">
        <v>0</v>
      </c>
      <c r="AS297" s="51">
        <v>0</v>
      </c>
      <c r="AT297" s="51">
        <v>0</v>
      </c>
      <c r="AU297" s="51">
        <v>0</v>
      </c>
      <c r="AV297" s="49">
        <v>0</v>
      </c>
      <c r="AW297" s="49">
        <v>0</v>
      </c>
      <c r="AX297" s="49">
        <v>0</v>
      </c>
      <c r="AY297" s="49">
        <v>0</v>
      </c>
      <c r="AZ297" s="49">
        <v>0</v>
      </c>
      <c r="BA297" s="49">
        <v>0</v>
      </c>
      <c r="BB297" s="49">
        <v>0</v>
      </c>
      <c r="BC297" s="49">
        <v>0</v>
      </c>
      <c r="BD297" s="49">
        <v>0</v>
      </c>
      <c r="BE297" s="49">
        <v>0</v>
      </c>
      <c r="BF297" s="49">
        <v>0</v>
      </c>
      <c r="BG297" s="49">
        <v>0</v>
      </c>
      <c r="BH297" s="49">
        <v>0</v>
      </c>
      <c r="BI297" s="49">
        <v>0</v>
      </c>
      <c r="BJ297" s="49">
        <v>0</v>
      </c>
      <c r="BK297" s="49">
        <v>0</v>
      </c>
      <c r="BL297" s="52">
        <v>275000</v>
      </c>
      <c r="BM297" s="55">
        <v>276000</v>
      </c>
      <c r="BN297" s="55">
        <v>223000</v>
      </c>
      <c r="BO297" s="55">
        <v>268000</v>
      </c>
      <c r="BP297" s="55">
        <v>284300</v>
      </c>
      <c r="BQ297" s="55">
        <v>284300</v>
      </c>
      <c r="BR297" s="55">
        <v>262000</v>
      </c>
      <c r="BS297" s="55">
        <v>552000</v>
      </c>
      <c r="BT297" s="55">
        <v>276000</v>
      </c>
      <c r="BU297" s="55">
        <v>223000</v>
      </c>
      <c r="BV297" s="55">
        <v>268000</v>
      </c>
      <c r="BW297" s="55">
        <v>284300</v>
      </c>
      <c r="BX297" s="55">
        <v>284300</v>
      </c>
      <c r="BY297" s="55">
        <v>262000</v>
      </c>
      <c r="BZ297" s="52">
        <v>552000</v>
      </c>
      <c r="CA297" s="53"/>
    </row>
    <row r="298" spans="1:90" s="11" customFormat="1" ht="28.8" x14ac:dyDescent="0.3">
      <c r="A298" s="17">
        <v>404158</v>
      </c>
      <c r="B298" s="18" t="s">
        <v>792</v>
      </c>
      <c r="C298" s="18" t="s">
        <v>793</v>
      </c>
      <c r="D298" s="18" t="s">
        <v>49</v>
      </c>
      <c r="E298" s="2" t="str">
        <f t="shared" si="53"/>
        <v>LONGWOOD COUNTRY CLUB W2 pnum404158</v>
      </c>
      <c r="F298" s="17">
        <v>400</v>
      </c>
      <c r="G298" s="89" t="s">
        <v>412</v>
      </c>
      <c r="H298" s="89" t="s">
        <v>412</v>
      </c>
      <c r="I298" s="55">
        <v>0</v>
      </c>
      <c r="J298" s="55">
        <v>0</v>
      </c>
      <c r="K298" s="55">
        <v>0</v>
      </c>
      <c r="L298" s="55">
        <v>0</v>
      </c>
      <c r="M298" s="55">
        <v>0</v>
      </c>
      <c r="N298" s="55">
        <v>0</v>
      </c>
      <c r="O298" s="55">
        <v>0</v>
      </c>
      <c r="P298" s="55">
        <v>0</v>
      </c>
      <c r="Q298" s="55">
        <v>0</v>
      </c>
      <c r="R298" s="55">
        <v>0</v>
      </c>
      <c r="S298" s="55">
        <v>0</v>
      </c>
      <c r="T298" s="55">
        <v>0</v>
      </c>
      <c r="U298" s="55">
        <v>0</v>
      </c>
      <c r="V298" s="55">
        <v>0</v>
      </c>
      <c r="W298" s="55">
        <v>0</v>
      </c>
      <c r="X298" s="55">
        <v>0</v>
      </c>
      <c r="Y298" s="55">
        <v>0</v>
      </c>
      <c r="Z298" s="55">
        <v>0</v>
      </c>
      <c r="AA298" s="55">
        <v>0</v>
      </c>
      <c r="AB298" s="55">
        <v>0</v>
      </c>
      <c r="AC298" s="55">
        <v>0</v>
      </c>
      <c r="AD298" s="55">
        <v>0</v>
      </c>
      <c r="AE298" s="55">
        <v>0</v>
      </c>
      <c r="AF298" s="55">
        <v>0</v>
      </c>
      <c r="AG298" s="55">
        <v>0</v>
      </c>
      <c r="AH298" s="55">
        <v>0</v>
      </c>
      <c r="AI298" s="55">
        <v>0</v>
      </c>
      <c r="AJ298" s="55">
        <v>0</v>
      </c>
      <c r="AK298" s="55">
        <v>0</v>
      </c>
      <c r="AL298" s="55">
        <v>0</v>
      </c>
      <c r="AM298" s="55">
        <v>0</v>
      </c>
      <c r="AN298" s="55">
        <v>0</v>
      </c>
      <c r="AO298" s="55">
        <v>0</v>
      </c>
      <c r="AP298" s="52">
        <v>450000</v>
      </c>
      <c r="AQ298" s="52">
        <v>450000</v>
      </c>
      <c r="AR298" s="52">
        <v>450000</v>
      </c>
      <c r="AS298" s="52">
        <v>500000</v>
      </c>
      <c r="AT298" s="52">
        <v>500000</v>
      </c>
      <c r="AU298" s="52">
        <v>500000</v>
      </c>
      <c r="AV298" s="52">
        <v>500000</v>
      </c>
      <c r="AW298" s="52">
        <v>450000</v>
      </c>
      <c r="AX298" s="52">
        <v>450000</v>
      </c>
      <c r="AY298" s="52">
        <v>450000</v>
      </c>
      <c r="AZ298" s="52">
        <v>12000</v>
      </c>
      <c r="BA298" s="52">
        <v>12000</v>
      </c>
      <c r="BB298" s="52">
        <v>12000</v>
      </c>
      <c r="BC298" s="52">
        <v>7500</v>
      </c>
      <c r="BD298" s="52">
        <v>15000</v>
      </c>
      <c r="BE298" s="52">
        <v>10000</v>
      </c>
      <c r="BF298" s="52">
        <v>12000</v>
      </c>
      <c r="BG298" s="52">
        <v>8500</v>
      </c>
      <c r="BH298" s="52">
        <v>8500</v>
      </c>
      <c r="BI298" s="52">
        <v>8000</v>
      </c>
      <c r="BJ298" s="52">
        <v>7000</v>
      </c>
      <c r="BK298" s="52">
        <v>7000</v>
      </c>
      <c r="BL298" s="52">
        <v>10000</v>
      </c>
      <c r="BM298" s="52">
        <v>10800</v>
      </c>
      <c r="BN298" s="52">
        <v>9800</v>
      </c>
      <c r="BO298" s="52">
        <v>8400</v>
      </c>
      <c r="BP298" s="52">
        <v>9300</v>
      </c>
      <c r="BQ298" s="52">
        <v>9300</v>
      </c>
      <c r="BR298" s="52">
        <v>7200</v>
      </c>
      <c r="BS298" s="52">
        <v>6000</v>
      </c>
      <c r="BT298" s="52">
        <v>10800</v>
      </c>
      <c r="BU298" s="52">
        <v>9800</v>
      </c>
      <c r="BV298" s="52">
        <v>8400</v>
      </c>
      <c r="BW298" s="52">
        <v>9300</v>
      </c>
      <c r="BX298" s="52">
        <v>9300</v>
      </c>
      <c r="BY298" s="52">
        <v>7200</v>
      </c>
      <c r="BZ298" s="52">
        <v>6000</v>
      </c>
      <c r="CA298" s="53"/>
      <c r="CB298"/>
      <c r="CC298"/>
      <c r="CD298"/>
      <c r="CE298"/>
      <c r="CF298"/>
      <c r="CG298"/>
      <c r="CH298"/>
      <c r="CI298"/>
      <c r="CJ298"/>
      <c r="CK298"/>
      <c r="CL298"/>
    </row>
    <row r="299" spans="1:90" x14ac:dyDescent="0.3">
      <c r="A299" s="29">
        <v>409201</v>
      </c>
      <c r="B299" s="30" t="s">
        <v>794</v>
      </c>
      <c r="C299" s="8" t="s">
        <v>795</v>
      </c>
      <c r="D299" s="8" t="s">
        <v>82</v>
      </c>
      <c r="E299" s="2" t="str">
        <f t="shared" si="53"/>
        <v>MANHATTAN W5 pnum409201</v>
      </c>
      <c r="F299" s="7">
        <v>305</v>
      </c>
      <c r="G299" s="8" t="s">
        <v>796</v>
      </c>
      <c r="H299" s="8" t="s">
        <v>797</v>
      </c>
      <c r="I299" s="73">
        <v>0</v>
      </c>
      <c r="J299" s="72">
        <v>0</v>
      </c>
      <c r="K299" s="72">
        <v>0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  <c r="Q299" s="72">
        <v>0</v>
      </c>
      <c r="R299" s="72">
        <v>0</v>
      </c>
      <c r="S299" s="72">
        <v>0</v>
      </c>
      <c r="T299" s="72">
        <v>0</v>
      </c>
      <c r="U299" s="72">
        <v>0</v>
      </c>
      <c r="V299" s="72">
        <v>0</v>
      </c>
      <c r="W299" s="72">
        <v>0</v>
      </c>
      <c r="X299" s="72">
        <v>0</v>
      </c>
      <c r="Y299" s="72">
        <v>0</v>
      </c>
      <c r="Z299" s="72">
        <v>0</v>
      </c>
      <c r="AA299" s="72">
        <v>0</v>
      </c>
      <c r="AB299" s="72">
        <v>0</v>
      </c>
      <c r="AC299" s="72">
        <v>0</v>
      </c>
      <c r="AD299" s="72">
        <v>0</v>
      </c>
      <c r="AE299" s="72">
        <v>0</v>
      </c>
      <c r="AF299" s="72">
        <v>0</v>
      </c>
      <c r="AG299" s="72">
        <v>0</v>
      </c>
      <c r="AH299" s="72">
        <v>0</v>
      </c>
      <c r="AI299" s="72">
        <v>0</v>
      </c>
      <c r="AJ299" s="72">
        <v>0</v>
      </c>
      <c r="AK299" s="72">
        <v>0</v>
      </c>
      <c r="AL299" s="72">
        <v>0</v>
      </c>
      <c r="AM299" s="72">
        <v>0</v>
      </c>
      <c r="AN299" s="72">
        <v>0</v>
      </c>
      <c r="AO299" s="69">
        <v>0</v>
      </c>
      <c r="AP299" s="69">
        <v>0</v>
      </c>
      <c r="AQ299" s="69">
        <v>0</v>
      </c>
      <c r="AR299" s="69">
        <v>0</v>
      </c>
      <c r="AS299" s="69">
        <v>0</v>
      </c>
      <c r="AT299" s="69">
        <v>0</v>
      </c>
      <c r="AU299" s="69">
        <v>0</v>
      </c>
      <c r="AV299" s="69">
        <v>0</v>
      </c>
      <c r="AW299" s="67">
        <v>0</v>
      </c>
      <c r="AX299" s="67">
        <v>0</v>
      </c>
      <c r="AY299" s="67">
        <v>0</v>
      </c>
      <c r="AZ299" s="67">
        <v>0</v>
      </c>
      <c r="BA299" s="67">
        <v>0</v>
      </c>
      <c r="BB299" s="67">
        <v>0</v>
      </c>
      <c r="BC299" s="67">
        <v>0</v>
      </c>
      <c r="BD299" s="67">
        <v>0</v>
      </c>
      <c r="BE299" s="67">
        <v>0</v>
      </c>
      <c r="BF299" s="67">
        <v>0</v>
      </c>
      <c r="BG299" s="67">
        <v>0</v>
      </c>
      <c r="BH299" s="67">
        <v>0</v>
      </c>
      <c r="BI299" s="67">
        <v>0</v>
      </c>
      <c r="BJ299" s="67">
        <v>0</v>
      </c>
      <c r="BK299" s="67">
        <v>0</v>
      </c>
      <c r="BL299" s="67">
        <v>0</v>
      </c>
      <c r="BM299" s="67">
        <v>0</v>
      </c>
      <c r="BN299" s="67">
        <v>0</v>
      </c>
      <c r="BO299" s="67">
        <v>0</v>
      </c>
      <c r="BP299" s="67">
        <v>0</v>
      </c>
      <c r="BQ299" s="67">
        <v>0</v>
      </c>
      <c r="BR299" s="67">
        <v>0</v>
      </c>
      <c r="BS299" s="67">
        <v>0</v>
      </c>
      <c r="BT299" s="67">
        <v>0</v>
      </c>
      <c r="BU299" s="67">
        <v>0</v>
      </c>
      <c r="BV299" s="67">
        <v>0</v>
      </c>
      <c r="BW299" s="67">
        <v>0</v>
      </c>
      <c r="BX299" s="67">
        <v>0</v>
      </c>
      <c r="BY299" s="67">
        <v>0</v>
      </c>
      <c r="BZ299" s="67">
        <v>0</v>
      </c>
      <c r="CA299" s="67">
        <v>0</v>
      </c>
      <c r="CB299" s="88"/>
      <c r="CC299" s="88"/>
      <c r="CD299" s="88"/>
    </row>
    <row r="300" spans="1:90" x14ac:dyDescent="0.3">
      <c r="A300" s="29">
        <v>409202</v>
      </c>
      <c r="B300" s="30" t="s">
        <v>794</v>
      </c>
      <c r="C300" s="8" t="s">
        <v>795</v>
      </c>
      <c r="D300" s="8" t="s">
        <v>49</v>
      </c>
      <c r="E300" s="2" t="str">
        <f t="shared" si="53"/>
        <v>MANHATTAN W2 pnum409202</v>
      </c>
      <c r="F300" s="7">
        <v>156</v>
      </c>
      <c r="G300" s="8" t="s">
        <v>798</v>
      </c>
      <c r="H300" s="8" t="s">
        <v>799</v>
      </c>
      <c r="I300" s="74">
        <f>AN300/2</f>
        <v>24601000</v>
      </c>
      <c r="J300" s="81">
        <f t="shared" ref="J300:AM300" si="67">(($AN300-$I300)/($AN$2-$I$2))+I300</f>
        <v>24601002.277870372</v>
      </c>
      <c r="K300" s="81">
        <f t="shared" si="67"/>
        <v>24601004.555740744</v>
      </c>
      <c r="L300" s="81">
        <f t="shared" si="67"/>
        <v>24601006.833611116</v>
      </c>
      <c r="M300" s="81">
        <f t="shared" si="67"/>
        <v>24601009.111481488</v>
      </c>
      <c r="N300" s="81">
        <f t="shared" si="67"/>
        <v>24601011.38935186</v>
      </c>
      <c r="O300" s="81">
        <f t="shared" si="67"/>
        <v>24601013.667222232</v>
      </c>
      <c r="P300" s="81">
        <f t="shared" si="67"/>
        <v>24601015.945092604</v>
      </c>
      <c r="Q300" s="81">
        <f t="shared" si="67"/>
        <v>24601018.222962976</v>
      </c>
      <c r="R300" s="81">
        <f t="shared" si="67"/>
        <v>24601020.500833347</v>
      </c>
      <c r="S300" s="81">
        <f t="shared" si="67"/>
        <v>24601022.778703719</v>
      </c>
      <c r="T300" s="81">
        <f t="shared" si="67"/>
        <v>24601025.056574091</v>
      </c>
      <c r="U300" s="81">
        <f t="shared" si="67"/>
        <v>24601027.334444463</v>
      </c>
      <c r="V300" s="81">
        <f t="shared" si="67"/>
        <v>24601029.612314835</v>
      </c>
      <c r="W300" s="81">
        <f t="shared" si="67"/>
        <v>24601031.890185207</v>
      </c>
      <c r="X300" s="81">
        <f t="shared" si="67"/>
        <v>24601034.168055579</v>
      </c>
      <c r="Y300" s="81">
        <f t="shared" si="67"/>
        <v>24601036.445925951</v>
      </c>
      <c r="Z300" s="81">
        <f t="shared" si="67"/>
        <v>24601038.723796323</v>
      </c>
      <c r="AA300" s="81">
        <f t="shared" si="67"/>
        <v>24601041.001666695</v>
      </c>
      <c r="AB300" s="81">
        <f t="shared" si="67"/>
        <v>24601043.279537067</v>
      </c>
      <c r="AC300" s="81">
        <f t="shared" si="67"/>
        <v>24601045.557407439</v>
      </c>
      <c r="AD300" s="81">
        <f t="shared" si="67"/>
        <v>24601047.835277811</v>
      </c>
      <c r="AE300" s="81">
        <f t="shared" si="67"/>
        <v>24601050.113148183</v>
      </c>
      <c r="AF300" s="81">
        <f t="shared" si="67"/>
        <v>24601052.391018555</v>
      </c>
      <c r="AG300" s="81">
        <f t="shared" si="67"/>
        <v>24601054.668888927</v>
      </c>
      <c r="AH300" s="81">
        <f t="shared" si="67"/>
        <v>24601056.946759298</v>
      </c>
      <c r="AI300" s="81">
        <f t="shared" si="67"/>
        <v>24601059.22462967</v>
      </c>
      <c r="AJ300" s="81">
        <f t="shared" si="67"/>
        <v>24601061.502500042</v>
      </c>
      <c r="AK300" s="81">
        <f t="shared" si="67"/>
        <v>24601063.780370414</v>
      </c>
      <c r="AL300" s="81">
        <f t="shared" si="67"/>
        <v>24601066.058240786</v>
      </c>
      <c r="AM300" s="81">
        <f t="shared" si="67"/>
        <v>24601068.336111158</v>
      </c>
      <c r="AN300" s="60">
        <v>49202000</v>
      </c>
      <c r="AO300" s="58">
        <v>60560000</v>
      </c>
      <c r="AP300" s="58">
        <v>55557000</v>
      </c>
      <c r="AQ300" s="58">
        <v>42400000</v>
      </c>
      <c r="AR300" s="58">
        <v>48699000</v>
      </c>
      <c r="AS300" s="58">
        <v>43155000</v>
      </c>
      <c r="AT300" s="58">
        <v>55738000</v>
      </c>
      <c r="AU300" s="58">
        <v>67848000</v>
      </c>
      <c r="AV300" s="58">
        <v>55188000</v>
      </c>
      <c r="AW300" s="58">
        <v>63685000</v>
      </c>
      <c r="AX300" s="58">
        <v>61195000</v>
      </c>
      <c r="AY300" s="58">
        <v>64872000</v>
      </c>
      <c r="AZ300" s="58">
        <v>23293666</v>
      </c>
      <c r="BA300" s="58">
        <v>8630000</v>
      </c>
      <c r="BB300" s="58">
        <v>2236000</v>
      </c>
      <c r="BC300" s="58">
        <v>1243000</v>
      </c>
      <c r="BD300" s="58">
        <v>1162000</v>
      </c>
      <c r="BE300" s="57">
        <v>2755000</v>
      </c>
      <c r="BF300" s="58">
        <v>4348000</v>
      </c>
      <c r="BG300" s="57">
        <v>2961000</v>
      </c>
      <c r="BH300" s="57">
        <v>1574000</v>
      </c>
      <c r="BI300" s="58">
        <v>187000</v>
      </c>
      <c r="BJ300" s="58">
        <v>233000</v>
      </c>
      <c r="BK300" s="58">
        <v>2217000</v>
      </c>
      <c r="BL300" s="58">
        <v>616000</v>
      </c>
      <c r="BM300" s="58">
        <v>1305000</v>
      </c>
      <c r="BN300" s="58">
        <v>1305000</v>
      </c>
      <c r="BO300" s="58">
        <v>760000</v>
      </c>
      <c r="BP300" s="67">
        <v>0</v>
      </c>
      <c r="BQ300" s="67">
        <v>0</v>
      </c>
      <c r="BR300" s="67">
        <v>0</v>
      </c>
      <c r="BS300" s="67">
        <v>0</v>
      </c>
      <c r="BT300" s="67">
        <v>0</v>
      </c>
      <c r="BU300" s="67">
        <v>0</v>
      </c>
      <c r="BV300" s="67">
        <v>0</v>
      </c>
      <c r="BW300" s="67">
        <v>0</v>
      </c>
      <c r="BX300" s="67">
        <v>0</v>
      </c>
      <c r="BY300" s="67">
        <v>0</v>
      </c>
      <c r="BZ300" s="67">
        <v>0</v>
      </c>
      <c r="CA300" s="67">
        <v>0</v>
      </c>
      <c r="CB300" s="88"/>
      <c r="CC300" s="88"/>
      <c r="CD300" s="88"/>
    </row>
    <row r="301" spans="1:90" x14ac:dyDescent="0.3">
      <c r="A301" s="29">
        <v>409200</v>
      </c>
      <c r="B301" s="30" t="s">
        <v>794</v>
      </c>
      <c r="C301" s="8" t="s">
        <v>795</v>
      </c>
      <c r="D301" s="8" t="s">
        <v>70</v>
      </c>
      <c r="E301" s="2" t="str">
        <f t="shared" si="53"/>
        <v>MANHATTAN W4 pnum409200</v>
      </c>
      <c r="F301" s="7">
        <v>115</v>
      </c>
      <c r="G301" s="8" t="s">
        <v>800</v>
      </c>
      <c r="H301" s="8" t="s">
        <v>801</v>
      </c>
      <c r="I301" s="56">
        <f>AN301/2</f>
        <v>5183000</v>
      </c>
      <c r="J301" s="62">
        <f t="shared" ref="J301:AM301" si="68">(($AN301-$I301)/($AN$2-$I$2))+I301</f>
        <v>5183000.4799074074</v>
      </c>
      <c r="K301" s="62">
        <f t="shared" si="68"/>
        <v>5183000.9598148149</v>
      </c>
      <c r="L301" s="62">
        <f t="shared" si="68"/>
        <v>5183001.4397222223</v>
      </c>
      <c r="M301" s="62">
        <f t="shared" si="68"/>
        <v>5183001.9196296297</v>
      </c>
      <c r="N301" s="62">
        <f t="shared" si="68"/>
        <v>5183002.3995370371</v>
      </c>
      <c r="O301" s="62">
        <f t="shared" si="68"/>
        <v>5183002.8794444446</v>
      </c>
      <c r="P301" s="62">
        <f t="shared" si="68"/>
        <v>5183003.359351852</v>
      </c>
      <c r="Q301" s="62">
        <f t="shared" si="68"/>
        <v>5183003.8392592594</v>
      </c>
      <c r="R301" s="62">
        <f t="shared" si="68"/>
        <v>5183004.3191666668</v>
      </c>
      <c r="S301" s="62">
        <f t="shared" si="68"/>
        <v>5183004.7990740743</v>
      </c>
      <c r="T301" s="62">
        <f t="shared" si="68"/>
        <v>5183005.2789814817</v>
      </c>
      <c r="U301" s="62">
        <f t="shared" si="68"/>
        <v>5183005.7588888891</v>
      </c>
      <c r="V301" s="62">
        <f t="shared" si="68"/>
        <v>5183006.2387962965</v>
      </c>
      <c r="W301" s="62">
        <f t="shared" si="68"/>
        <v>5183006.718703704</v>
      </c>
      <c r="X301" s="62">
        <f t="shared" si="68"/>
        <v>5183007.1986111114</v>
      </c>
      <c r="Y301" s="62">
        <f t="shared" si="68"/>
        <v>5183007.6785185188</v>
      </c>
      <c r="Z301" s="62">
        <f t="shared" si="68"/>
        <v>5183008.1584259262</v>
      </c>
      <c r="AA301" s="62">
        <f t="shared" si="68"/>
        <v>5183008.6383333337</v>
      </c>
      <c r="AB301" s="62">
        <f t="shared" si="68"/>
        <v>5183009.1182407411</v>
      </c>
      <c r="AC301" s="62">
        <f t="shared" si="68"/>
        <v>5183009.5981481485</v>
      </c>
      <c r="AD301" s="62">
        <f t="shared" si="68"/>
        <v>5183010.0780555559</v>
      </c>
      <c r="AE301" s="62">
        <f t="shared" si="68"/>
        <v>5183010.5579629634</v>
      </c>
      <c r="AF301" s="62">
        <f t="shared" si="68"/>
        <v>5183011.0378703708</v>
      </c>
      <c r="AG301" s="62">
        <f t="shared" si="68"/>
        <v>5183011.5177777782</v>
      </c>
      <c r="AH301" s="62">
        <f t="shared" si="68"/>
        <v>5183011.9976851856</v>
      </c>
      <c r="AI301" s="62">
        <f t="shared" si="68"/>
        <v>5183012.4775925931</v>
      </c>
      <c r="AJ301" s="62">
        <f t="shared" si="68"/>
        <v>5183012.9575000005</v>
      </c>
      <c r="AK301" s="62">
        <f t="shared" si="68"/>
        <v>5183013.4374074079</v>
      </c>
      <c r="AL301" s="62">
        <f t="shared" si="68"/>
        <v>5183013.9173148153</v>
      </c>
      <c r="AM301" s="62">
        <f t="shared" si="68"/>
        <v>5183014.3972222228</v>
      </c>
      <c r="AN301" s="58">
        <v>10366000</v>
      </c>
      <c r="AO301" s="58">
        <v>6926000</v>
      </c>
      <c r="AP301" s="58">
        <v>5347000</v>
      </c>
      <c r="AQ301" s="58">
        <v>15953000</v>
      </c>
      <c r="AR301" s="58">
        <v>10854000</v>
      </c>
      <c r="AS301" s="58">
        <v>14946000</v>
      </c>
      <c r="AT301" s="58">
        <v>13876000</v>
      </c>
      <c r="AU301" s="58">
        <v>7985000</v>
      </c>
      <c r="AV301" s="65">
        <v>11195300</v>
      </c>
      <c r="AW301" s="60">
        <v>10627000</v>
      </c>
      <c r="AX301" s="58">
        <v>22651000</v>
      </c>
      <c r="AY301" s="58">
        <v>19813000</v>
      </c>
      <c r="AZ301" s="58">
        <v>23293666</v>
      </c>
      <c r="BA301" s="58">
        <v>932000</v>
      </c>
      <c r="BB301" s="58">
        <v>4312000</v>
      </c>
      <c r="BC301" s="58">
        <v>6179000</v>
      </c>
      <c r="BD301" s="60">
        <v>1935600</v>
      </c>
      <c r="BE301" s="57">
        <v>14371300</v>
      </c>
      <c r="BF301" s="58">
        <v>26807000</v>
      </c>
      <c r="BG301" s="57">
        <v>20229666.670000002</v>
      </c>
      <c r="BH301" s="57">
        <v>13652333.33</v>
      </c>
      <c r="BI301" s="58">
        <v>7075000</v>
      </c>
      <c r="BJ301" s="58">
        <v>1620000</v>
      </c>
      <c r="BK301" s="58">
        <v>793000</v>
      </c>
      <c r="BL301" s="58">
        <v>2098000</v>
      </c>
      <c r="BM301" s="58">
        <v>4857000</v>
      </c>
      <c r="BN301" s="58">
        <v>4857000</v>
      </c>
      <c r="BO301" s="67">
        <v>0</v>
      </c>
      <c r="BP301" s="67">
        <v>0</v>
      </c>
      <c r="BQ301" s="67">
        <v>0</v>
      </c>
      <c r="BR301" s="67">
        <v>0</v>
      </c>
      <c r="BS301" s="67">
        <v>0</v>
      </c>
      <c r="BT301" s="67">
        <v>0</v>
      </c>
      <c r="BU301" s="67">
        <v>0</v>
      </c>
      <c r="BV301" s="67">
        <v>0</v>
      </c>
      <c r="BW301" s="67">
        <v>0</v>
      </c>
      <c r="BX301" s="67">
        <v>0</v>
      </c>
      <c r="BY301" s="67">
        <v>0</v>
      </c>
      <c r="BZ301" s="67">
        <v>0</v>
      </c>
      <c r="CA301" s="67">
        <v>0</v>
      </c>
      <c r="CB301" s="88"/>
      <c r="CC301" s="88"/>
      <c r="CD301" s="88"/>
      <c r="CE301" s="11"/>
      <c r="CF301" s="11"/>
      <c r="CG301" s="11"/>
      <c r="CH301" s="11"/>
      <c r="CI301" s="11"/>
      <c r="CJ301" s="11"/>
      <c r="CK301" s="11"/>
      <c r="CL301" s="11"/>
    </row>
    <row r="302" spans="1:90" s="11" customFormat="1" x14ac:dyDescent="0.3">
      <c r="A302" s="29">
        <v>409204</v>
      </c>
      <c r="B302" s="30" t="s">
        <v>794</v>
      </c>
      <c r="C302" s="8" t="s">
        <v>795</v>
      </c>
      <c r="D302" s="8" t="s">
        <v>54</v>
      </c>
      <c r="E302" s="2" t="str">
        <f t="shared" si="53"/>
        <v>MANHATTAN W1 pnum409204</v>
      </c>
      <c r="F302" s="7">
        <v>105</v>
      </c>
      <c r="G302" s="8" t="s">
        <v>802</v>
      </c>
      <c r="H302" s="8" t="s">
        <v>803</v>
      </c>
      <c r="I302" s="63">
        <v>0</v>
      </c>
      <c r="J302" s="58">
        <v>0</v>
      </c>
      <c r="K302" s="58">
        <v>0</v>
      </c>
      <c r="L302" s="58">
        <v>0</v>
      </c>
      <c r="M302" s="58">
        <v>0</v>
      </c>
      <c r="N302" s="58">
        <v>0</v>
      </c>
      <c r="O302" s="58">
        <v>0</v>
      </c>
      <c r="P302" s="58">
        <v>0</v>
      </c>
      <c r="Q302" s="58">
        <v>0</v>
      </c>
      <c r="R302" s="58">
        <v>0</v>
      </c>
      <c r="S302" s="58">
        <v>0</v>
      </c>
      <c r="T302" s="58">
        <v>0</v>
      </c>
      <c r="U302" s="58">
        <v>0</v>
      </c>
      <c r="V302" s="58">
        <v>0</v>
      </c>
      <c r="W302" s="58">
        <v>0</v>
      </c>
      <c r="X302" s="58">
        <v>0</v>
      </c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0</v>
      </c>
      <c r="AE302" s="58">
        <v>0</v>
      </c>
      <c r="AF302" s="58">
        <v>0</v>
      </c>
      <c r="AG302" s="58">
        <v>0</v>
      </c>
      <c r="AH302" s="58">
        <v>0</v>
      </c>
      <c r="AI302" s="58">
        <v>0</v>
      </c>
      <c r="AJ302" s="58">
        <v>0</v>
      </c>
      <c r="AK302" s="58">
        <v>0</v>
      </c>
      <c r="AL302" s="58">
        <v>0</v>
      </c>
      <c r="AM302" s="58">
        <v>0</v>
      </c>
      <c r="AN302" s="58">
        <v>0</v>
      </c>
      <c r="AO302" s="58">
        <v>0</v>
      </c>
      <c r="AP302" s="58">
        <v>0</v>
      </c>
      <c r="AQ302" s="58">
        <v>0</v>
      </c>
      <c r="AR302" s="58">
        <v>0</v>
      </c>
      <c r="AS302" s="58">
        <v>0</v>
      </c>
      <c r="AT302" s="58">
        <v>0</v>
      </c>
      <c r="AU302" s="58">
        <v>0</v>
      </c>
      <c r="AV302" s="58">
        <v>0</v>
      </c>
      <c r="AW302" s="58">
        <v>0</v>
      </c>
      <c r="AX302" s="58">
        <v>0</v>
      </c>
      <c r="AY302" s="58">
        <v>0</v>
      </c>
      <c r="AZ302" s="58">
        <v>0</v>
      </c>
      <c r="BA302" s="58">
        <v>0</v>
      </c>
      <c r="BB302" s="58">
        <v>0</v>
      </c>
      <c r="BC302" s="58">
        <v>0</v>
      </c>
      <c r="BD302" s="58">
        <v>0</v>
      </c>
      <c r="BE302" s="58">
        <v>0</v>
      </c>
      <c r="BF302" s="58">
        <v>0</v>
      </c>
      <c r="BG302" s="58">
        <v>0</v>
      </c>
      <c r="BH302" s="58">
        <v>0</v>
      </c>
      <c r="BI302" s="58">
        <v>0</v>
      </c>
      <c r="BJ302" s="58">
        <v>0</v>
      </c>
      <c r="BK302" s="58">
        <v>0</v>
      </c>
      <c r="BL302" s="58">
        <v>0</v>
      </c>
      <c r="BM302" s="58">
        <v>0</v>
      </c>
      <c r="BN302" s="58">
        <v>0</v>
      </c>
      <c r="BO302" s="58">
        <v>0</v>
      </c>
      <c r="BP302" s="67">
        <v>0</v>
      </c>
      <c r="BQ302" s="67">
        <v>0</v>
      </c>
      <c r="BR302" s="67">
        <v>0</v>
      </c>
      <c r="BS302" s="67">
        <v>0</v>
      </c>
      <c r="BT302" s="67">
        <v>0</v>
      </c>
      <c r="BU302" s="67">
        <v>0</v>
      </c>
      <c r="BV302" s="67">
        <v>0</v>
      </c>
      <c r="BW302" s="67">
        <v>0</v>
      </c>
      <c r="BX302" s="67">
        <v>0</v>
      </c>
      <c r="BY302" s="67">
        <v>0</v>
      </c>
      <c r="BZ302" s="67">
        <v>0</v>
      </c>
      <c r="CA302" s="67">
        <v>0</v>
      </c>
      <c r="CB302" s="88"/>
      <c r="CC302" s="88"/>
      <c r="CD302" s="88"/>
    </row>
    <row r="303" spans="1:90" s="11" customFormat="1" ht="28.8" x14ac:dyDescent="0.3">
      <c r="A303" s="1">
        <v>410416</v>
      </c>
      <c r="B303" s="2" t="s">
        <v>804</v>
      </c>
      <c r="C303" s="2" t="s">
        <v>805</v>
      </c>
      <c r="D303" s="2" t="s">
        <v>806</v>
      </c>
      <c r="E303" s="2" t="str">
        <f t="shared" si="53"/>
        <v>MIDEWIN NATIONAL TALLGRASS PRAIRIE USDA FS W903 pnum410416</v>
      </c>
      <c r="F303" s="1">
        <v>150</v>
      </c>
      <c r="G303" s="2" t="s">
        <v>807</v>
      </c>
      <c r="H303" s="2" t="s">
        <v>808</v>
      </c>
      <c r="I303" s="36">
        <v>800000</v>
      </c>
      <c r="J303" s="36">
        <v>800000</v>
      </c>
      <c r="K303" s="36">
        <v>800000</v>
      </c>
      <c r="L303" s="36">
        <v>1000000</v>
      </c>
      <c r="M303" s="36">
        <v>1000000</v>
      </c>
      <c r="N303" s="36">
        <v>1000000</v>
      </c>
      <c r="O303" s="36">
        <v>1000000</v>
      </c>
      <c r="P303" s="36">
        <v>1000000</v>
      </c>
      <c r="Q303" s="36">
        <v>1000000</v>
      </c>
      <c r="R303" s="36">
        <v>1000000</v>
      </c>
      <c r="S303" s="36">
        <v>1000000</v>
      </c>
      <c r="T303" s="36">
        <v>1000000</v>
      </c>
      <c r="U303" s="36">
        <v>1000000</v>
      </c>
      <c r="V303" s="36">
        <v>1000000</v>
      </c>
      <c r="W303" s="36">
        <v>1000000</v>
      </c>
      <c r="X303" s="36">
        <v>2600000</v>
      </c>
      <c r="Y303" s="36">
        <v>2600000</v>
      </c>
      <c r="Z303" s="36">
        <v>2600000</v>
      </c>
      <c r="AA303" s="36">
        <v>2600000</v>
      </c>
      <c r="AB303" s="36">
        <v>2600000</v>
      </c>
      <c r="AC303" s="36">
        <v>2600000</v>
      </c>
      <c r="AD303" s="36">
        <v>2600000</v>
      </c>
      <c r="AE303" s="36">
        <v>2600000</v>
      </c>
      <c r="AF303" s="36">
        <v>2600000</v>
      </c>
      <c r="AG303" s="36">
        <v>2600000</v>
      </c>
      <c r="AH303" s="36">
        <v>2600000</v>
      </c>
      <c r="AI303" s="36">
        <v>2600000</v>
      </c>
      <c r="AJ303" s="36">
        <v>2600000</v>
      </c>
      <c r="AK303" s="36">
        <v>2600000</v>
      </c>
      <c r="AL303" s="36">
        <v>2600000</v>
      </c>
      <c r="AM303" s="36">
        <v>2600000</v>
      </c>
      <c r="AN303" s="36">
        <v>2600000</v>
      </c>
      <c r="AO303" s="36">
        <v>2600000</v>
      </c>
      <c r="AP303" s="36">
        <v>2600000</v>
      </c>
      <c r="AQ303" s="36">
        <v>2600000</v>
      </c>
      <c r="AR303" s="36">
        <v>2600000</v>
      </c>
      <c r="AS303" s="36">
        <v>2600000</v>
      </c>
      <c r="AT303" s="36">
        <v>2600000</v>
      </c>
      <c r="AU303" s="36">
        <v>5800000</v>
      </c>
      <c r="AV303" s="36">
        <v>5800000</v>
      </c>
      <c r="AW303" s="34">
        <v>5800000</v>
      </c>
      <c r="AX303" s="32">
        <v>0</v>
      </c>
      <c r="AY303" s="32">
        <v>0</v>
      </c>
      <c r="AZ303" s="32">
        <v>0</v>
      </c>
      <c r="BA303" s="32">
        <v>0</v>
      </c>
      <c r="BB303" s="32">
        <v>0</v>
      </c>
      <c r="BC303" s="32">
        <v>0</v>
      </c>
      <c r="BD303" s="32">
        <v>0</v>
      </c>
      <c r="BE303" s="32">
        <v>0</v>
      </c>
      <c r="BF303" s="32">
        <v>6307200</v>
      </c>
      <c r="BG303" s="32">
        <v>6307200</v>
      </c>
      <c r="BH303" s="32">
        <v>6307200</v>
      </c>
      <c r="BI303" s="32">
        <v>6307200</v>
      </c>
      <c r="BJ303" s="32">
        <v>6307200</v>
      </c>
      <c r="BK303" s="32">
        <v>6307200</v>
      </c>
      <c r="BL303" s="32">
        <v>6307200</v>
      </c>
      <c r="BM303" s="32">
        <v>6307200</v>
      </c>
      <c r="BN303" s="36">
        <v>0</v>
      </c>
      <c r="BO303" s="36">
        <v>0</v>
      </c>
      <c r="BP303" s="36">
        <v>0</v>
      </c>
      <c r="BQ303" s="36">
        <v>0</v>
      </c>
      <c r="BR303" s="36">
        <v>0</v>
      </c>
      <c r="BS303" s="36">
        <v>0</v>
      </c>
      <c r="BT303" s="36">
        <v>0</v>
      </c>
      <c r="BU303" s="36">
        <v>0</v>
      </c>
      <c r="BV303" s="36">
        <v>0</v>
      </c>
      <c r="BW303" s="36">
        <v>0</v>
      </c>
      <c r="BX303" s="36">
        <v>0</v>
      </c>
      <c r="BY303" s="36">
        <v>0</v>
      </c>
      <c r="BZ303" s="36">
        <v>0</v>
      </c>
      <c r="CA303" s="36">
        <v>0</v>
      </c>
      <c r="CB303"/>
      <c r="CC303"/>
      <c r="CD303"/>
      <c r="CE303"/>
      <c r="CF303"/>
      <c r="CG303"/>
      <c r="CH303"/>
      <c r="CI303"/>
      <c r="CJ303"/>
      <c r="CK303"/>
      <c r="CL303"/>
    </row>
    <row r="304" spans="1:90" ht="28.8" x14ac:dyDescent="0.3">
      <c r="A304" s="1">
        <v>409785</v>
      </c>
      <c r="B304" s="2" t="s">
        <v>804</v>
      </c>
      <c r="C304" s="2" t="s">
        <v>805</v>
      </c>
      <c r="D304" s="2" t="s">
        <v>380</v>
      </c>
      <c r="E304" s="2" t="str">
        <f t="shared" si="53"/>
        <v>MIDEWIN NATIONAL TALLGRASS PRAIRIE USDA FS W101 pnum409785</v>
      </c>
      <c r="F304" s="1">
        <v>100</v>
      </c>
      <c r="G304" s="2" t="s">
        <v>809</v>
      </c>
      <c r="H304" s="2" t="s">
        <v>810</v>
      </c>
      <c r="I304" s="34">
        <v>800000</v>
      </c>
      <c r="J304" s="34">
        <v>800000</v>
      </c>
      <c r="K304" s="34">
        <v>800000</v>
      </c>
      <c r="L304" s="34">
        <v>1200000</v>
      </c>
      <c r="M304" s="34">
        <v>1200000</v>
      </c>
      <c r="N304" s="34">
        <v>1200000</v>
      </c>
      <c r="O304" s="34">
        <v>1200000</v>
      </c>
      <c r="P304" s="34">
        <v>1200000</v>
      </c>
      <c r="Q304" s="34">
        <v>1200000</v>
      </c>
      <c r="R304" s="34">
        <v>1200000</v>
      </c>
      <c r="S304" s="34">
        <v>1200000</v>
      </c>
      <c r="T304" s="34">
        <v>1200000</v>
      </c>
      <c r="U304" s="34">
        <v>1200000</v>
      </c>
      <c r="V304" s="34">
        <v>1200000</v>
      </c>
      <c r="W304" s="34">
        <v>1200000</v>
      </c>
      <c r="X304" s="34">
        <v>2600000</v>
      </c>
      <c r="Y304" s="34">
        <v>2600000</v>
      </c>
      <c r="Z304" s="34">
        <v>2600000</v>
      </c>
      <c r="AA304" s="34">
        <v>2600000</v>
      </c>
      <c r="AB304" s="34">
        <v>2600000</v>
      </c>
      <c r="AC304" s="34">
        <v>2600000</v>
      </c>
      <c r="AD304" s="34">
        <v>2600000</v>
      </c>
      <c r="AE304" s="34">
        <v>2600000</v>
      </c>
      <c r="AF304" s="34">
        <v>2600000</v>
      </c>
      <c r="AG304" s="34">
        <v>2600000</v>
      </c>
      <c r="AH304" s="34">
        <v>2600000</v>
      </c>
      <c r="AI304" s="34">
        <v>2600000</v>
      </c>
      <c r="AJ304" s="34">
        <v>2600000</v>
      </c>
      <c r="AK304" s="34">
        <v>2600000</v>
      </c>
      <c r="AL304" s="34">
        <v>2600000</v>
      </c>
      <c r="AM304" s="34">
        <v>2600000</v>
      </c>
      <c r="AN304" s="34">
        <v>2600000</v>
      </c>
      <c r="AO304" s="34">
        <v>2600000</v>
      </c>
      <c r="AP304" s="34">
        <v>2600000</v>
      </c>
      <c r="AQ304" s="34">
        <v>2600000</v>
      </c>
      <c r="AR304" s="34">
        <v>2600000</v>
      </c>
      <c r="AS304" s="34">
        <v>2600000</v>
      </c>
      <c r="AT304" s="34">
        <v>2600000</v>
      </c>
      <c r="AU304" s="33">
        <v>0</v>
      </c>
      <c r="AV304" s="33">
        <v>0</v>
      </c>
      <c r="AW304" s="33">
        <v>0</v>
      </c>
      <c r="AX304" s="35">
        <v>5800000</v>
      </c>
      <c r="AY304" s="35">
        <v>5800000</v>
      </c>
      <c r="AZ304" s="35">
        <v>5800000</v>
      </c>
      <c r="BA304" s="35">
        <v>5800000</v>
      </c>
      <c r="BB304" s="35">
        <v>5800000</v>
      </c>
      <c r="BC304" s="35">
        <v>5800000</v>
      </c>
      <c r="BD304" s="35">
        <v>5800000</v>
      </c>
      <c r="BE304" s="35">
        <v>5800000</v>
      </c>
      <c r="BF304" s="36">
        <v>0</v>
      </c>
      <c r="BG304" s="36">
        <v>0</v>
      </c>
      <c r="BH304" s="36">
        <v>0</v>
      </c>
      <c r="BI304" s="36">
        <v>0</v>
      </c>
      <c r="BJ304" s="36">
        <v>0</v>
      </c>
      <c r="BK304" s="36">
        <v>0</v>
      </c>
      <c r="BL304" s="36">
        <v>0</v>
      </c>
      <c r="BM304" s="36">
        <v>0</v>
      </c>
      <c r="BN304" s="34">
        <v>0</v>
      </c>
      <c r="BO304" s="34">
        <v>0</v>
      </c>
      <c r="BP304" s="34">
        <v>0</v>
      </c>
      <c r="BQ304" s="34">
        <v>0</v>
      </c>
      <c r="BR304" s="34">
        <v>0</v>
      </c>
      <c r="BS304" s="34">
        <v>0</v>
      </c>
      <c r="BT304" s="34">
        <v>0</v>
      </c>
      <c r="BU304" s="34">
        <v>0</v>
      </c>
      <c r="BV304" s="34">
        <v>0</v>
      </c>
      <c r="BW304" s="34">
        <v>0</v>
      </c>
      <c r="BX304" s="34">
        <v>0</v>
      </c>
      <c r="BY304" s="34">
        <v>0</v>
      </c>
      <c r="BZ304" s="34">
        <v>0</v>
      </c>
      <c r="CA304" s="34">
        <v>0</v>
      </c>
    </row>
    <row r="305" spans="1:90" x14ac:dyDescent="0.3">
      <c r="A305" s="29">
        <v>409191</v>
      </c>
      <c r="B305" s="30" t="s">
        <v>811</v>
      </c>
      <c r="C305" s="8" t="s">
        <v>812</v>
      </c>
      <c r="D305" s="8" t="s">
        <v>85</v>
      </c>
      <c r="E305" s="2" t="str">
        <f t="shared" si="53"/>
        <v>MINOOKA W7 pnum409191</v>
      </c>
      <c r="F305" s="7">
        <v>50</v>
      </c>
      <c r="G305" s="8" t="s">
        <v>813</v>
      </c>
      <c r="H305" s="8" t="s">
        <v>814</v>
      </c>
      <c r="I305" s="108">
        <f t="shared" ref="I305:AU305" si="69">J305-160000</f>
        <v>3424000</v>
      </c>
      <c r="J305" s="60">
        <f t="shared" si="69"/>
        <v>3584000</v>
      </c>
      <c r="K305" s="60">
        <f t="shared" si="69"/>
        <v>3744000</v>
      </c>
      <c r="L305" s="60">
        <f t="shared" si="69"/>
        <v>3904000</v>
      </c>
      <c r="M305" s="60">
        <f t="shared" si="69"/>
        <v>4064000</v>
      </c>
      <c r="N305" s="60">
        <f t="shared" si="69"/>
        <v>4224000</v>
      </c>
      <c r="O305" s="60">
        <f t="shared" si="69"/>
        <v>4384000</v>
      </c>
      <c r="P305" s="60">
        <f t="shared" si="69"/>
        <v>4544000</v>
      </c>
      <c r="Q305" s="60">
        <f t="shared" si="69"/>
        <v>4704000</v>
      </c>
      <c r="R305" s="60">
        <f t="shared" si="69"/>
        <v>4864000</v>
      </c>
      <c r="S305" s="60">
        <f t="shared" si="69"/>
        <v>5024000</v>
      </c>
      <c r="T305" s="60">
        <f t="shared" si="69"/>
        <v>5184000</v>
      </c>
      <c r="U305" s="60">
        <f t="shared" si="69"/>
        <v>5344000</v>
      </c>
      <c r="V305" s="60">
        <f t="shared" si="69"/>
        <v>5504000</v>
      </c>
      <c r="W305" s="60">
        <f t="shared" si="69"/>
        <v>5664000</v>
      </c>
      <c r="X305" s="60">
        <f t="shared" si="69"/>
        <v>5824000</v>
      </c>
      <c r="Y305" s="60">
        <f t="shared" si="69"/>
        <v>5984000</v>
      </c>
      <c r="Z305" s="60">
        <f t="shared" si="69"/>
        <v>6144000</v>
      </c>
      <c r="AA305" s="60">
        <f t="shared" si="69"/>
        <v>6304000</v>
      </c>
      <c r="AB305" s="60">
        <f t="shared" si="69"/>
        <v>6464000</v>
      </c>
      <c r="AC305" s="60">
        <f t="shared" si="69"/>
        <v>6624000</v>
      </c>
      <c r="AD305" s="60">
        <f t="shared" si="69"/>
        <v>6784000</v>
      </c>
      <c r="AE305" s="60">
        <f t="shared" si="69"/>
        <v>6944000</v>
      </c>
      <c r="AF305" s="60">
        <f t="shared" si="69"/>
        <v>7104000</v>
      </c>
      <c r="AG305" s="60">
        <f t="shared" si="69"/>
        <v>7264000</v>
      </c>
      <c r="AH305" s="60">
        <f t="shared" si="69"/>
        <v>7424000</v>
      </c>
      <c r="AI305" s="60">
        <f t="shared" si="69"/>
        <v>7584000</v>
      </c>
      <c r="AJ305" s="60">
        <f t="shared" si="69"/>
        <v>7744000</v>
      </c>
      <c r="AK305" s="60">
        <f t="shared" si="69"/>
        <v>7904000</v>
      </c>
      <c r="AL305" s="60">
        <f t="shared" si="69"/>
        <v>8064000</v>
      </c>
      <c r="AM305" s="60">
        <f t="shared" si="69"/>
        <v>8224000</v>
      </c>
      <c r="AN305" s="60">
        <f t="shared" si="69"/>
        <v>8384000</v>
      </c>
      <c r="AO305" s="60">
        <f t="shared" si="69"/>
        <v>8544000</v>
      </c>
      <c r="AP305" s="60">
        <f t="shared" si="69"/>
        <v>8704000</v>
      </c>
      <c r="AQ305" s="60">
        <f t="shared" si="69"/>
        <v>8864000</v>
      </c>
      <c r="AR305" s="60">
        <f t="shared" si="69"/>
        <v>9024000</v>
      </c>
      <c r="AS305" s="60">
        <f t="shared" si="69"/>
        <v>9184000</v>
      </c>
      <c r="AT305" s="60">
        <f t="shared" si="69"/>
        <v>9344000</v>
      </c>
      <c r="AU305" s="60">
        <f t="shared" si="69"/>
        <v>9504000</v>
      </c>
      <c r="AV305" s="60">
        <v>9664000</v>
      </c>
      <c r="AW305" s="60">
        <v>63360000</v>
      </c>
      <c r="AX305" s="67">
        <v>63634750</v>
      </c>
      <c r="AY305" s="67">
        <v>63909500</v>
      </c>
      <c r="AZ305" s="67">
        <v>64184250</v>
      </c>
      <c r="BA305" s="58">
        <v>64459000</v>
      </c>
      <c r="BB305" s="58">
        <v>67576000</v>
      </c>
      <c r="BC305" s="67">
        <v>70726250</v>
      </c>
      <c r="BD305" s="67">
        <v>73876500</v>
      </c>
      <c r="BE305" s="67">
        <v>77026750</v>
      </c>
      <c r="BF305" s="58">
        <v>80177000</v>
      </c>
      <c r="BG305" s="58">
        <v>60612500</v>
      </c>
      <c r="BH305" s="58">
        <v>57178500</v>
      </c>
      <c r="BI305" s="58">
        <v>82327000</v>
      </c>
      <c r="BJ305" s="58">
        <v>82060000</v>
      </c>
      <c r="BK305" s="58">
        <v>92182500</v>
      </c>
      <c r="BL305" s="58">
        <v>104361000</v>
      </c>
      <c r="BM305" s="58">
        <v>57485000</v>
      </c>
      <c r="BN305" s="60">
        <v>3706500</v>
      </c>
      <c r="BO305" s="60">
        <v>3706500</v>
      </c>
      <c r="BP305" s="60">
        <v>3706500</v>
      </c>
      <c r="BQ305" s="60">
        <v>17185000</v>
      </c>
      <c r="BR305" s="60">
        <v>16009000</v>
      </c>
      <c r="BS305" s="60">
        <v>17363000</v>
      </c>
      <c r="BT305" s="61">
        <f t="shared" ref="BT305:BZ305" si="70">AVERAGE($BO$302:$BS$302)</f>
        <v>0</v>
      </c>
      <c r="BU305" s="61">
        <f t="shared" si="70"/>
        <v>0</v>
      </c>
      <c r="BV305" s="61">
        <f t="shared" si="70"/>
        <v>0</v>
      </c>
      <c r="BW305" s="61">
        <f t="shared" si="70"/>
        <v>0</v>
      </c>
      <c r="BX305" s="61">
        <f t="shared" si="70"/>
        <v>0</v>
      </c>
      <c r="BY305" s="61">
        <f t="shared" si="70"/>
        <v>0</v>
      </c>
      <c r="BZ305" s="61">
        <f t="shared" si="70"/>
        <v>0</v>
      </c>
      <c r="CA305" s="97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</row>
    <row r="306" spans="1:90" s="11" customFormat="1" x14ac:dyDescent="0.3">
      <c r="A306" s="29">
        <v>409192</v>
      </c>
      <c r="B306" s="30" t="s">
        <v>811</v>
      </c>
      <c r="C306" s="8" t="s">
        <v>812</v>
      </c>
      <c r="D306" s="8" t="s">
        <v>90</v>
      </c>
      <c r="E306" s="2" t="str">
        <f t="shared" si="53"/>
        <v>MINOOKA W6 pnum409192</v>
      </c>
      <c r="F306" s="7">
        <v>50</v>
      </c>
      <c r="G306" s="8" t="s">
        <v>647</v>
      </c>
      <c r="H306" s="8" t="s">
        <v>815</v>
      </c>
      <c r="I306" s="108">
        <f t="shared" ref="I306:AU306" si="71">J306-350000</f>
        <v>8374000</v>
      </c>
      <c r="J306" s="60">
        <f t="shared" si="71"/>
        <v>8724000</v>
      </c>
      <c r="K306" s="60">
        <f t="shared" si="71"/>
        <v>9074000</v>
      </c>
      <c r="L306" s="60">
        <f t="shared" si="71"/>
        <v>9424000</v>
      </c>
      <c r="M306" s="60">
        <f t="shared" si="71"/>
        <v>9774000</v>
      </c>
      <c r="N306" s="60">
        <f t="shared" si="71"/>
        <v>10124000</v>
      </c>
      <c r="O306" s="60">
        <f t="shared" si="71"/>
        <v>10474000</v>
      </c>
      <c r="P306" s="60">
        <f t="shared" si="71"/>
        <v>10824000</v>
      </c>
      <c r="Q306" s="60">
        <f t="shared" si="71"/>
        <v>11174000</v>
      </c>
      <c r="R306" s="60">
        <f t="shared" si="71"/>
        <v>11524000</v>
      </c>
      <c r="S306" s="60">
        <f t="shared" si="71"/>
        <v>11874000</v>
      </c>
      <c r="T306" s="60">
        <f t="shared" si="71"/>
        <v>12224000</v>
      </c>
      <c r="U306" s="60">
        <f t="shared" si="71"/>
        <v>12574000</v>
      </c>
      <c r="V306" s="60">
        <f t="shared" si="71"/>
        <v>12924000</v>
      </c>
      <c r="W306" s="60">
        <f t="shared" si="71"/>
        <v>13274000</v>
      </c>
      <c r="X306" s="60">
        <f t="shared" si="71"/>
        <v>13624000</v>
      </c>
      <c r="Y306" s="60">
        <f t="shared" si="71"/>
        <v>13974000</v>
      </c>
      <c r="Z306" s="60">
        <f t="shared" si="71"/>
        <v>14324000</v>
      </c>
      <c r="AA306" s="60">
        <f t="shared" si="71"/>
        <v>14674000</v>
      </c>
      <c r="AB306" s="60">
        <f t="shared" si="71"/>
        <v>15024000</v>
      </c>
      <c r="AC306" s="60">
        <f t="shared" si="71"/>
        <v>15374000</v>
      </c>
      <c r="AD306" s="60">
        <f t="shared" si="71"/>
        <v>15724000</v>
      </c>
      <c r="AE306" s="60">
        <f t="shared" si="71"/>
        <v>16074000</v>
      </c>
      <c r="AF306" s="60">
        <f t="shared" si="71"/>
        <v>16424000</v>
      </c>
      <c r="AG306" s="60">
        <f t="shared" si="71"/>
        <v>16774000</v>
      </c>
      <c r="AH306" s="60">
        <f t="shared" si="71"/>
        <v>17124000</v>
      </c>
      <c r="AI306" s="60">
        <f t="shared" si="71"/>
        <v>17474000</v>
      </c>
      <c r="AJ306" s="60">
        <f t="shared" si="71"/>
        <v>17824000</v>
      </c>
      <c r="AK306" s="60">
        <f t="shared" si="71"/>
        <v>18174000</v>
      </c>
      <c r="AL306" s="60">
        <f t="shared" si="71"/>
        <v>18524000</v>
      </c>
      <c r="AM306" s="60">
        <f t="shared" si="71"/>
        <v>18874000</v>
      </c>
      <c r="AN306" s="60">
        <f t="shared" si="71"/>
        <v>19224000</v>
      </c>
      <c r="AO306" s="60">
        <f t="shared" si="71"/>
        <v>19574000</v>
      </c>
      <c r="AP306" s="60">
        <f t="shared" si="71"/>
        <v>19924000</v>
      </c>
      <c r="AQ306" s="60">
        <f t="shared" si="71"/>
        <v>20274000</v>
      </c>
      <c r="AR306" s="60">
        <f t="shared" si="71"/>
        <v>20624000</v>
      </c>
      <c r="AS306" s="60">
        <f t="shared" si="71"/>
        <v>20974000</v>
      </c>
      <c r="AT306" s="60">
        <f t="shared" si="71"/>
        <v>21324000</v>
      </c>
      <c r="AU306" s="60">
        <f t="shared" si="71"/>
        <v>21674000</v>
      </c>
      <c r="AV306" s="60">
        <v>22024000</v>
      </c>
      <c r="AW306" s="60">
        <v>48598000</v>
      </c>
      <c r="AX306" s="69">
        <v>52563250</v>
      </c>
      <c r="AY306" s="69">
        <v>56528500</v>
      </c>
      <c r="AZ306" s="69">
        <v>60493750</v>
      </c>
      <c r="BA306" s="60">
        <v>64459000</v>
      </c>
      <c r="BB306" s="60">
        <v>67576500</v>
      </c>
      <c r="BC306" s="69">
        <v>70726625</v>
      </c>
      <c r="BD306" s="69">
        <v>73876875</v>
      </c>
      <c r="BE306" s="69">
        <v>77027125</v>
      </c>
      <c r="BF306" s="58">
        <v>80177000</v>
      </c>
      <c r="BG306" s="58">
        <v>60612500</v>
      </c>
      <c r="BH306" s="58">
        <v>57178500</v>
      </c>
      <c r="BI306" s="58">
        <v>82327000</v>
      </c>
      <c r="BJ306" s="58">
        <v>82060000</v>
      </c>
      <c r="BK306" s="58">
        <v>92182500</v>
      </c>
      <c r="BL306" s="58">
        <v>104361000</v>
      </c>
      <c r="BM306" s="58">
        <v>57485000</v>
      </c>
      <c r="BN306" s="58">
        <v>3706500</v>
      </c>
      <c r="BO306" s="58">
        <v>3706500</v>
      </c>
      <c r="BP306" s="58">
        <v>3706500</v>
      </c>
      <c r="BQ306" s="58">
        <v>28883000</v>
      </c>
      <c r="BR306" s="58">
        <v>29200000</v>
      </c>
      <c r="BS306" s="58">
        <v>30261000</v>
      </c>
      <c r="BT306" s="57">
        <f t="shared" ref="BT306:BZ306" si="72">AVERAGE($BO$303:$BS$303)</f>
        <v>0</v>
      </c>
      <c r="BU306" s="57">
        <f t="shared" si="72"/>
        <v>0</v>
      </c>
      <c r="BV306" s="57">
        <f t="shared" si="72"/>
        <v>0</v>
      </c>
      <c r="BW306" s="57">
        <f t="shared" si="72"/>
        <v>0</v>
      </c>
      <c r="BX306" s="57">
        <f t="shared" si="72"/>
        <v>0</v>
      </c>
      <c r="BY306" s="57">
        <f t="shared" si="72"/>
        <v>0</v>
      </c>
      <c r="BZ306" s="57">
        <f t="shared" si="72"/>
        <v>0</v>
      </c>
      <c r="CA306" s="37"/>
    </row>
    <row r="307" spans="1:90" s="11" customFormat="1" x14ac:dyDescent="0.3">
      <c r="A307" s="29">
        <v>409193</v>
      </c>
      <c r="B307" s="30" t="s">
        <v>811</v>
      </c>
      <c r="C307" s="8" t="s">
        <v>812</v>
      </c>
      <c r="D307" s="8" t="s">
        <v>82</v>
      </c>
      <c r="E307" s="2" t="str">
        <f t="shared" si="53"/>
        <v>MINOOKA W5 pnum409193</v>
      </c>
      <c r="F307" s="7">
        <v>41</v>
      </c>
      <c r="G307" s="8" t="s">
        <v>816</v>
      </c>
      <c r="H307" s="8" t="s">
        <v>817</v>
      </c>
      <c r="I307" s="73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69">
        <v>0</v>
      </c>
      <c r="AK307" s="69">
        <v>0</v>
      </c>
      <c r="AL307" s="69">
        <v>0</v>
      </c>
      <c r="AM307" s="69">
        <v>0</v>
      </c>
      <c r="AN307" s="69">
        <v>0</v>
      </c>
      <c r="AO307" s="69">
        <v>0</v>
      </c>
      <c r="AP307" s="69">
        <v>0</v>
      </c>
      <c r="AQ307" s="69">
        <v>0</v>
      </c>
      <c r="AR307" s="69">
        <v>0</v>
      </c>
      <c r="AS307" s="69">
        <v>0</v>
      </c>
      <c r="AT307" s="69">
        <v>0</v>
      </c>
      <c r="AU307" s="69">
        <v>0</v>
      </c>
      <c r="AV307" s="59">
        <v>0</v>
      </c>
      <c r="AW307" s="69">
        <v>0</v>
      </c>
      <c r="AX307" s="59">
        <v>0</v>
      </c>
      <c r="AY307" s="59">
        <v>0</v>
      </c>
      <c r="AZ307" s="59">
        <v>0</v>
      </c>
      <c r="BA307" s="59">
        <v>0</v>
      </c>
      <c r="BB307" s="59">
        <v>0</v>
      </c>
      <c r="BC307" s="59">
        <v>0</v>
      </c>
      <c r="BD307" s="59">
        <v>0</v>
      </c>
      <c r="BE307" s="59">
        <v>0</v>
      </c>
      <c r="BF307" s="59">
        <v>0</v>
      </c>
      <c r="BG307" s="59">
        <v>0</v>
      </c>
      <c r="BH307" s="59">
        <v>0</v>
      </c>
      <c r="BI307" s="59">
        <v>0</v>
      </c>
      <c r="BJ307" s="59">
        <v>0</v>
      </c>
      <c r="BK307" s="59">
        <v>0</v>
      </c>
      <c r="BL307" s="59">
        <v>0</v>
      </c>
      <c r="BM307" s="59">
        <v>0</v>
      </c>
      <c r="BN307" s="59">
        <v>0</v>
      </c>
      <c r="BO307" s="67">
        <v>0</v>
      </c>
      <c r="BP307" s="67">
        <v>0</v>
      </c>
      <c r="BQ307" s="67">
        <v>0</v>
      </c>
      <c r="BR307" s="67">
        <v>0</v>
      </c>
      <c r="BS307" s="67">
        <v>0</v>
      </c>
      <c r="BT307" s="67">
        <v>0</v>
      </c>
      <c r="BU307" s="67">
        <v>0</v>
      </c>
      <c r="BV307" s="67">
        <v>0</v>
      </c>
      <c r="BW307" s="67">
        <v>0</v>
      </c>
      <c r="BX307" s="67">
        <v>0</v>
      </c>
      <c r="BY307" s="67">
        <v>0</v>
      </c>
      <c r="BZ307" s="67">
        <v>0</v>
      </c>
      <c r="CA307" s="37"/>
    </row>
    <row r="308" spans="1:90" s="11" customFormat="1" x14ac:dyDescent="0.3">
      <c r="A308" s="1">
        <v>409309</v>
      </c>
      <c r="B308" s="2" t="s">
        <v>818</v>
      </c>
      <c r="C308" s="2" t="s">
        <v>819</v>
      </c>
      <c r="D308" s="2" t="s">
        <v>49</v>
      </c>
      <c r="E308" s="2" t="str">
        <f t="shared" si="53"/>
        <v>MODERN MHP W2 pnum409309</v>
      </c>
      <c r="F308" s="3"/>
      <c r="G308" s="2" t="s">
        <v>820</v>
      </c>
      <c r="H308" s="2" t="s">
        <v>821</v>
      </c>
      <c r="I308" s="38">
        <v>0</v>
      </c>
      <c r="J308" s="31">
        <v>0</v>
      </c>
      <c r="K308" s="31">
        <v>0</v>
      </c>
      <c r="L308" s="31">
        <v>0</v>
      </c>
      <c r="M308" s="36">
        <v>0</v>
      </c>
      <c r="N308" s="36">
        <v>0</v>
      </c>
      <c r="O308" s="36">
        <v>0</v>
      </c>
      <c r="P308" s="36">
        <v>0</v>
      </c>
      <c r="Q308" s="36">
        <v>0</v>
      </c>
      <c r="R308" s="36">
        <v>0</v>
      </c>
      <c r="S308" s="36">
        <v>0</v>
      </c>
      <c r="T308" s="36">
        <v>0</v>
      </c>
      <c r="U308" s="36">
        <v>0</v>
      </c>
      <c r="V308" s="36">
        <v>0</v>
      </c>
      <c r="W308" s="36">
        <v>0</v>
      </c>
      <c r="X308" s="36">
        <v>0</v>
      </c>
      <c r="Y308" s="36">
        <v>0</v>
      </c>
      <c r="Z308" s="36">
        <v>0</v>
      </c>
      <c r="AA308" s="36">
        <v>0</v>
      </c>
      <c r="AB308" s="36">
        <v>0</v>
      </c>
      <c r="AC308" s="36">
        <v>0</v>
      </c>
      <c r="AD308" s="36">
        <v>0</v>
      </c>
      <c r="AE308" s="36">
        <v>0</v>
      </c>
      <c r="AF308" s="36">
        <v>0</v>
      </c>
      <c r="AG308" s="36">
        <v>0</v>
      </c>
      <c r="AH308" s="36">
        <v>0</v>
      </c>
      <c r="AI308" s="36">
        <v>0</v>
      </c>
      <c r="AJ308" s="36">
        <v>0</v>
      </c>
      <c r="AK308" s="36">
        <v>0</v>
      </c>
      <c r="AL308" s="36">
        <v>0</v>
      </c>
      <c r="AM308" s="36">
        <v>0</v>
      </c>
      <c r="AN308" s="36">
        <v>0</v>
      </c>
      <c r="AO308" s="36">
        <v>0</v>
      </c>
      <c r="AP308" s="36">
        <v>0</v>
      </c>
      <c r="AQ308" s="36">
        <v>0</v>
      </c>
      <c r="AR308" s="36">
        <v>0</v>
      </c>
      <c r="AS308" s="36">
        <v>0</v>
      </c>
      <c r="AT308" s="36">
        <v>0</v>
      </c>
      <c r="AU308" s="36">
        <v>0</v>
      </c>
      <c r="AV308" s="36">
        <v>0</v>
      </c>
      <c r="AW308" s="36">
        <v>0</v>
      </c>
      <c r="AX308" s="36">
        <v>0</v>
      </c>
      <c r="AY308" s="36">
        <v>0</v>
      </c>
      <c r="AZ308" s="36">
        <v>0</v>
      </c>
      <c r="BA308" s="36">
        <v>0</v>
      </c>
      <c r="BB308" s="36">
        <v>0</v>
      </c>
      <c r="BC308" s="36">
        <v>0</v>
      </c>
      <c r="BD308" s="36">
        <v>0</v>
      </c>
      <c r="BE308" s="36">
        <v>0</v>
      </c>
      <c r="BF308" s="36">
        <v>0</v>
      </c>
      <c r="BG308" s="36">
        <v>0</v>
      </c>
      <c r="BH308" s="36">
        <v>0</v>
      </c>
      <c r="BI308" s="36">
        <v>0</v>
      </c>
      <c r="BJ308" s="36">
        <v>0</v>
      </c>
      <c r="BK308" s="36">
        <v>0</v>
      </c>
      <c r="BL308" s="36">
        <v>0</v>
      </c>
      <c r="BM308" s="36">
        <v>0</v>
      </c>
      <c r="BN308" s="36">
        <v>0</v>
      </c>
      <c r="BO308" s="36">
        <v>0</v>
      </c>
      <c r="BP308" s="36">
        <v>0</v>
      </c>
      <c r="BQ308" s="36">
        <v>0</v>
      </c>
      <c r="BR308" s="36">
        <v>0</v>
      </c>
      <c r="BS308" s="36">
        <v>0</v>
      </c>
      <c r="BT308" s="36">
        <v>0</v>
      </c>
      <c r="BU308" s="36">
        <v>0</v>
      </c>
      <c r="BV308" s="36">
        <v>0</v>
      </c>
      <c r="BW308" s="36">
        <v>0</v>
      </c>
      <c r="BX308" s="36">
        <v>0</v>
      </c>
      <c r="BY308" s="36">
        <v>0</v>
      </c>
      <c r="BZ308" s="36">
        <v>0</v>
      </c>
      <c r="CA308" s="39"/>
    </row>
    <row r="309" spans="1:90" s="11" customFormat="1" x14ac:dyDescent="0.3">
      <c r="A309" s="1">
        <v>409308</v>
      </c>
      <c r="B309" s="2" t="s">
        <v>818</v>
      </c>
      <c r="C309" s="2" t="s">
        <v>819</v>
      </c>
      <c r="D309" s="2" t="s">
        <v>54</v>
      </c>
      <c r="E309" s="2" t="str">
        <f t="shared" si="53"/>
        <v>MODERN MHP W1 pnum409308</v>
      </c>
      <c r="F309" s="3"/>
      <c r="G309" s="2" t="s">
        <v>822</v>
      </c>
      <c r="H309" s="2" t="s">
        <v>823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f t="shared" ref="P309:AM309" si="73">Q309-25000</f>
        <v>1079000</v>
      </c>
      <c r="Q309" s="31">
        <f t="shared" si="73"/>
        <v>1104000</v>
      </c>
      <c r="R309" s="31">
        <f t="shared" si="73"/>
        <v>1129000</v>
      </c>
      <c r="S309" s="31">
        <f t="shared" si="73"/>
        <v>1154000</v>
      </c>
      <c r="T309" s="31">
        <f t="shared" si="73"/>
        <v>1179000</v>
      </c>
      <c r="U309" s="31">
        <f t="shared" si="73"/>
        <v>1204000</v>
      </c>
      <c r="V309" s="31">
        <f t="shared" si="73"/>
        <v>1229000</v>
      </c>
      <c r="W309" s="31">
        <f t="shared" si="73"/>
        <v>1254000</v>
      </c>
      <c r="X309" s="31">
        <f t="shared" si="73"/>
        <v>1279000</v>
      </c>
      <c r="Y309" s="31">
        <f t="shared" si="73"/>
        <v>1304000</v>
      </c>
      <c r="Z309" s="31">
        <f t="shared" si="73"/>
        <v>1329000</v>
      </c>
      <c r="AA309" s="31">
        <f t="shared" si="73"/>
        <v>1354000</v>
      </c>
      <c r="AB309" s="31">
        <f t="shared" si="73"/>
        <v>1379000</v>
      </c>
      <c r="AC309" s="31">
        <f t="shared" si="73"/>
        <v>1404000</v>
      </c>
      <c r="AD309" s="31">
        <f t="shared" si="73"/>
        <v>1429000</v>
      </c>
      <c r="AE309" s="31">
        <f t="shared" si="73"/>
        <v>1454000</v>
      </c>
      <c r="AF309" s="31">
        <f t="shared" si="73"/>
        <v>1479000</v>
      </c>
      <c r="AG309" s="31">
        <f t="shared" si="73"/>
        <v>1504000</v>
      </c>
      <c r="AH309" s="31">
        <f t="shared" si="73"/>
        <v>1529000</v>
      </c>
      <c r="AI309" s="31">
        <f t="shared" si="73"/>
        <v>1554000</v>
      </c>
      <c r="AJ309" s="31">
        <f t="shared" si="73"/>
        <v>1579000</v>
      </c>
      <c r="AK309" s="31">
        <f t="shared" si="73"/>
        <v>1604000</v>
      </c>
      <c r="AL309" s="31">
        <f t="shared" si="73"/>
        <v>1629000</v>
      </c>
      <c r="AM309" s="31">
        <f t="shared" si="73"/>
        <v>1654000</v>
      </c>
      <c r="AN309" s="32">
        <v>1679000</v>
      </c>
      <c r="AO309" s="32">
        <v>2263000</v>
      </c>
      <c r="AP309" s="32">
        <v>2700000</v>
      </c>
      <c r="AQ309" s="32">
        <v>912500</v>
      </c>
      <c r="AR309" s="32">
        <v>2737500</v>
      </c>
      <c r="AS309" s="32">
        <v>2100000</v>
      </c>
      <c r="AT309" s="32">
        <v>2200000</v>
      </c>
      <c r="AU309" s="32">
        <v>2737500</v>
      </c>
      <c r="AV309" s="32">
        <v>2737500</v>
      </c>
      <c r="AW309" s="33">
        <v>2737500</v>
      </c>
      <c r="AX309" s="32">
        <v>2737500</v>
      </c>
      <c r="AY309" s="32">
        <v>2737500</v>
      </c>
      <c r="AZ309" s="32">
        <v>2737500</v>
      </c>
      <c r="BA309" s="32">
        <v>2737500</v>
      </c>
      <c r="BB309" s="32">
        <v>2737500</v>
      </c>
      <c r="BC309" s="32">
        <v>2737500</v>
      </c>
      <c r="BD309" s="32">
        <v>2920500</v>
      </c>
      <c r="BE309" s="36">
        <v>0</v>
      </c>
      <c r="BF309" s="36">
        <v>0</v>
      </c>
      <c r="BG309" s="36">
        <v>0</v>
      </c>
      <c r="BH309" s="36">
        <v>0</v>
      </c>
      <c r="BI309" s="36">
        <v>0</v>
      </c>
      <c r="BJ309" s="36">
        <v>0</v>
      </c>
      <c r="BK309" s="36">
        <v>0</v>
      </c>
      <c r="BL309" s="36">
        <v>0</v>
      </c>
      <c r="BM309" s="36">
        <v>0</v>
      </c>
      <c r="BN309" s="36">
        <v>0</v>
      </c>
      <c r="BO309" s="36">
        <v>0</v>
      </c>
      <c r="BP309" s="36">
        <v>0</v>
      </c>
      <c r="BQ309" s="36">
        <v>0</v>
      </c>
      <c r="BR309" s="36">
        <v>0</v>
      </c>
      <c r="BS309" s="36">
        <v>0</v>
      </c>
      <c r="BT309" s="36">
        <v>0</v>
      </c>
      <c r="BU309" s="36">
        <v>0</v>
      </c>
      <c r="BV309" s="36">
        <v>0</v>
      </c>
      <c r="BW309" s="36">
        <v>0</v>
      </c>
      <c r="BX309" s="36">
        <v>0</v>
      </c>
      <c r="BY309" s="36">
        <v>0</v>
      </c>
      <c r="BZ309" s="36">
        <v>0</v>
      </c>
      <c r="CA309" s="39"/>
    </row>
    <row r="310" spans="1:90" s="11" customFormat="1" x14ac:dyDescent="0.3">
      <c r="A310" s="29">
        <v>405148</v>
      </c>
      <c r="B310" s="30" t="s">
        <v>824</v>
      </c>
      <c r="C310" s="8" t="s">
        <v>825</v>
      </c>
      <c r="D310" s="8" t="s">
        <v>90</v>
      </c>
      <c r="E310" s="2" t="str">
        <f t="shared" si="53"/>
        <v>MOKENA W6 pnum405148</v>
      </c>
      <c r="F310" s="7">
        <v>425</v>
      </c>
      <c r="G310" s="8" t="s">
        <v>826</v>
      </c>
      <c r="H310" s="8" t="s">
        <v>827</v>
      </c>
      <c r="I310" s="74">
        <v>0</v>
      </c>
      <c r="J310" s="61">
        <v>0</v>
      </c>
      <c r="K310" s="61">
        <v>0</v>
      </c>
      <c r="L310" s="61">
        <v>0</v>
      </c>
      <c r="M310" s="57">
        <v>0</v>
      </c>
      <c r="N310" s="57">
        <v>0</v>
      </c>
      <c r="O310" s="57">
        <v>0</v>
      </c>
      <c r="P310" s="57">
        <v>0</v>
      </c>
      <c r="Q310" s="57">
        <v>0</v>
      </c>
      <c r="R310" s="57">
        <v>0</v>
      </c>
      <c r="S310" s="57">
        <v>0</v>
      </c>
      <c r="T310" s="57">
        <v>0</v>
      </c>
      <c r="U310" s="57">
        <v>0</v>
      </c>
      <c r="V310" s="57">
        <v>0</v>
      </c>
      <c r="W310" s="57">
        <v>0</v>
      </c>
      <c r="X310" s="57">
        <v>0</v>
      </c>
      <c r="Y310" s="57">
        <v>0</v>
      </c>
      <c r="Z310" s="57">
        <v>0</v>
      </c>
      <c r="AA310" s="57">
        <v>0</v>
      </c>
      <c r="AB310" s="57">
        <v>0</v>
      </c>
      <c r="AC310" s="57">
        <v>0</v>
      </c>
      <c r="AD310" s="57">
        <v>0</v>
      </c>
      <c r="AE310" s="57">
        <v>0</v>
      </c>
      <c r="AF310" s="57">
        <v>0</v>
      </c>
      <c r="AG310" s="57">
        <v>0</v>
      </c>
      <c r="AH310" s="57">
        <v>0</v>
      </c>
      <c r="AI310" s="57">
        <v>0</v>
      </c>
      <c r="AJ310" s="57">
        <v>0</v>
      </c>
      <c r="AK310" s="57">
        <v>0</v>
      </c>
      <c r="AL310" s="57">
        <v>0</v>
      </c>
      <c r="AM310" s="57">
        <v>0</v>
      </c>
      <c r="AN310" s="57">
        <v>0</v>
      </c>
      <c r="AO310" s="57">
        <v>0</v>
      </c>
      <c r="AP310" s="57">
        <v>0</v>
      </c>
      <c r="AQ310" s="57">
        <v>0</v>
      </c>
      <c r="AR310" s="57">
        <v>0</v>
      </c>
      <c r="AS310" s="57">
        <v>0</v>
      </c>
      <c r="AT310" s="57">
        <v>0</v>
      </c>
      <c r="AU310" s="57">
        <v>0</v>
      </c>
      <c r="AV310" s="57">
        <v>0</v>
      </c>
      <c r="AW310" s="57">
        <v>0</v>
      </c>
      <c r="AX310" s="57">
        <v>0</v>
      </c>
      <c r="AY310" s="57">
        <v>0</v>
      </c>
      <c r="AZ310" s="57">
        <v>0</v>
      </c>
      <c r="BA310" s="57">
        <v>0</v>
      </c>
      <c r="BB310" s="57">
        <v>0</v>
      </c>
      <c r="BC310" s="57">
        <v>0</v>
      </c>
      <c r="BD310" s="57">
        <v>0</v>
      </c>
      <c r="BE310" s="57">
        <v>0</v>
      </c>
      <c r="BF310" s="58">
        <v>2399000</v>
      </c>
      <c r="BG310" s="58">
        <v>130691000</v>
      </c>
      <c r="BH310" s="58">
        <v>145691000</v>
      </c>
      <c r="BI310" s="58">
        <v>115375000</v>
      </c>
      <c r="BJ310" s="68">
        <v>21700000</v>
      </c>
      <c r="BK310" s="65">
        <v>120000</v>
      </c>
      <c r="BL310" s="65">
        <v>120000</v>
      </c>
      <c r="BM310" s="65">
        <v>120000</v>
      </c>
      <c r="BN310" s="65">
        <v>120000</v>
      </c>
      <c r="BO310" s="58">
        <v>120000</v>
      </c>
      <c r="BP310" s="58">
        <v>120000</v>
      </c>
      <c r="BQ310" s="58">
        <v>120000</v>
      </c>
      <c r="BR310" s="58">
        <v>120000</v>
      </c>
      <c r="BS310" s="58">
        <v>120000</v>
      </c>
      <c r="BT310" s="58">
        <v>120000</v>
      </c>
      <c r="BU310" s="58">
        <v>245000</v>
      </c>
      <c r="BV310" s="58">
        <v>153000</v>
      </c>
      <c r="BW310" s="58">
        <v>185000</v>
      </c>
      <c r="BX310" s="58">
        <v>183000</v>
      </c>
      <c r="BY310" s="58">
        <v>109000</v>
      </c>
      <c r="BZ310" s="58">
        <v>109000</v>
      </c>
      <c r="CA310" s="37"/>
      <c r="CB310"/>
      <c r="CC310"/>
      <c r="CD310"/>
      <c r="CE310"/>
      <c r="CF310"/>
      <c r="CG310"/>
      <c r="CH310"/>
      <c r="CI310"/>
      <c r="CJ310"/>
      <c r="CK310"/>
      <c r="CL310"/>
    </row>
    <row r="311" spans="1:90" s="11" customFormat="1" x14ac:dyDescent="0.3">
      <c r="A311" s="29">
        <v>409333</v>
      </c>
      <c r="B311" s="30" t="s">
        <v>824</v>
      </c>
      <c r="C311" s="8" t="s">
        <v>825</v>
      </c>
      <c r="D311" s="8" t="s">
        <v>70</v>
      </c>
      <c r="E311" s="2" t="str">
        <f t="shared" si="53"/>
        <v>MOKENA W4 pnum409333</v>
      </c>
      <c r="F311" s="7">
        <v>420</v>
      </c>
      <c r="G311" s="8" t="s">
        <v>828</v>
      </c>
      <c r="H311" s="8" t="s">
        <v>829</v>
      </c>
      <c r="I311" s="56">
        <v>0</v>
      </c>
      <c r="J311" s="62">
        <v>0</v>
      </c>
      <c r="K311" s="62">
        <v>0</v>
      </c>
      <c r="L311" s="62">
        <v>0</v>
      </c>
      <c r="M311" s="62">
        <v>0</v>
      </c>
      <c r="N311" s="62">
        <v>0</v>
      </c>
      <c r="O311" s="62">
        <v>0</v>
      </c>
      <c r="P311" s="62">
        <v>0</v>
      </c>
      <c r="Q311" s="62">
        <v>0</v>
      </c>
      <c r="R311" s="62">
        <v>0</v>
      </c>
      <c r="S311" s="62">
        <v>0</v>
      </c>
      <c r="T311" s="62">
        <v>0</v>
      </c>
      <c r="U311" s="62">
        <v>0</v>
      </c>
      <c r="V311" s="62">
        <v>0</v>
      </c>
      <c r="W311" s="62">
        <v>0</v>
      </c>
      <c r="X311" s="62">
        <v>0</v>
      </c>
      <c r="Y311" s="62">
        <v>0</v>
      </c>
      <c r="Z311" s="62">
        <v>0</v>
      </c>
      <c r="AA311" s="62">
        <v>0</v>
      </c>
      <c r="AB311" s="62">
        <v>0</v>
      </c>
      <c r="AC311" s="62">
        <v>0</v>
      </c>
      <c r="AD311" s="62">
        <v>0</v>
      </c>
      <c r="AE311" s="62">
        <v>0</v>
      </c>
      <c r="AF311" s="62">
        <v>0</v>
      </c>
      <c r="AG311" s="62">
        <v>0</v>
      </c>
      <c r="AH311" s="62">
        <v>0</v>
      </c>
      <c r="AI311" s="62">
        <v>0</v>
      </c>
      <c r="AJ311" s="62">
        <v>0</v>
      </c>
      <c r="AK311" s="62">
        <v>0</v>
      </c>
      <c r="AL311" s="62">
        <v>0</v>
      </c>
      <c r="AM311" s="62">
        <v>0</v>
      </c>
      <c r="AN311" s="58">
        <v>0</v>
      </c>
      <c r="AO311" s="58">
        <v>0</v>
      </c>
      <c r="AP311" s="58">
        <v>0</v>
      </c>
      <c r="AQ311" s="58">
        <v>0</v>
      </c>
      <c r="AR311" s="58">
        <v>0</v>
      </c>
      <c r="AS311" s="58">
        <v>0</v>
      </c>
      <c r="AT311" s="58">
        <v>0</v>
      </c>
      <c r="AU311" s="58">
        <v>0</v>
      </c>
      <c r="AV311" s="58">
        <v>0</v>
      </c>
      <c r="AW311" s="60">
        <v>0</v>
      </c>
      <c r="AX311" s="58">
        <v>58431000</v>
      </c>
      <c r="AY311" s="58">
        <v>111340000</v>
      </c>
      <c r="AZ311" s="58">
        <v>79650000</v>
      </c>
      <c r="BA311" s="58">
        <v>60601000</v>
      </c>
      <c r="BB311" s="58">
        <v>126370000</v>
      </c>
      <c r="BC311" s="58">
        <v>146699000</v>
      </c>
      <c r="BD311" s="58">
        <v>152274000</v>
      </c>
      <c r="BE311" s="58">
        <v>172534000</v>
      </c>
      <c r="BF311" s="58">
        <v>183959000</v>
      </c>
      <c r="BG311" s="58">
        <v>160758000</v>
      </c>
      <c r="BH311" s="58">
        <v>172253000</v>
      </c>
      <c r="BI311" s="58">
        <v>177077000</v>
      </c>
      <c r="BJ311" s="68">
        <v>27463000</v>
      </c>
      <c r="BK311" s="65">
        <v>120000</v>
      </c>
      <c r="BL311" s="65">
        <v>120000</v>
      </c>
      <c r="BM311" s="65">
        <v>120000</v>
      </c>
      <c r="BN311" s="65">
        <v>120000</v>
      </c>
      <c r="BO311" s="58">
        <v>120000</v>
      </c>
      <c r="BP311" s="58">
        <v>120000</v>
      </c>
      <c r="BQ311" s="58">
        <v>120000</v>
      </c>
      <c r="BR311" s="58">
        <v>120000</v>
      </c>
      <c r="BS311" s="58">
        <v>120000</v>
      </c>
      <c r="BT311" s="58">
        <v>120000</v>
      </c>
      <c r="BU311" s="58">
        <v>196000</v>
      </c>
      <c r="BV311" s="58">
        <v>550000</v>
      </c>
      <c r="BW311" s="58">
        <v>201000</v>
      </c>
      <c r="BX311" s="58">
        <v>163000</v>
      </c>
      <c r="BY311" s="58">
        <v>197000</v>
      </c>
      <c r="BZ311" s="58">
        <v>197000</v>
      </c>
      <c r="CA311" s="37"/>
    </row>
    <row r="312" spans="1:90" x14ac:dyDescent="0.3">
      <c r="A312" s="29">
        <v>409329</v>
      </c>
      <c r="B312" s="30" t="s">
        <v>824</v>
      </c>
      <c r="C312" s="8" t="s">
        <v>825</v>
      </c>
      <c r="D312" s="8" t="s">
        <v>93</v>
      </c>
      <c r="E312" s="2" t="str">
        <f t="shared" si="53"/>
        <v>MOKENA W3 pnum409329</v>
      </c>
      <c r="F312" s="7">
        <v>417</v>
      </c>
      <c r="G312" s="8" t="s">
        <v>830</v>
      </c>
      <c r="H312" s="8" t="s">
        <v>831</v>
      </c>
      <c r="I312" s="74">
        <f>AN312/2</f>
        <v>36998000</v>
      </c>
      <c r="J312" s="81">
        <f t="shared" ref="J312:AM312" si="74">(($AN312-$I312)/($AN$2-$I$2))+I312</f>
        <v>36998003.425740741</v>
      </c>
      <c r="K312" s="81">
        <f t="shared" si="74"/>
        <v>36998006.851481482</v>
      </c>
      <c r="L312" s="81">
        <f t="shared" si="74"/>
        <v>36998010.277222224</v>
      </c>
      <c r="M312" s="81">
        <f t="shared" si="74"/>
        <v>36998013.702962965</v>
      </c>
      <c r="N312" s="81">
        <f t="shared" si="74"/>
        <v>36998017.128703706</v>
      </c>
      <c r="O312" s="81">
        <f t="shared" si="74"/>
        <v>36998020.554444447</v>
      </c>
      <c r="P312" s="81">
        <f t="shared" si="74"/>
        <v>36998023.980185188</v>
      </c>
      <c r="Q312" s="81">
        <f t="shared" si="74"/>
        <v>36998027.40592593</v>
      </c>
      <c r="R312" s="81">
        <f t="shared" si="74"/>
        <v>36998030.831666671</v>
      </c>
      <c r="S312" s="81">
        <f t="shared" si="74"/>
        <v>36998034.257407412</v>
      </c>
      <c r="T312" s="81">
        <f t="shared" si="74"/>
        <v>36998037.683148153</v>
      </c>
      <c r="U312" s="81">
        <f t="shared" si="74"/>
        <v>36998041.108888894</v>
      </c>
      <c r="V312" s="81">
        <f t="shared" si="74"/>
        <v>36998044.534629636</v>
      </c>
      <c r="W312" s="81">
        <f t="shared" si="74"/>
        <v>36998047.960370377</v>
      </c>
      <c r="X312" s="81">
        <f t="shared" si="74"/>
        <v>36998051.386111118</v>
      </c>
      <c r="Y312" s="81">
        <f t="shared" si="74"/>
        <v>36998054.811851859</v>
      </c>
      <c r="Z312" s="81">
        <f t="shared" si="74"/>
        <v>36998058.2375926</v>
      </c>
      <c r="AA312" s="81">
        <f t="shared" si="74"/>
        <v>36998061.663333341</v>
      </c>
      <c r="AB312" s="81">
        <f t="shared" si="74"/>
        <v>36998065.089074083</v>
      </c>
      <c r="AC312" s="81">
        <f t="shared" si="74"/>
        <v>36998068.514814824</v>
      </c>
      <c r="AD312" s="81">
        <f t="shared" si="74"/>
        <v>36998071.940555565</v>
      </c>
      <c r="AE312" s="81">
        <f t="shared" si="74"/>
        <v>36998075.366296306</v>
      </c>
      <c r="AF312" s="81">
        <f t="shared" si="74"/>
        <v>36998078.792037047</v>
      </c>
      <c r="AG312" s="81">
        <f t="shared" si="74"/>
        <v>36998082.217777789</v>
      </c>
      <c r="AH312" s="81">
        <f t="shared" si="74"/>
        <v>36998085.64351853</v>
      </c>
      <c r="AI312" s="81">
        <f t="shared" si="74"/>
        <v>36998089.069259271</v>
      </c>
      <c r="AJ312" s="81">
        <f t="shared" si="74"/>
        <v>36998092.495000012</v>
      </c>
      <c r="AK312" s="81">
        <f t="shared" si="74"/>
        <v>36998095.920740753</v>
      </c>
      <c r="AL312" s="81">
        <f t="shared" si="74"/>
        <v>36998099.346481495</v>
      </c>
      <c r="AM312" s="81">
        <f t="shared" si="74"/>
        <v>36998102.772222236</v>
      </c>
      <c r="AN312" s="60">
        <v>73996000</v>
      </c>
      <c r="AO312" s="60">
        <v>79628000</v>
      </c>
      <c r="AP312" s="60">
        <v>85069000</v>
      </c>
      <c r="AQ312" s="60">
        <v>84518000</v>
      </c>
      <c r="AR312" s="60">
        <v>106590000</v>
      </c>
      <c r="AS312" s="60">
        <v>140262000</v>
      </c>
      <c r="AT312" s="60">
        <v>121489000</v>
      </c>
      <c r="AU312" s="60">
        <v>70322000</v>
      </c>
      <c r="AV312" s="57" t="e">
        <f>(($AW312-$AU312)/($AW$2-$AU$2))+AU312</f>
        <v>#DIV/0!</v>
      </c>
      <c r="AW312" s="60">
        <v>86286500</v>
      </c>
      <c r="AX312" s="60">
        <v>91461000</v>
      </c>
      <c r="AY312" s="58">
        <v>87110000</v>
      </c>
      <c r="AZ312" s="60">
        <v>113772000</v>
      </c>
      <c r="BA312" s="58">
        <v>152485000</v>
      </c>
      <c r="BB312" s="58">
        <v>128241000</v>
      </c>
      <c r="BC312" s="58">
        <v>136090000</v>
      </c>
      <c r="BD312" s="58">
        <v>132300000</v>
      </c>
      <c r="BE312" s="58">
        <v>151867000</v>
      </c>
      <c r="BF312" s="58">
        <v>163713000</v>
      </c>
      <c r="BG312" s="58">
        <v>100948000</v>
      </c>
      <c r="BH312" s="58">
        <v>146299000</v>
      </c>
      <c r="BI312" s="58">
        <v>151592000</v>
      </c>
      <c r="BJ312" s="68">
        <v>20961000</v>
      </c>
      <c r="BK312" s="65">
        <v>120000</v>
      </c>
      <c r="BL312" s="65">
        <v>120000</v>
      </c>
      <c r="BM312" s="65">
        <v>120000</v>
      </c>
      <c r="BN312" s="65">
        <v>120000</v>
      </c>
      <c r="BO312" s="58">
        <v>120000</v>
      </c>
      <c r="BP312" s="58">
        <v>120000</v>
      </c>
      <c r="BQ312" s="58">
        <v>120000</v>
      </c>
      <c r="BR312" s="58">
        <v>120000</v>
      </c>
      <c r="BS312" s="58">
        <v>120000</v>
      </c>
      <c r="BT312" s="58">
        <v>120000</v>
      </c>
      <c r="BU312" s="58">
        <v>139000</v>
      </c>
      <c r="BV312" s="58">
        <v>191000</v>
      </c>
      <c r="BW312" s="58">
        <v>219000</v>
      </c>
      <c r="BX312" s="58">
        <v>197000</v>
      </c>
      <c r="BY312" s="58">
        <v>212000</v>
      </c>
      <c r="BZ312" s="58">
        <v>212000</v>
      </c>
      <c r="CA312" s="37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</row>
    <row r="313" spans="1:90" s="11" customFormat="1" x14ac:dyDescent="0.3">
      <c r="A313" s="29">
        <v>409328</v>
      </c>
      <c r="B313" s="30" t="s">
        <v>824</v>
      </c>
      <c r="C313" s="8" t="s">
        <v>825</v>
      </c>
      <c r="D313" s="8" t="s">
        <v>82</v>
      </c>
      <c r="E313" s="2" t="str">
        <f t="shared" si="53"/>
        <v>MOKENA W5 pnum409328</v>
      </c>
      <c r="F313" s="7">
        <v>355</v>
      </c>
      <c r="G313" s="8" t="s">
        <v>832</v>
      </c>
      <c r="H313" s="8" t="s">
        <v>833</v>
      </c>
      <c r="I313" s="74">
        <v>0</v>
      </c>
      <c r="J313" s="61">
        <v>0</v>
      </c>
      <c r="K313" s="61">
        <v>0</v>
      </c>
      <c r="L313" s="61">
        <v>0</v>
      </c>
      <c r="M313" s="61">
        <v>0</v>
      </c>
      <c r="N313" s="61">
        <v>0</v>
      </c>
      <c r="O313" s="61">
        <v>0</v>
      </c>
      <c r="P313" s="61">
        <v>0</v>
      </c>
      <c r="Q313" s="61">
        <v>0</v>
      </c>
      <c r="R313" s="61">
        <v>0</v>
      </c>
      <c r="S313" s="61">
        <v>0</v>
      </c>
      <c r="T313" s="61">
        <v>0</v>
      </c>
      <c r="U313" s="61">
        <v>0</v>
      </c>
      <c r="V313" s="61">
        <v>0</v>
      </c>
      <c r="W313" s="61">
        <v>0</v>
      </c>
      <c r="X313" s="61">
        <v>0</v>
      </c>
      <c r="Y313" s="61">
        <v>0</v>
      </c>
      <c r="Z313" s="61">
        <v>0</v>
      </c>
      <c r="AA313" s="61">
        <v>0</v>
      </c>
      <c r="AB313" s="61">
        <v>0</v>
      </c>
      <c r="AC313" s="61">
        <v>0</v>
      </c>
      <c r="AD313" s="61">
        <v>0</v>
      </c>
      <c r="AE313" s="61">
        <v>0</v>
      </c>
      <c r="AF313" s="61">
        <v>0</v>
      </c>
      <c r="AG313" s="61">
        <v>0</v>
      </c>
      <c r="AH313" s="61">
        <v>0</v>
      </c>
      <c r="AI313" s="61">
        <v>0</v>
      </c>
      <c r="AJ313" s="61">
        <v>0</v>
      </c>
      <c r="AK313" s="61">
        <v>0</v>
      </c>
      <c r="AL313" s="61">
        <v>0</v>
      </c>
      <c r="AM313" s="61">
        <v>0</v>
      </c>
      <c r="AN313" s="61">
        <v>0</v>
      </c>
      <c r="AO313" s="61">
        <v>0</v>
      </c>
      <c r="AP313" s="61">
        <v>0</v>
      </c>
      <c r="AQ313" s="61">
        <v>0</v>
      </c>
      <c r="AR313" s="61">
        <v>0</v>
      </c>
      <c r="AS313" s="60">
        <v>11530000</v>
      </c>
      <c r="AT313" s="60">
        <v>90282000</v>
      </c>
      <c r="AU313" s="60">
        <v>102251000</v>
      </c>
      <c r="AV313" s="61" t="e">
        <f>(($AW313-$AU313)/($AW$2-$AU$2))+AU313</f>
        <v>#DIV/0!</v>
      </c>
      <c r="AW313" s="60">
        <v>86286500</v>
      </c>
      <c r="AX313" s="60">
        <v>90331000</v>
      </c>
      <c r="AY313" s="60">
        <v>88557000</v>
      </c>
      <c r="AZ313" s="60">
        <v>113699000</v>
      </c>
      <c r="BA313" s="60">
        <v>184008000</v>
      </c>
      <c r="BB313" s="60">
        <v>241442000</v>
      </c>
      <c r="BC313" s="60">
        <v>161175000</v>
      </c>
      <c r="BD313" s="60">
        <v>171400000</v>
      </c>
      <c r="BE313" s="60">
        <v>193112000</v>
      </c>
      <c r="BF313" s="60">
        <v>211672000</v>
      </c>
      <c r="BG313" s="58">
        <v>166435000</v>
      </c>
      <c r="BH313" s="58">
        <v>135664000</v>
      </c>
      <c r="BI313" s="58">
        <v>194936000</v>
      </c>
      <c r="BJ313" s="68">
        <v>27879000</v>
      </c>
      <c r="BK313" s="65">
        <v>120000</v>
      </c>
      <c r="BL313" s="65">
        <v>120000</v>
      </c>
      <c r="BM313" s="65">
        <v>120000</v>
      </c>
      <c r="BN313" s="65">
        <v>120000</v>
      </c>
      <c r="BO313" s="58">
        <v>120000</v>
      </c>
      <c r="BP313" s="58">
        <v>120000</v>
      </c>
      <c r="BQ313" s="58">
        <v>120000</v>
      </c>
      <c r="BR313" s="58">
        <v>120000</v>
      </c>
      <c r="BS313" s="58">
        <v>120000</v>
      </c>
      <c r="BT313" s="58">
        <v>120000</v>
      </c>
      <c r="BU313" s="58">
        <v>270000</v>
      </c>
      <c r="BV313" s="58">
        <v>179000</v>
      </c>
      <c r="BW313" s="58">
        <v>213000</v>
      </c>
      <c r="BX313" s="58">
        <v>186000</v>
      </c>
      <c r="BY313" s="58">
        <v>191000</v>
      </c>
      <c r="BZ313" s="58">
        <v>191000</v>
      </c>
      <c r="CA313" s="37"/>
    </row>
    <row r="314" spans="1:90" s="11" customFormat="1" x14ac:dyDescent="0.3">
      <c r="A314" s="29">
        <v>409330</v>
      </c>
      <c r="B314" s="30" t="s">
        <v>824</v>
      </c>
      <c r="C314" s="8" t="s">
        <v>825</v>
      </c>
      <c r="D314" s="8" t="s">
        <v>49</v>
      </c>
      <c r="E314" s="2" t="str">
        <f t="shared" si="53"/>
        <v>MOKENA W2 pnum409330</v>
      </c>
      <c r="F314" s="7">
        <v>225</v>
      </c>
      <c r="G314" s="8" t="s">
        <v>834</v>
      </c>
      <c r="H314" s="8" t="s">
        <v>835</v>
      </c>
      <c r="I314" s="56">
        <f>AN314/2</f>
        <v>33912300</v>
      </c>
      <c r="J314" s="62">
        <f t="shared" ref="J314:AM314" si="75">(($AN314-$I314)/($AN$2-$I$2))+I314</f>
        <v>33912303.140027776</v>
      </c>
      <c r="K314" s="62">
        <f t="shared" si="75"/>
        <v>33912306.280055553</v>
      </c>
      <c r="L314" s="62">
        <f t="shared" si="75"/>
        <v>33912309.420083329</v>
      </c>
      <c r="M314" s="62">
        <f t="shared" si="75"/>
        <v>33912312.560111105</v>
      </c>
      <c r="N314" s="62">
        <f t="shared" si="75"/>
        <v>33912315.700138882</v>
      </c>
      <c r="O314" s="62">
        <f t="shared" si="75"/>
        <v>33912318.840166658</v>
      </c>
      <c r="P314" s="62">
        <f t="shared" si="75"/>
        <v>33912321.980194435</v>
      </c>
      <c r="Q314" s="62">
        <f t="shared" si="75"/>
        <v>33912325.120222211</v>
      </c>
      <c r="R314" s="62">
        <f t="shared" si="75"/>
        <v>33912328.260249987</v>
      </c>
      <c r="S314" s="62">
        <f t="shared" si="75"/>
        <v>33912331.400277764</v>
      </c>
      <c r="T314" s="62">
        <f t="shared" si="75"/>
        <v>33912334.54030554</v>
      </c>
      <c r="U314" s="62">
        <f t="shared" si="75"/>
        <v>33912337.680333316</v>
      </c>
      <c r="V314" s="62">
        <f t="shared" si="75"/>
        <v>33912340.820361093</v>
      </c>
      <c r="W314" s="62">
        <f t="shared" si="75"/>
        <v>33912343.960388869</v>
      </c>
      <c r="X314" s="62">
        <f t="shared" si="75"/>
        <v>33912347.100416645</v>
      </c>
      <c r="Y314" s="62">
        <f t="shared" si="75"/>
        <v>33912350.240444422</v>
      </c>
      <c r="Z314" s="62">
        <f t="shared" si="75"/>
        <v>33912353.380472198</v>
      </c>
      <c r="AA314" s="62">
        <f t="shared" si="75"/>
        <v>33912356.520499974</v>
      </c>
      <c r="AB314" s="62">
        <f t="shared" si="75"/>
        <v>33912359.660527751</v>
      </c>
      <c r="AC314" s="62">
        <f t="shared" si="75"/>
        <v>33912362.800555527</v>
      </c>
      <c r="AD314" s="62">
        <f t="shared" si="75"/>
        <v>33912365.940583304</v>
      </c>
      <c r="AE314" s="62">
        <f t="shared" si="75"/>
        <v>33912369.08061108</v>
      </c>
      <c r="AF314" s="62">
        <f t="shared" si="75"/>
        <v>33912372.220638856</v>
      </c>
      <c r="AG314" s="62">
        <f t="shared" si="75"/>
        <v>33912375.360666633</v>
      </c>
      <c r="AH314" s="62">
        <f t="shared" si="75"/>
        <v>33912378.500694409</v>
      </c>
      <c r="AI314" s="62">
        <f t="shared" si="75"/>
        <v>33912381.640722185</v>
      </c>
      <c r="AJ314" s="62">
        <f t="shared" si="75"/>
        <v>33912384.780749962</v>
      </c>
      <c r="AK314" s="62">
        <f t="shared" si="75"/>
        <v>33912387.920777738</v>
      </c>
      <c r="AL314" s="62">
        <f t="shared" si="75"/>
        <v>33912391.060805514</v>
      </c>
      <c r="AM314" s="62">
        <f t="shared" si="75"/>
        <v>33912394.200833291</v>
      </c>
      <c r="AN314" s="58">
        <v>67824600</v>
      </c>
      <c r="AO314" s="58">
        <v>64354000</v>
      </c>
      <c r="AP314" s="58">
        <v>64821100</v>
      </c>
      <c r="AQ314" s="58">
        <v>64880100</v>
      </c>
      <c r="AR314" s="58">
        <v>43182000</v>
      </c>
      <c r="AS314" s="58">
        <v>777200</v>
      </c>
      <c r="AT314" s="58">
        <v>0</v>
      </c>
      <c r="AU314" s="58">
        <v>0</v>
      </c>
      <c r="AV314" s="58">
        <v>0</v>
      </c>
      <c r="AW314" s="58">
        <v>0</v>
      </c>
      <c r="AX314" s="58">
        <v>0</v>
      </c>
      <c r="AY314" s="58">
        <v>0</v>
      </c>
      <c r="AZ314" s="58">
        <v>0</v>
      </c>
      <c r="BA314" s="58">
        <v>0</v>
      </c>
      <c r="BB314" s="58">
        <v>0</v>
      </c>
      <c r="BC314" s="58">
        <v>0</v>
      </c>
      <c r="BD314" s="58">
        <v>0</v>
      </c>
      <c r="BE314" s="58">
        <v>0</v>
      </c>
      <c r="BF314" s="58">
        <v>0</v>
      </c>
      <c r="BG314" s="58">
        <v>0</v>
      </c>
      <c r="BH314" s="58">
        <v>117921000</v>
      </c>
      <c r="BI314" s="67">
        <v>0</v>
      </c>
      <c r="BJ314" s="78">
        <v>0</v>
      </c>
      <c r="BK314" s="57">
        <v>0</v>
      </c>
      <c r="BL314" s="57">
        <v>0</v>
      </c>
      <c r="BM314" s="57">
        <v>0</v>
      </c>
      <c r="BN314" s="57">
        <v>0</v>
      </c>
      <c r="BO314" s="57">
        <v>0</v>
      </c>
      <c r="BP314" s="57">
        <v>0</v>
      </c>
      <c r="BQ314" s="57">
        <v>0</v>
      </c>
      <c r="BR314" s="57">
        <v>0</v>
      </c>
      <c r="BS314" s="57">
        <v>0</v>
      </c>
      <c r="BT314" s="57">
        <v>0</v>
      </c>
      <c r="BU314" s="84">
        <v>0</v>
      </c>
      <c r="BV314" s="57">
        <v>0</v>
      </c>
      <c r="BW314" s="84">
        <v>0</v>
      </c>
      <c r="BX314" s="57">
        <v>0</v>
      </c>
      <c r="BY314" s="57">
        <v>0</v>
      </c>
      <c r="BZ314" s="57">
        <v>0</v>
      </c>
      <c r="CA314" s="37"/>
    </row>
    <row r="315" spans="1:90" s="11" customFormat="1" x14ac:dyDescent="0.3">
      <c r="A315" s="29">
        <v>409331</v>
      </c>
      <c r="B315" s="30" t="s">
        <v>824</v>
      </c>
      <c r="C315" s="8" t="s">
        <v>825</v>
      </c>
      <c r="D315" s="8" t="s">
        <v>54</v>
      </c>
      <c r="E315" s="2" t="str">
        <f t="shared" si="53"/>
        <v>MOKENA W1 pnum409331</v>
      </c>
      <c r="F315" s="7">
        <v>139</v>
      </c>
      <c r="G315" s="8" t="s">
        <v>836</v>
      </c>
      <c r="H315" s="8" t="s">
        <v>837</v>
      </c>
      <c r="I315" s="73">
        <v>0</v>
      </c>
      <c r="J315" s="72">
        <v>0</v>
      </c>
      <c r="K315" s="72">
        <v>0</v>
      </c>
      <c r="L315" s="72">
        <v>0</v>
      </c>
      <c r="M315" s="72">
        <v>0</v>
      </c>
      <c r="N315" s="72">
        <v>0</v>
      </c>
      <c r="O315" s="72">
        <v>0</v>
      </c>
      <c r="P315" s="72">
        <v>0</v>
      </c>
      <c r="Q315" s="72">
        <v>0</v>
      </c>
      <c r="R315" s="72">
        <v>0</v>
      </c>
      <c r="S315" s="72">
        <v>0</v>
      </c>
      <c r="T315" s="72">
        <v>0</v>
      </c>
      <c r="U315" s="72">
        <v>0</v>
      </c>
      <c r="V315" s="72">
        <v>0</v>
      </c>
      <c r="W315" s="72">
        <v>0</v>
      </c>
      <c r="X315" s="72">
        <v>0</v>
      </c>
      <c r="Y315" s="72">
        <v>0</v>
      </c>
      <c r="Z315" s="72">
        <v>0</v>
      </c>
      <c r="AA315" s="72">
        <v>0</v>
      </c>
      <c r="AB315" s="72">
        <v>0</v>
      </c>
      <c r="AC315" s="72">
        <v>0</v>
      </c>
      <c r="AD315" s="72">
        <v>0</v>
      </c>
      <c r="AE315" s="72">
        <v>0</v>
      </c>
      <c r="AF315" s="72">
        <v>0</v>
      </c>
      <c r="AG315" s="72">
        <v>0</v>
      </c>
      <c r="AH315" s="72">
        <v>0</v>
      </c>
      <c r="AI315" s="72">
        <v>0</v>
      </c>
      <c r="AJ315" s="72">
        <v>0</v>
      </c>
      <c r="AK315" s="72">
        <v>0</v>
      </c>
      <c r="AL315" s="72">
        <v>0</v>
      </c>
      <c r="AM315" s="72">
        <v>0</v>
      </c>
      <c r="AN315" s="72">
        <v>0</v>
      </c>
      <c r="AO315" s="60">
        <v>0</v>
      </c>
      <c r="AP315" s="60">
        <v>0</v>
      </c>
      <c r="AQ315" s="60">
        <v>0</v>
      </c>
      <c r="AR315" s="60">
        <v>0</v>
      </c>
      <c r="AS315" s="60">
        <v>0</v>
      </c>
      <c r="AT315" s="58">
        <v>0</v>
      </c>
      <c r="AU315" s="60">
        <v>0</v>
      </c>
      <c r="AV315" s="60">
        <v>0</v>
      </c>
      <c r="AW315" s="60">
        <v>0</v>
      </c>
      <c r="AX315" s="60">
        <v>0</v>
      </c>
      <c r="AY315" s="60">
        <v>0</v>
      </c>
      <c r="AZ315" s="60">
        <v>0</v>
      </c>
      <c r="BA315" s="60">
        <v>0</v>
      </c>
      <c r="BB315" s="60">
        <v>0</v>
      </c>
      <c r="BC315" s="60">
        <v>0</v>
      </c>
      <c r="BD315" s="60">
        <v>0</v>
      </c>
      <c r="BE315" s="60">
        <v>0</v>
      </c>
      <c r="BF315" s="60">
        <v>0</v>
      </c>
      <c r="BG315" s="60">
        <v>0</v>
      </c>
      <c r="BH315" s="67">
        <v>0</v>
      </c>
      <c r="BI315" s="67">
        <v>0</v>
      </c>
      <c r="BJ315" s="78">
        <v>0</v>
      </c>
      <c r="BK315" s="57">
        <v>0</v>
      </c>
      <c r="BL315" s="57">
        <v>0</v>
      </c>
      <c r="BM315" s="57">
        <v>0</v>
      </c>
      <c r="BN315" s="57">
        <v>0</v>
      </c>
      <c r="BO315" s="57">
        <v>0</v>
      </c>
      <c r="BP315" s="57">
        <v>0</v>
      </c>
      <c r="BQ315" s="57">
        <v>0</v>
      </c>
      <c r="BR315" s="57">
        <v>0</v>
      </c>
      <c r="BS315" s="57">
        <v>0</v>
      </c>
      <c r="BT315" s="57">
        <v>0</v>
      </c>
      <c r="BU315" s="57">
        <v>0</v>
      </c>
      <c r="BV315" s="57">
        <v>0</v>
      </c>
      <c r="BW315" s="57">
        <v>0</v>
      </c>
      <c r="BX315" s="57">
        <v>0</v>
      </c>
      <c r="BY315" s="57">
        <v>0</v>
      </c>
      <c r="BZ315" s="57">
        <v>0</v>
      </c>
      <c r="CA315" s="37"/>
    </row>
    <row r="316" spans="1:90" s="11" customFormat="1" ht="28.8" x14ac:dyDescent="0.3">
      <c r="A316" s="1">
        <v>404130</v>
      </c>
      <c r="B316" s="2" t="s">
        <v>838</v>
      </c>
      <c r="C316" s="2" t="s">
        <v>839</v>
      </c>
      <c r="D316" s="2" t="s">
        <v>54</v>
      </c>
      <c r="E316" s="2" t="str">
        <f t="shared" si="53"/>
        <v>MOKENA MILLS INC W1 pnum404130</v>
      </c>
      <c r="F316" s="3"/>
      <c r="G316" s="2" t="s">
        <v>840</v>
      </c>
      <c r="H316" s="2" t="s">
        <v>841</v>
      </c>
      <c r="I316" s="31">
        <v>250000</v>
      </c>
      <c r="J316" s="31">
        <v>200000</v>
      </c>
      <c r="K316" s="31">
        <v>210000</v>
      </c>
      <c r="L316" s="31">
        <v>250000</v>
      </c>
      <c r="M316" s="31">
        <v>200000</v>
      </c>
      <c r="N316" s="31">
        <v>210000</v>
      </c>
      <c r="O316" s="31">
        <v>200000</v>
      </c>
      <c r="P316" s="31">
        <v>250000</v>
      </c>
      <c r="Q316" s="31">
        <v>200000</v>
      </c>
      <c r="R316" s="31">
        <v>210000</v>
      </c>
      <c r="S316" s="31">
        <v>200000</v>
      </c>
      <c r="T316" s="31">
        <v>250000</v>
      </c>
      <c r="U316" s="31">
        <v>200000</v>
      </c>
      <c r="V316" s="31">
        <v>210000</v>
      </c>
      <c r="W316" s="31">
        <v>200000</v>
      </c>
      <c r="X316" s="31">
        <v>250000</v>
      </c>
      <c r="Y316" s="31">
        <v>200000</v>
      </c>
      <c r="Z316" s="31">
        <v>210000</v>
      </c>
      <c r="AA316" s="31">
        <v>200000</v>
      </c>
      <c r="AB316" s="31">
        <v>250000</v>
      </c>
      <c r="AC316" s="31">
        <v>200000</v>
      </c>
      <c r="AD316" s="31">
        <v>210000</v>
      </c>
      <c r="AE316" s="31">
        <v>200000</v>
      </c>
      <c r="AF316" s="31">
        <v>250000</v>
      </c>
      <c r="AG316" s="31">
        <v>200000</v>
      </c>
      <c r="AH316" s="31">
        <v>210000</v>
      </c>
      <c r="AI316" s="31">
        <v>200000</v>
      </c>
      <c r="AJ316" s="31">
        <v>250000</v>
      </c>
      <c r="AK316" s="31">
        <v>200000</v>
      </c>
      <c r="AL316" s="31">
        <v>210000</v>
      </c>
      <c r="AM316" s="31">
        <v>200000</v>
      </c>
      <c r="AN316" s="32">
        <v>250000</v>
      </c>
      <c r="AO316" s="32">
        <v>200000</v>
      </c>
      <c r="AP316" s="32">
        <v>210000</v>
      </c>
      <c r="AQ316" s="32">
        <v>200000</v>
      </c>
      <c r="AR316" s="32">
        <v>76730</v>
      </c>
      <c r="AS316" s="32">
        <v>66440</v>
      </c>
      <c r="AT316" s="32">
        <v>82000</v>
      </c>
      <c r="AU316" s="33">
        <v>144900</v>
      </c>
      <c r="AV316" s="33">
        <v>402500</v>
      </c>
      <c r="AW316" s="33">
        <v>450000</v>
      </c>
      <c r="AX316" s="33">
        <v>516000</v>
      </c>
      <c r="AY316" s="33">
        <v>462000</v>
      </c>
      <c r="AZ316" s="33">
        <v>425000</v>
      </c>
      <c r="BA316" s="33">
        <v>410000</v>
      </c>
      <c r="BB316" s="32">
        <v>360000</v>
      </c>
      <c r="BC316" s="32">
        <v>270000</v>
      </c>
      <c r="BD316" s="32">
        <v>220000</v>
      </c>
      <c r="BE316" s="32">
        <v>220000</v>
      </c>
      <c r="BF316" s="32">
        <v>220000</v>
      </c>
      <c r="BG316" s="32">
        <v>220000</v>
      </c>
      <c r="BH316" s="32">
        <v>220000</v>
      </c>
      <c r="BI316" s="32">
        <v>0</v>
      </c>
      <c r="BJ316" s="32">
        <v>0</v>
      </c>
      <c r="BK316" s="32">
        <v>0</v>
      </c>
      <c r="BL316" s="32">
        <v>0</v>
      </c>
      <c r="BM316" s="32">
        <v>0</v>
      </c>
      <c r="BN316" s="32">
        <v>0</v>
      </c>
      <c r="BO316" s="32">
        <v>0</v>
      </c>
      <c r="BP316" s="32">
        <v>0</v>
      </c>
      <c r="BQ316" s="32">
        <v>0</v>
      </c>
      <c r="BR316" s="32">
        <v>0</v>
      </c>
      <c r="BS316" s="32">
        <v>0</v>
      </c>
      <c r="BT316" s="32">
        <v>0</v>
      </c>
      <c r="BU316" s="32">
        <v>0</v>
      </c>
      <c r="BV316" s="32">
        <v>0</v>
      </c>
      <c r="BW316" s="32">
        <v>0</v>
      </c>
      <c r="BX316" s="32">
        <v>0</v>
      </c>
      <c r="BY316" s="32">
        <v>0</v>
      </c>
      <c r="BZ316" s="32">
        <v>0</v>
      </c>
      <c r="CA316" s="39"/>
    </row>
    <row r="317" spans="1:90" s="11" customFormat="1" x14ac:dyDescent="0.3">
      <c r="A317" s="27">
        <v>409214</v>
      </c>
      <c r="B317" s="28" t="s">
        <v>842</v>
      </c>
      <c r="C317" s="8" t="s">
        <v>843</v>
      </c>
      <c r="D317" s="8" t="s">
        <v>49</v>
      </c>
      <c r="E317" s="2" t="str">
        <f t="shared" si="53"/>
        <v>MONEE W2 pnum409214</v>
      </c>
      <c r="F317" s="7">
        <v>519</v>
      </c>
      <c r="G317" s="8" t="s">
        <v>844</v>
      </c>
      <c r="H317" s="8" t="s">
        <v>845</v>
      </c>
      <c r="I317" s="63">
        <v>0</v>
      </c>
      <c r="J317" s="58">
        <v>0</v>
      </c>
      <c r="K317" s="58">
        <v>0</v>
      </c>
      <c r="L317" s="58">
        <v>0</v>
      </c>
      <c r="M317" s="58">
        <v>0</v>
      </c>
      <c r="N317" s="58">
        <v>0</v>
      </c>
      <c r="O317" s="58">
        <v>0</v>
      </c>
      <c r="P317" s="58">
        <v>0</v>
      </c>
      <c r="Q317" s="58">
        <v>0</v>
      </c>
      <c r="R317" s="58">
        <v>0</v>
      </c>
      <c r="S317" s="58">
        <v>0</v>
      </c>
      <c r="T317" s="58">
        <v>0</v>
      </c>
      <c r="U317" s="58">
        <v>0</v>
      </c>
      <c r="V317" s="58">
        <v>0</v>
      </c>
      <c r="W317" s="58">
        <v>0</v>
      </c>
      <c r="X317" s="58">
        <v>0</v>
      </c>
      <c r="Y317" s="58">
        <v>0</v>
      </c>
      <c r="Z317" s="58">
        <v>0</v>
      </c>
      <c r="AA317" s="58">
        <v>0</v>
      </c>
      <c r="AB317" s="58">
        <v>0</v>
      </c>
      <c r="AC317" s="58">
        <v>0</v>
      </c>
      <c r="AD317" s="58">
        <v>0</v>
      </c>
      <c r="AE317" s="58">
        <v>0</v>
      </c>
      <c r="AF317" s="58">
        <v>0</v>
      </c>
      <c r="AG317" s="58">
        <v>0</v>
      </c>
      <c r="AH317" s="58">
        <v>0</v>
      </c>
      <c r="AI317" s="58">
        <v>0</v>
      </c>
      <c r="AJ317" s="58">
        <v>0</v>
      </c>
      <c r="AK317" s="58">
        <v>0</v>
      </c>
      <c r="AL317" s="58">
        <v>0</v>
      </c>
      <c r="AM317" s="58">
        <v>0</v>
      </c>
      <c r="AN317" s="58">
        <v>0</v>
      </c>
      <c r="AO317" s="58">
        <v>639000</v>
      </c>
      <c r="AP317" s="58">
        <v>338600</v>
      </c>
      <c r="AQ317" s="58">
        <v>338600</v>
      </c>
      <c r="AR317" s="58">
        <v>338600</v>
      </c>
      <c r="AS317" s="58">
        <v>0</v>
      </c>
      <c r="AT317" s="58">
        <v>400000</v>
      </c>
      <c r="AU317" s="58">
        <v>671600</v>
      </c>
      <c r="AV317" s="57">
        <f>((AW317-AU317)/(1990-1988))+AU317</f>
        <v>719050</v>
      </c>
      <c r="AW317" s="58">
        <v>766500</v>
      </c>
      <c r="AX317" s="90">
        <v>0</v>
      </c>
      <c r="AY317" s="90">
        <v>0</v>
      </c>
      <c r="AZ317" s="90">
        <v>0</v>
      </c>
      <c r="BA317" s="90">
        <v>0</v>
      </c>
      <c r="BB317" s="90">
        <v>0</v>
      </c>
      <c r="BC317" s="84">
        <v>0</v>
      </c>
      <c r="BD317" s="84">
        <v>0</v>
      </c>
      <c r="BE317" s="84">
        <v>0</v>
      </c>
      <c r="BF317" s="84">
        <v>0</v>
      </c>
      <c r="BG317" s="58">
        <v>10000</v>
      </c>
      <c r="BH317" s="58">
        <v>0</v>
      </c>
      <c r="BI317" s="58">
        <v>0</v>
      </c>
      <c r="BJ317" s="58">
        <v>0</v>
      </c>
      <c r="BK317" s="58">
        <v>0</v>
      </c>
      <c r="BL317" s="58">
        <v>0</v>
      </c>
      <c r="BM317" s="58">
        <v>0</v>
      </c>
      <c r="BN317" s="58">
        <v>0</v>
      </c>
      <c r="BO317" s="58">
        <v>0</v>
      </c>
      <c r="BP317" s="58">
        <v>0</v>
      </c>
      <c r="BQ317" s="58">
        <v>0</v>
      </c>
      <c r="BR317" s="58">
        <v>0</v>
      </c>
      <c r="BS317" s="58">
        <v>0</v>
      </c>
      <c r="BT317" s="58">
        <v>0</v>
      </c>
      <c r="BU317" s="58">
        <v>0</v>
      </c>
      <c r="BV317" s="58">
        <v>0</v>
      </c>
      <c r="BW317" s="58">
        <v>0</v>
      </c>
      <c r="BX317" s="58">
        <v>0</v>
      </c>
      <c r="BY317" s="58">
        <v>0</v>
      </c>
      <c r="BZ317" s="58">
        <v>0</v>
      </c>
      <c r="CA317" s="37"/>
    </row>
    <row r="318" spans="1:90" x14ac:dyDescent="0.3">
      <c r="A318" s="27">
        <v>409215</v>
      </c>
      <c r="B318" s="28" t="s">
        <v>842</v>
      </c>
      <c r="C318" s="8" t="s">
        <v>843</v>
      </c>
      <c r="D318" s="8" t="s">
        <v>93</v>
      </c>
      <c r="E318" s="2" t="str">
        <f t="shared" si="53"/>
        <v>MONEE W3 pnum409215</v>
      </c>
      <c r="F318" s="7">
        <v>490</v>
      </c>
      <c r="G318" s="8" t="s">
        <v>846</v>
      </c>
      <c r="H318" s="8" t="s">
        <v>847</v>
      </c>
      <c r="I318" s="56">
        <f>AN318/2</f>
        <v>13636100</v>
      </c>
      <c r="J318" s="62">
        <f t="shared" ref="J318:AM318" si="76">(($AN318-$I318)/($AN$2-$I$2))+I318</f>
        <v>13636101.262601852</v>
      </c>
      <c r="K318" s="62">
        <f t="shared" si="76"/>
        <v>13636102.525203705</v>
      </c>
      <c r="L318" s="62">
        <f t="shared" si="76"/>
        <v>13636103.787805557</v>
      </c>
      <c r="M318" s="62">
        <f t="shared" si="76"/>
        <v>13636105.05040741</v>
      </c>
      <c r="N318" s="62">
        <f t="shared" si="76"/>
        <v>13636106.313009262</v>
      </c>
      <c r="O318" s="62">
        <f t="shared" si="76"/>
        <v>13636107.575611115</v>
      </c>
      <c r="P318" s="62">
        <f t="shared" si="76"/>
        <v>13636108.838212967</v>
      </c>
      <c r="Q318" s="62">
        <f t="shared" si="76"/>
        <v>13636110.100814819</v>
      </c>
      <c r="R318" s="62">
        <f t="shared" si="76"/>
        <v>13636111.363416672</v>
      </c>
      <c r="S318" s="62">
        <f t="shared" si="76"/>
        <v>13636112.626018524</v>
      </c>
      <c r="T318" s="62">
        <f t="shared" si="76"/>
        <v>13636113.888620377</v>
      </c>
      <c r="U318" s="62">
        <f t="shared" si="76"/>
        <v>13636115.151222229</v>
      </c>
      <c r="V318" s="62">
        <f t="shared" si="76"/>
        <v>13636116.413824081</v>
      </c>
      <c r="W318" s="62">
        <f t="shared" si="76"/>
        <v>13636117.676425934</v>
      </c>
      <c r="X318" s="62">
        <f t="shared" si="76"/>
        <v>13636118.939027786</v>
      </c>
      <c r="Y318" s="62">
        <f t="shared" si="76"/>
        <v>13636120.201629639</v>
      </c>
      <c r="Z318" s="62">
        <f t="shared" si="76"/>
        <v>13636121.464231491</v>
      </c>
      <c r="AA318" s="62">
        <f t="shared" si="76"/>
        <v>13636122.726833344</v>
      </c>
      <c r="AB318" s="62">
        <f t="shared" si="76"/>
        <v>13636123.989435196</v>
      </c>
      <c r="AC318" s="62">
        <f t="shared" si="76"/>
        <v>13636125.252037048</v>
      </c>
      <c r="AD318" s="62">
        <f t="shared" si="76"/>
        <v>13636126.514638901</v>
      </c>
      <c r="AE318" s="62">
        <f t="shared" si="76"/>
        <v>13636127.777240753</v>
      </c>
      <c r="AF318" s="62">
        <f t="shared" si="76"/>
        <v>13636129.039842606</v>
      </c>
      <c r="AG318" s="62">
        <f t="shared" si="76"/>
        <v>13636130.302444458</v>
      </c>
      <c r="AH318" s="62">
        <f t="shared" si="76"/>
        <v>13636131.56504631</v>
      </c>
      <c r="AI318" s="62">
        <f t="shared" si="76"/>
        <v>13636132.827648163</v>
      </c>
      <c r="AJ318" s="62">
        <f t="shared" si="76"/>
        <v>13636134.090250015</v>
      </c>
      <c r="AK318" s="62">
        <f t="shared" si="76"/>
        <v>13636135.352851868</v>
      </c>
      <c r="AL318" s="62">
        <f t="shared" si="76"/>
        <v>13636136.61545372</v>
      </c>
      <c r="AM318" s="62">
        <f t="shared" si="76"/>
        <v>13636137.878055573</v>
      </c>
      <c r="AN318" s="58">
        <v>27272200</v>
      </c>
      <c r="AO318" s="58">
        <v>25983700</v>
      </c>
      <c r="AP318" s="58">
        <v>32026600</v>
      </c>
      <c r="AQ318" s="58">
        <v>32026600</v>
      </c>
      <c r="AR318" s="58">
        <v>32026600</v>
      </c>
      <c r="AS318" s="58">
        <v>27030400</v>
      </c>
      <c r="AT318" s="58">
        <v>27030400</v>
      </c>
      <c r="AU318" s="58">
        <v>33015600</v>
      </c>
      <c r="AV318" s="58">
        <v>31692000</v>
      </c>
      <c r="AW318" s="58">
        <v>31804500</v>
      </c>
      <c r="AX318" s="58">
        <v>33092000</v>
      </c>
      <c r="AY318" s="58">
        <v>40000000</v>
      </c>
      <c r="AZ318" s="58">
        <v>56000000</v>
      </c>
      <c r="BA318" s="58">
        <v>57729600</v>
      </c>
      <c r="BB318" s="65">
        <v>45563260</v>
      </c>
      <c r="BC318" s="57">
        <f>(($BF318-$BB318)/(1999-1995))+BB318</f>
        <v>53827145</v>
      </c>
      <c r="BD318" s="57">
        <f>(($BF318-$BB318)/(1999-1995))+BC318</f>
        <v>62091030</v>
      </c>
      <c r="BE318" s="57">
        <f>(($BF318-$BB318)/(1999-1995))+BD318</f>
        <v>70354915</v>
      </c>
      <c r="BF318" s="58">
        <v>78618800</v>
      </c>
      <c r="BG318" s="60">
        <v>10529000</v>
      </c>
      <c r="BH318" s="61">
        <f>((BI318-BG318)/(2002-2000))+BG318</f>
        <v>35896500</v>
      </c>
      <c r="BI318" s="60">
        <v>61264000</v>
      </c>
      <c r="BJ318" s="60">
        <v>55920000</v>
      </c>
      <c r="BK318" s="60">
        <v>49310000</v>
      </c>
      <c r="BL318" s="60">
        <v>78008000</v>
      </c>
      <c r="BM318" s="60">
        <v>69077000</v>
      </c>
      <c r="BN318" s="60">
        <v>60782000</v>
      </c>
      <c r="BO318" s="60">
        <v>60782000</v>
      </c>
      <c r="BP318" s="60">
        <v>60782000</v>
      </c>
      <c r="BQ318" s="60">
        <v>76530000</v>
      </c>
      <c r="BR318" s="60">
        <v>76530000</v>
      </c>
      <c r="BS318" s="60">
        <v>57365000</v>
      </c>
      <c r="BT318" s="60">
        <v>61875000</v>
      </c>
      <c r="BU318" s="60">
        <v>73329000</v>
      </c>
      <c r="BV318" s="60">
        <v>71751000</v>
      </c>
      <c r="BW318" s="60">
        <v>74244000</v>
      </c>
      <c r="BX318" s="60">
        <v>85925000</v>
      </c>
      <c r="BY318" s="60">
        <v>87596000</v>
      </c>
      <c r="BZ318" s="60">
        <v>87596000</v>
      </c>
      <c r="CA318" s="37"/>
    </row>
    <row r="319" spans="1:90" x14ac:dyDescent="0.3">
      <c r="A319" s="27">
        <v>400178</v>
      </c>
      <c r="B319" s="28" t="s">
        <v>842</v>
      </c>
      <c r="C319" s="8" t="s">
        <v>843</v>
      </c>
      <c r="D319" s="8" t="s">
        <v>70</v>
      </c>
      <c r="E319" s="2" t="str">
        <f t="shared" si="53"/>
        <v>MONEE W4 pnum400178</v>
      </c>
      <c r="F319" s="7">
        <v>450</v>
      </c>
      <c r="G319" s="8" t="s">
        <v>848</v>
      </c>
      <c r="H319" s="8" t="s">
        <v>849</v>
      </c>
      <c r="I319" s="73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69">
        <v>0</v>
      </c>
      <c r="AK319" s="69">
        <v>0</v>
      </c>
      <c r="AL319" s="69">
        <v>0</v>
      </c>
      <c r="AM319" s="69">
        <v>0</v>
      </c>
      <c r="AN319" s="69">
        <v>0</v>
      </c>
      <c r="AO319" s="69">
        <v>0</v>
      </c>
      <c r="AP319" s="69">
        <v>0</v>
      </c>
      <c r="AQ319" s="69">
        <v>0</v>
      </c>
      <c r="AR319" s="69">
        <v>0</v>
      </c>
      <c r="AS319" s="69">
        <v>0</v>
      </c>
      <c r="AT319" s="67">
        <v>0</v>
      </c>
      <c r="AU319" s="69">
        <v>0</v>
      </c>
      <c r="AV319" s="69">
        <v>0</v>
      </c>
      <c r="AW319" s="69">
        <v>0</v>
      </c>
      <c r="AX319" s="69">
        <v>0</v>
      </c>
      <c r="AY319" s="69">
        <v>0</v>
      </c>
      <c r="AZ319" s="69">
        <v>0</v>
      </c>
      <c r="BA319" s="69">
        <v>0</v>
      </c>
      <c r="BB319" s="69">
        <v>0</v>
      </c>
      <c r="BC319" s="69">
        <v>0</v>
      </c>
      <c r="BD319" s="69">
        <v>0</v>
      </c>
      <c r="BE319" s="69">
        <v>0</v>
      </c>
      <c r="BF319" s="69">
        <v>0</v>
      </c>
      <c r="BG319" s="60">
        <v>109376000</v>
      </c>
      <c r="BH319" s="60">
        <v>135255000</v>
      </c>
      <c r="BI319" s="60">
        <v>61264000</v>
      </c>
      <c r="BJ319" s="60">
        <v>50528000</v>
      </c>
      <c r="BK319" s="60">
        <v>51909000</v>
      </c>
      <c r="BL319" s="60">
        <v>33228000</v>
      </c>
      <c r="BM319" s="60">
        <v>69869000</v>
      </c>
      <c r="BN319" s="60">
        <v>96179000</v>
      </c>
      <c r="BO319" s="60">
        <v>96179000</v>
      </c>
      <c r="BP319" s="60">
        <v>96179000</v>
      </c>
      <c r="BQ319" s="58">
        <v>76325000</v>
      </c>
      <c r="BR319" s="60">
        <v>76325000</v>
      </c>
      <c r="BS319" s="60">
        <v>106710000</v>
      </c>
      <c r="BT319" s="60">
        <v>82793000</v>
      </c>
      <c r="BU319" s="58">
        <v>70027000</v>
      </c>
      <c r="BV319" s="58">
        <v>62359000</v>
      </c>
      <c r="BW319" s="58">
        <v>64673000</v>
      </c>
      <c r="BX319" s="58">
        <v>69927000</v>
      </c>
      <c r="BY319" s="58">
        <v>61276000</v>
      </c>
      <c r="BZ319" s="58">
        <v>61276000</v>
      </c>
      <c r="CA319" s="37"/>
    </row>
    <row r="320" spans="1:90" s="11" customFormat="1" x14ac:dyDescent="0.3">
      <c r="A320" s="27">
        <v>409213</v>
      </c>
      <c r="B320" s="28" t="s">
        <v>842</v>
      </c>
      <c r="C320" s="8" t="s">
        <v>843</v>
      </c>
      <c r="D320" s="8">
        <v>1</v>
      </c>
      <c r="E320" s="2" t="str">
        <f t="shared" si="53"/>
        <v>MONEE W1 pnum409213</v>
      </c>
      <c r="F320" s="7">
        <v>166</v>
      </c>
      <c r="G320" s="8" t="s">
        <v>850</v>
      </c>
      <c r="H320" s="8" t="s">
        <v>851</v>
      </c>
      <c r="I320" s="63">
        <v>0</v>
      </c>
      <c r="J320" s="64">
        <v>0</v>
      </c>
      <c r="K320" s="64">
        <v>0</v>
      </c>
      <c r="L320" s="64">
        <v>0</v>
      </c>
      <c r="M320" s="64">
        <v>0</v>
      </c>
      <c r="N320" s="64">
        <v>0</v>
      </c>
      <c r="O320" s="64">
        <v>0</v>
      </c>
      <c r="P320" s="64">
        <v>0</v>
      </c>
      <c r="Q320" s="64">
        <v>0</v>
      </c>
      <c r="R320" s="64">
        <v>0</v>
      </c>
      <c r="S320" s="64">
        <v>0</v>
      </c>
      <c r="T320" s="64">
        <v>0</v>
      </c>
      <c r="U320" s="64">
        <v>0</v>
      </c>
      <c r="V320" s="64">
        <v>0</v>
      </c>
      <c r="W320" s="64">
        <v>0</v>
      </c>
      <c r="X320" s="64">
        <v>0</v>
      </c>
      <c r="Y320" s="64">
        <v>0</v>
      </c>
      <c r="Z320" s="64">
        <v>0</v>
      </c>
      <c r="AA320" s="64">
        <v>0</v>
      </c>
      <c r="AB320" s="64">
        <v>0</v>
      </c>
      <c r="AC320" s="64">
        <v>0</v>
      </c>
      <c r="AD320" s="64">
        <v>0</v>
      </c>
      <c r="AE320" s="64">
        <v>0</v>
      </c>
      <c r="AF320" s="64">
        <v>0</v>
      </c>
      <c r="AG320" s="64">
        <v>0</v>
      </c>
      <c r="AH320" s="64">
        <v>0</v>
      </c>
      <c r="AI320" s="64">
        <v>0</v>
      </c>
      <c r="AJ320" s="64">
        <v>0</v>
      </c>
      <c r="AK320" s="64">
        <v>0</v>
      </c>
      <c r="AL320" s="64">
        <v>0</v>
      </c>
      <c r="AM320" s="64">
        <v>0</v>
      </c>
      <c r="AN320" s="64">
        <v>0</v>
      </c>
      <c r="AO320" s="58">
        <v>0</v>
      </c>
      <c r="AP320" s="58">
        <v>0</v>
      </c>
      <c r="AQ320" s="58">
        <v>0</v>
      </c>
      <c r="AR320" s="58">
        <v>0</v>
      </c>
      <c r="AS320" s="58">
        <v>0</v>
      </c>
      <c r="AT320" s="58">
        <v>0</v>
      </c>
      <c r="AU320" s="58">
        <v>0</v>
      </c>
      <c r="AV320" s="58">
        <v>0</v>
      </c>
      <c r="AW320" s="58">
        <v>0</v>
      </c>
      <c r="AX320" s="58">
        <v>0</v>
      </c>
      <c r="AY320" s="58">
        <v>0</v>
      </c>
      <c r="AZ320" s="58">
        <v>0</v>
      </c>
      <c r="BA320" s="58">
        <v>0</v>
      </c>
      <c r="BB320" s="58">
        <v>0</v>
      </c>
      <c r="BC320" s="58">
        <v>0</v>
      </c>
      <c r="BD320" s="58">
        <v>0</v>
      </c>
      <c r="BE320" s="58">
        <v>0</v>
      </c>
      <c r="BF320" s="58">
        <v>0</v>
      </c>
      <c r="BG320" s="58">
        <v>0</v>
      </c>
      <c r="BH320" s="58">
        <v>0</v>
      </c>
      <c r="BI320" s="58">
        <v>0</v>
      </c>
      <c r="BJ320" s="58">
        <v>0</v>
      </c>
      <c r="BK320" s="58">
        <v>0</v>
      </c>
      <c r="BL320" s="58">
        <v>0</v>
      </c>
      <c r="BM320" s="58">
        <v>0</v>
      </c>
      <c r="BN320" s="58">
        <v>0</v>
      </c>
      <c r="BO320" s="58">
        <v>0</v>
      </c>
      <c r="BP320" s="58">
        <v>0</v>
      </c>
      <c r="BQ320" s="58">
        <v>0</v>
      </c>
      <c r="BR320" s="58">
        <v>0</v>
      </c>
      <c r="BS320" s="58">
        <v>0</v>
      </c>
      <c r="BT320" s="58">
        <v>0</v>
      </c>
      <c r="BU320" s="58">
        <v>0</v>
      </c>
      <c r="BV320" s="58">
        <v>0</v>
      </c>
      <c r="BW320" s="58">
        <v>0</v>
      </c>
      <c r="BX320" s="58">
        <v>0</v>
      </c>
      <c r="BY320" s="58">
        <v>0</v>
      </c>
      <c r="BZ320" s="58">
        <v>0</v>
      </c>
      <c r="CA320" s="37"/>
    </row>
    <row r="321" spans="1:90" s="11" customFormat="1" x14ac:dyDescent="0.3">
      <c r="A321" s="8">
        <v>409424</v>
      </c>
      <c r="B321" s="8" t="s">
        <v>852</v>
      </c>
      <c r="C321" s="8" t="s">
        <v>853</v>
      </c>
      <c r="D321" s="8" t="s">
        <v>854</v>
      </c>
      <c r="E321" s="2" t="str">
        <f t="shared" si="53"/>
        <v>NAPERVILLE W29 pnum409424</v>
      </c>
      <c r="F321" s="9">
        <v>260</v>
      </c>
      <c r="G321" s="8" t="s">
        <v>855</v>
      </c>
      <c r="H321" s="8" t="s">
        <v>856</v>
      </c>
      <c r="I321" s="63">
        <v>0</v>
      </c>
      <c r="J321" s="64">
        <v>0</v>
      </c>
      <c r="K321" s="64">
        <v>0</v>
      </c>
      <c r="L321" s="64">
        <v>0</v>
      </c>
      <c r="M321" s="64">
        <v>0</v>
      </c>
      <c r="N321" s="64">
        <v>0</v>
      </c>
      <c r="O321" s="64">
        <v>0</v>
      </c>
      <c r="P321" s="64">
        <v>0</v>
      </c>
      <c r="Q321" s="64">
        <v>0</v>
      </c>
      <c r="R321" s="64">
        <v>0</v>
      </c>
      <c r="S321" s="64">
        <v>0</v>
      </c>
      <c r="T321" s="64">
        <v>0</v>
      </c>
      <c r="U321" s="64">
        <v>0</v>
      </c>
      <c r="V321" s="64">
        <v>0</v>
      </c>
      <c r="W321" s="64">
        <v>0</v>
      </c>
      <c r="X321" s="64">
        <v>0</v>
      </c>
      <c r="Y321" s="64">
        <v>0</v>
      </c>
      <c r="Z321" s="64">
        <v>0</v>
      </c>
      <c r="AA321" s="64">
        <v>0</v>
      </c>
      <c r="AB321" s="64">
        <v>0</v>
      </c>
      <c r="AC321" s="64">
        <v>0</v>
      </c>
      <c r="AD321" s="64">
        <v>0</v>
      </c>
      <c r="AE321" s="64">
        <v>0</v>
      </c>
      <c r="AF321" s="64">
        <v>0</v>
      </c>
      <c r="AG321" s="64">
        <v>0</v>
      </c>
      <c r="AH321" s="64">
        <v>0</v>
      </c>
      <c r="AI321" s="64">
        <v>0</v>
      </c>
      <c r="AJ321" s="64">
        <v>0</v>
      </c>
      <c r="AK321" s="64">
        <v>0</v>
      </c>
      <c r="AL321" s="64">
        <v>0</v>
      </c>
      <c r="AM321" s="64">
        <v>0</v>
      </c>
      <c r="AN321" s="64">
        <v>0</v>
      </c>
      <c r="AO321" s="69">
        <v>0</v>
      </c>
      <c r="AP321" s="69">
        <v>0</v>
      </c>
      <c r="AQ321" s="69">
        <v>0</v>
      </c>
      <c r="AR321" s="69">
        <v>0</v>
      </c>
      <c r="AS321" s="69">
        <v>0</v>
      </c>
      <c r="AT321" s="69">
        <v>0</v>
      </c>
      <c r="AU321" s="69">
        <v>0</v>
      </c>
      <c r="AV321" s="60">
        <v>17272000</v>
      </c>
      <c r="AW321" s="60">
        <v>78372000</v>
      </c>
      <c r="AX321" s="60">
        <v>75411000</v>
      </c>
      <c r="AY321" s="79">
        <v>28443000</v>
      </c>
      <c r="AZ321" s="61">
        <v>0</v>
      </c>
      <c r="BA321" s="61">
        <v>0</v>
      </c>
      <c r="BB321" s="61">
        <v>0</v>
      </c>
      <c r="BC321" s="60">
        <v>0</v>
      </c>
      <c r="BD321" s="60">
        <v>0</v>
      </c>
      <c r="BE321" s="60">
        <v>0</v>
      </c>
      <c r="BF321" s="60">
        <v>0</v>
      </c>
      <c r="BG321" s="71">
        <v>0</v>
      </c>
      <c r="BH321" s="71">
        <v>0</v>
      </c>
      <c r="BI321" s="71">
        <v>0</v>
      </c>
      <c r="BJ321" s="71">
        <v>0</v>
      </c>
      <c r="BK321" s="71">
        <v>0</v>
      </c>
      <c r="BL321" s="71">
        <v>0</v>
      </c>
      <c r="BM321" s="71">
        <v>0</v>
      </c>
      <c r="BN321" s="71">
        <v>0</v>
      </c>
      <c r="BO321" s="71">
        <v>0</v>
      </c>
      <c r="BP321" s="71">
        <v>0</v>
      </c>
      <c r="BQ321" s="71">
        <v>0</v>
      </c>
      <c r="BR321" s="71">
        <v>0</v>
      </c>
      <c r="BS321" s="71">
        <v>0</v>
      </c>
      <c r="BT321" s="71">
        <v>0</v>
      </c>
      <c r="BU321" s="71">
        <v>0</v>
      </c>
      <c r="BV321" s="71">
        <v>0</v>
      </c>
      <c r="BW321" s="71">
        <v>0</v>
      </c>
      <c r="BX321" s="71">
        <v>0</v>
      </c>
      <c r="BY321" s="60">
        <v>0</v>
      </c>
      <c r="BZ321" s="60">
        <v>0</v>
      </c>
      <c r="CA321" s="101"/>
      <c r="CB321" s="116"/>
      <c r="CC321" s="116"/>
      <c r="CD321" s="116"/>
      <c r="CE321" s="116"/>
      <c r="CF321" s="116"/>
      <c r="CG321" s="116"/>
      <c r="CH321" s="116"/>
      <c r="CI321" s="116"/>
      <c r="CJ321" s="116"/>
      <c r="CK321" s="116"/>
      <c r="CL321" s="116"/>
    </row>
    <row r="322" spans="1:90" s="11" customFormat="1" ht="28.8" x14ac:dyDescent="0.3">
      <c r="A322" s="1">
        <v>409847</v>
      </c>
      <c r="B322" s="2" t="s">
        <v>857</v>
      </c>
      <c r="C322" s="2" t="s">
        <v>858</v>
      </c>
      <c r="D322" s="2" t="s">
        <v>54</v>
      </c>
      <c r="E322" s="2" t="str">
        <f t="shared" ref="E322:E339" si="77">_xlfn.CONCAT(C322, " W",D322," pnum",A322)</f>
        <v>NAT GAS PIPELINE CO OF AMERICA W1 pnum409847</v>
      </c>
      <c r="F322" s="1">
        <v>236</v>
      </c>
      <c r="G322" s="2" t="s">
        <v>859</v>
      </c>
      <c r="H322" s="2" t="s">
        <v>860</v>
      </c>
      <c r="I322" s="31">
        <v>100000</v>
      </c>
      <c r="J322" s="31">
        <v>100000</v>
      </c>
      <c r="K322" s="31">
        <v>100000</v>
      </c>
      <c r="L322" s="31">
        <v>100000</v>
      </c>
      <c r="M322" s="31">
        <v>100000</v>
      </c>
      <c r="N322" s="31">
        <v>100000</v>
      </c>
      <c r="O322" s="31">
        <v>100000</v>
      </c>
      <c r="P322" s="31">
        <v>100000</v>
      </c>
      <c r="Q322" s="31">
        <v>100000</v>
      </c>
      <c r="R322" s="31">
        <v>100000</v>
      </c>
      <c r="S322" s="31">
        <v>100000</v>
      </c>
      <c r="T322" s="31">
        <v>100000</v>
      </c>
      <c r="U322" s="31">
        <v>100000</v>
      </c>
      <c r="V322" s="31">
        <v>100000</v>
      </c>
      <c r="W322" s="31">
        <v>100000</v>
      </c>
      <c r="X322" s="31">
        <v>100000</v>
      </c>
      <c r="Y322" s="31">
        <v>100000</v>
      </c>
      <c r="Z322" s="31">
        <v>100000</v>
      </c>
      <c r="AA322" s="31">
        <v>100000</v>
      </c>
      <c r="AB322" s="31">
        <v>100000</v>
      </c>
      <c r="AC322" s="31">
        <v>100000</v>
      </c>
      <c r="AD322" s="31">
        <v>100000</v>
      </c>
      <c r="AE322" s="31">
        <v>100000</v>
      </c>
      <c r="AF322" s="31">
        <v>100000</v>
      </c>
      <c r="AG322" s="31">
        <v>100000</v>
      </c>
      <c r="AH322" s="31">
        <v>100000</v>
      </c>
      <c r="AI322" s="31">
        <v>100000</v>
      </c>
      <c r="AJ322" s="31">
        <v>100000</v>
      </c>
      <c r="AK322" s="31">
        <v>100000</v>
      </c>
      <c r="AL322" s="31">
        <v>100000</v>
      </c>
      <c r="AM322" s="31">
        <v>100000</v>
      </c>
      <c r="AN322" s="32">
        <v>15000</v>
      </c>
      <c r="AO322" s="32">
        <v>100000</v>
      </c>
      <c r="AP322" s="32">
        <v>100000</v>
      </c>
      <c r="AQ322" s="32">
        <v>100000</v>
      </c>
      <c r="AR322" s="32">
        <v>100000</v>
      </c>
      <c r="AS322" s="32">
        <v>100000</v>
      </c>
      <c r="AT322" s="32">
        <v>100000</v>
      </c>
      <c r="AU322" s="32">
        <v>93750</v>
      </c>
      <c r="AV322" s="33">
        <v>75000</v>
      </c>
      <c r="AW322" s="33">
        <v>75000</v>
      </c>
      <c r="AX322" s="33">
        <v>75000</v>
      </c>
      <c r="AY322" s="33">
        <v>75000</v>
      </c>
      <c r="AZ322" s="33">
        <v>60000</v>
      </c>
      <c r="BA322" s="33">
        <v>60000</v>
      </c>
      <c r="BB322" s="33">
        <v>60000</v>
      </c>
      <c r="BC322" s="33">
        <v>52500</v>
      </c>
      <c r="BD322" s="33">
        <v>41250</v>
      </c>
      <c r="BE322" s="34">
        <v>0</v>
      </c>
      <c r="BF322" s="36">
        <v>0</v>
      </c>
      <c r="BG322" s="36">
        <v>0</v>
      </c>
      <c r="BH322" s="34">
        <v>0</v>
      </c>
      <c r="BI322" s="36">
        <v>0</v>
      </c>
      <c r="BJ322" s="36">
        <v>0</v>
      </c>
      <c r="BK322" s="36">
        <v>0</v>
      </c>
      <c r="BL322" s="36">
        <v>0</v>
      </c>
      <c r="BM322" s="36">
        <v>0</v>
      </c>
      <c r="BN322" s="36">
        <v>0</v>
      </c>
      <c r="BO322" s="36">
        <v>0</v>
      </c>
      <c r="BP322" s="36">
        <v>0</v>
      </c>
      <c r="BQ322" s="36">
        <v>0</v>
      </c>
      <c r="BR322" s="36">
        <v>0</v>
      </c>
      <c r="BS322" s="36">
        <v>0</v>
      </c>
      <c r="BT322" s="36">
        <v>0</v>
      </c>
      <c r="BU322" s="36">
        <v>0</v>
      </c>
      <c r="BV322" s="36">
        <v>0</v>
      </c>
      <c r="BW322" s="36">
        <v>0</v>
      </c>
      <c r="BX322" s="34">
        <v>0</v>
      </c>
      <c r="BY322" s="34">
        <v>0</v>
      </c>
      <c r="BZ322" s="34">
        <v>0</v>
      </c>
      <c r="CA322" s="39"/>
    </row>
    <row r="323" spans="1:90" s="11" customFormat="1" ht="28.8" x14ac:dyDescent="0.3">
      <c r="A323" s="1">
        <v>404010</v>
      </c>
      <c r="B323" s="2" t="s">
        <v>861</v>
      </c>
      <c r="C323" s="2" t="s">
        <v>862</v>
      </c>
      <c r="D323" s="2" t="s">
        <v>54</v>
      </c>
      <c r="E323" s="2" t="str">
        <f t="shared" si="77"/>
        <v>NE ILLINOIS AGRONOMY RESEARCH W1 pnum404010</v>
      </c>
      <c r="F323" s="1">
        <v>225</v>
      </c>
      <c r="G323" s="2" t="s">
        <v>863</v>
      </c>
      <c r="H323" s="2" t="s">
        <v>864</v>
      </c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1">
        <v>0</v>
      </c>
      <c r="T323" s="31">
        <v>0</v>
      </c>
      <c r="U323" s="31">
        <v>0</v>
      </c>
      <c r="V323" s="31">
        <v>0</v>
      </c>
      <c r="W323" s="31">
        <v>0</v>
      </c>
      <c r="X323" s="31">
        <v>0</v>
      </c>
      <c r="Y323" s="31">
        <v>0</v>
      </c>
      <c r="Z323" s="31">
        <v>0</v>
      </c>
      <c r="AA323" s="31">
        <v>0</v>
      </c>
      <c r="AB323" s="31">
        <v>0</v>
      </c>
      <c r="AC323" s="31">
        <v>0</v>
      </c>
      <c r="AD323" s="31">
        <v>0</v>
      </c>
      <c r="AE323" s="31">
        <v>0</v>
      </c>
      <c r="AF323" s="31">
        <v>0</v>
      </c>
      <c r="AG323" s="31">
        <v>0</v>
      </c>
      <c r="AH323" s="31">
        <v>0</v>
      </c>
      <c r="AI323" s="31">
        <v>0</v>
      </c>
      <c r="AJ323" s="31">
        <v>0</v>
      </c>
      <c r="AK323" s="31">
        <v>0</v>
      </c>
      <c r="AL323" s="31">
        <v>0</v>
      </c>
      <c r="AM323" s="31">
        <v>0</v>
      </c>
      <c r="AN323" s="32">
        <v>9150000</v>
      </c>
      <c r="AO323" s="32">
        <v>2730000</v>
      </c>
      <c r="AP323" s="32">
        <v>2730000</v>
      </c>
      <c r="AQ323" s="32">
        <v>2730000</v>
      </c>
      <c r="AR323" s="32">
        <v>2730000</v>
      </c>
      <c r="AS323" s="32">
        <v>24000</v>
      </c>
      <c r="AT323" s="32">
        <v>12500</v>
      </c>
      <c r="AU323" s="32">
        <v>10000</v>
      </c>
      <c r="AV323" s="36">
        <v>0</v>
      </c>
      <c r="AW323" s="36">
        <v>0</v>
      </c>
      <c r="AX323" s="36">
        <v>0</v>
      </c>
      <c r="AY323" s="36">
        <v>0</v>
      </c>
      <c r="AZ323" s="36">
        <v>0</v>
      </c>
      <c r="BA323" s="36">
        <v>0</v>
      </c>
      <c r="BB323" s="36">
        <v>0</v>
      </c>
      <c r="BC323" s="36">
        <v>0</v>
      </c>
      <c r="BD323" s="36">
        <v>0</v>
      </c>
      <c r="BE323" s="36">
        <v>0</v>
      </c>
      <c r="BF323" s="36">
        <v>0</v>
      </c>
      <c r="BG323" s="36">
        <v>0</v>
      </c>
      <c r="BH323" s="36">
        <v>0</v>
      </c>
      <c r="BI323" s="36">
        <v>0</v>
      </c>
      <c r="BJ323" s="36">
        <v>0</v>
      </c>
      <c r="BK323" s="36">
        <v>0</v>
      </c>
      <c r="BL323" s="36">
        <v>0</v>
      </c>
      <c r="BM323" s="36">
        <v>0</v>
      </c>
      <c r="BN323" s="36">
        <v>0</v>
      </c>
      <c r="BO323" s="36">
        <v>0</v>
      </c>
      <c r="BP323" s="36">
        <v>0</v>
      </c>
      <c r="BQ323" s="36">
        <v>0</v>
      </c>
      <c r="BR323" s="36">
        <v>0</v>
      </c>
      <c r="BS323" s="36">
        <v>0</v>
      </c>
      <c r="BT323" s="36">
        <v>0</v>
      </c>
      <c r="BU323" s="36">
        <v>0</v>
      </c>
      <c r="BV323" s="36">
        <v>0</v>
      </c>
      <c r="BW323" s="36">
        <v>0</v>
      </c>
      <c r="BX323" s="36">
        <v>0</v>
      </c>
      <c r="BY323" s="36">
        <v>0</v>
      </c>
      <c r="BZ323" s="36">
        <v>0</v>
      </c>
      <c r="CA323" s="39"/>
    </row>
    <row r="324" spans="1:90" s="11" customFormat="1" x14ac:dyDescent="0.3">
      <c r="A324" s="29">
        <v>409323</v>
      </c>
      <c r="B324" s="30" t="s">
        <v>865</v>
      </c>
      <c r="C324" s="8" t="s">
        <v>866</v>
      </c>
      <c r="D324" s="8" t="s">
        <v>49</v>
      </c>
      <c r="E324" s="2" t="str">
        <f t="shared" si="77"/>
        <v>NEW LENOX W2 pnum409323</v>
      </c>
      <c r="F324" s="7">
        <v>334</v>
      </c>
      <c r="G324" s="8" t="s">
        <v>867</v>
      </c>
      <c r="H324" s="8" t="s">
        <v>868</v>
      </c>
      <c r="I324" s="64">
        <v>0</v>
      </c>
      <c r="J324" s="64">
        <v>0</v>
      </c>
      <c r="K324" s="64">
        <v>0</v>
      </c>
      <c r="L324" s="56">
        <f t="shared" ref="L324:AM324" si="78">(($AN324-$K324)/($AN$2-$K$2))+K324</f>
        <v>0.35172222222222221</v>
      </c>
      <c r="M324" s="62">
        <f t="shared" si="78"/>
        <v>0.70344444444444443</v>
      </c>
      <c r="N324" s="62">
        <f t="shared" si="78"/>
        <v>1.0551666666666666</v>
      </c>
      <c r="O324" s="62">
        <f t="shared" si="78"/>
        <v>1.4068888888888889</v>
      </c>
      <c r="P324" s="62">
        <f t="shared" si="78"/>
        <v>1.7586111111111111</v>
      </c>
      <c r="Q324" s="62">
        <f t="shared" si="78"/>
        <v>2.1103333333333332</v>
      </c>
      <c r="R324" s="62">
        <f t="shared" si="78"/>
        <v>2.4620555555555552</v>
      </c>
      <c r="S324" s="62">
        <f t="shared" si="78"/>
        <v>2.8137777777777773</v>
      </c>
      <c r="T324" s="62">
        <f t="shared" si="78"/>
        <v>3.1654999999999993</v>
      </c>
      <c r="U324" s="62">
        <f t="shared" si="78"/>
        <v>3.5172222222222214</v>
      </c>
      <c r="V324" s="62">
        <f t="shared" si="78"/>
        <v>3.8689444444444434</v>
      </c>
      <c r="W324" s="62">
        <f t="shared" si="78"/>
        <v>4.2206666666666655</v>
      </c>
      <c r="X324" s="62">
        <f t="shared" si="78"/>
        <v>4.5723888888888879</v>
      </c>
      <c r="Y324" s="62">
        <f t="shared" si="78"/>
        <v>4.9241111111111104</v>
      </c>
      <c r="Z324" s="62">
        <f t="shared" si="78"/>
        <v>5.2758333333333329</v>
      </c>
      <c r="AA324" s="62">
        <f t="shared" si="78"/>
        <v>5.6275555555555554</v>
      </c>
      <c r="AB324" s="62">
        <f t="shared" si="78"/>
        <v>5.9792777777777779</v>
      </c>
      <c r="AC324" s="62">
        <f t="shared" si="78"/>
        <v>6.3310000000000004</v>
      </c>
      <c r="AD324" s="62">
        <f t="shared" si="78"/>
        <v>6.6827222222222229</v>
      </c>
      <c r="AE324" s="62">
        <f t="shared" si="78"/>
        <v>7.0344444444444454</v>
      </c>
      <c r="AF324" s="62">
        <f t="shared" si="78"/>
        <v>7.3861666666666679</v>
      </c>
      <c r="AG324" s="62">
        <f t="shared" si="78"/>
        <v>7.7378888888888904</v>
      </c>
      <c r="AH324" s="62">
        <f t="shared" si="78"/>
        <v>8.0896111111111129</v>
      </c>
      <c r="AI324" s="62">
        <f t="shared" si="78"/>
        <v>8.4413333333333345</v>
      </c>
      <c r="AJ324" s="62">
        <f t="shared" si="78"/>
        <v>8.7930555555555561</v>
      </c>
      <c r="AK324" s="62">
        <f t="shared" si="78"/>
        <v>9.1447777777777777</v>
      </c>
      <c r="AL324" s="62">
        <f t="shared" si="78"/>
        <v>9.4964999999999993</v>
      </c>
      <c r="AM324" s="62">
        <f t="shared" si="78"/>
        <v>9.8482222222222209</v>
      </c>
      <c r="AN324" s="58">
        <v>3798600</v>
      </c>
      <c r="AO324" s="58">
        <v>4605900</v>
      </c>
      <c r="AP324" s="58">
        <v>454400</v>
      </c>
      <c r="AQ324" s="58">
        <v>3461800</v>
      </c>
      <c r="AR324" s="58">
        <v>10918300</v>
      </c>
      <c r="AS324" s="58">
        <v>28940500</v>
      </c>
      <c r="AT324" s="58">
        <v>26125100</v>
      </c>
      <c r="AU324" s="67">
        <v>0</v>
      </c>
      <c r="AV324" s="67">
        <v>0</v>
      </c>
      <c r="AW324" s="67">
        <v>0</v>
      </c>
      <c r="AX324" s="67">
        <v>0</v>
      </c>
      <c r="AY324" s="67">
        <v>0</v>
      </c>
      <c r="AZ324" s="67">
        <v>0</v>
      </c>
      <c r="BA324" s="67">
        <v>0</v>
      </c>
      <c r="BB324" s="67">
        <v>0</v>
      </c>
      <c r="BC324" s="67">
        <v>0</v>
      </c>
      <c r="BD324" s="67">
        <v>0</v>
      </c>
      <c r="BE324" s="67">
        <v>0</v>
      </c>
      <c r="BF324" s="67">
        <v>0</v>
      </c>
      <c r="BG324" s="67">
        <v>0</v>
      </c>
      <c r="BH324" s="67">
        <v>0</v>
      </c>
      <c r="BI324" s="78">
        <v>0</v>
      </c>
      <c r="BJ324" s="67">
        <v>0</v>
      </c>
      <c r="BK324" s="67">
        <v>0</v>
      </c>
      <c r="BL324" s="67">
        <v>0</v>
      </c>
      <c r="BM324" s="67">
        <v>0</v>
      </c>
      <c r="BN324" s="67">
        <v>0</v>
      </c>
      <c r="BO324" s="67">
        <v>0</v>
      </c>
      <c r="BP324" s="67">
        <v>0</v>
      </c>
      <c r="BQ324" s="67">
        <v>0</v>
      </c>
      <c r="BR324" s="67">
        <v>0</v>
      </c>
      <c r="BS324" s="67">
        <v>0</v>
      </c>
      <c r="BT324" s="58">
        <v>0</v>
      </c>
      <c r="BU324" s="58">
        <v>0</v>
      </c>
      <c r="BV324" s="58">
        <v>0</v>
      </c>
      <c r="BW324" s="58">
        <v>0</v>
      </c>
      <c r="BX324" s="58">
        <v>0</v>
      </c>
      <c r="BY324" s="58">
        <v>0</v>
      </c>
      <c r="BZ324" s="58">
        <v>0</v>
      </c>
      <c r="CA324" s="37"/>
    </row>
    <row r="325" spans="1:90" s="11" customFormat="1" x14ac:dyDescent="0.3">
      <c r="A325" s="29">
        <v>410395</v>
      </c>
      <c r="B325" s="30" t="s">
        <v>865</v>
      </c>
      <c r="C325" s="8" t="s">
        <v>866</v>
      </c>
      <c r="D325" s="8" t="s">
        <v>306</v>
      </c>
      <c r="E325" s="2" t="str">
        <f t="shared" si="77"/>
        <v>NEW LENOX W10 pnum410395</v>
      </c>
      <c r="F325" s="7">
        <v>332</v>
      </c>
      <c r="G325" s="8" t="s">
        <v>869</v>
      </c>
      <c r="H325" s="8" t="s">
        <v>870</v>
      </c>
      <c r="I325" s="64">
        <v>0</v>
      </c>
      <c r="J325" s="64">
        <v>0</v>
      </c>
      <c r="K325" s="64">
        <v>0</v>
      </c>
      <c r="L325" s="56">
        <v>0</v>
      </c>
      <c r="M325" s="65">
        <v>0</v>
      </c>
      <c r="N325" s="65">
        <v>0</v>
      </c>
      <c r="O325" s="65">
        <v>0</v>
      </c>
      <c r="P325" s="65">
        <v>0</v>
      </c>
      <c r="Q325" s="65">
        <v>0</v>
      </c>
      <c r="R325" s="65">
        <v>0</v>
      </c>
      <c r="S325" s="65">
        <v>0</v>
      </c>
      <c r="T325" s="65">
        <v>0</v>
      </c>
      <c r="U325" s="65">
        <v>0</v>
      </c>
      <c r="V325" s="65">
        <v>0</v>
      </c>
      <c r="W325" s="65">
        <v>0</v>
      </c>
      <c r="X325" s="65">
        <v>0</v>
      </c>
      <c r="Y325" s="65">
        <v>0</v>
      </c>
      <c r="Z325" s="65">
        <v>0</v>
      </c>
      <c r="AA325" s="65">
        <v>0</v>
      </c>
      <c r="AB325" s="65">
        <v>0</v>
      </c>
      <c r="AC325" s="65">
        <v>0</v>
      </c>
      <c r="AD325" s="65">
        <v>0</v>
      </c>
      <c r="AE325" s="65">
        <v>0</v>
      </c>
      <c r="AF325" s="65">
        <v>0</v>
      </c>
      <c r="AG325" s="65">
        <v>0</v>
      </c>
      <c r="AH325" s="65">
        <v>0</v>
      </c>
      <c r="AI325" s="65">
        <v>0</v>
      </c>
      <c r="AJ325" s="65">
        <v>0</v>
      </c>
      <c r="AK325" s="65">
        <v>0</v>
      </c>
      <c r="AL325" s="65">
        <v>0</v>
      </c>
      <c r="AM325" s="65">
        <v>0</v>
      </c>
      <c r="AN325" s="65">
        <v>0</v>
      </c>
      <c r="AO325" s="65">
        <v>0</v>
      </c>
      <c r="AP325" s="65">
        <v>0</v>
      </c>
      <c r="AQ325" s="65">
        <v>0</v>
      </c>
      <c r="AR325" s="65">
        <v>0</v>
      </c>
      <c r="AS325" s="65">
        <v>0</v>
      </c>
      <c r="AT325" s="65">
        <v>0</v>
      </c>
      <c r="AU325" s="65">
        <v>0</v>
      </c>
      <c r="AV325" s="65">
        <v>0</v>
      </c>
      <c r="AW325" s="65">
        <v>0</v>
      </c>
      <c r="AX325" s="65">
        <v>0</v>
      </c>
      <c r="AY325" s="71">
        <v>0</v>
      </c>
      <c r="AZ325" s="60">
        <v>0</v>
      </c>
      <c r="BA325" s="60">
        <v>210240000</v>
      </c>
      <c r="BB325" s="58">
        <v>210240000</v>
      </c>
      <c r="BC325" s="58">
        <v>153946000</v>
      </c>
      <c r="BD325" s="58">
        <v>125247000</v>
      </c>
      <c r="BE325" s="58">
        <v>92864000</v>
      </c>
      <c r="BF325" s="60">
        <v>95974000</v>
      </c>
      <c r="BG325" s="60">
        <v>82321000</v>
      </c>
      <c r="BH325" s="60">
        <v>68992000</v>
      </c>
      <c r="BI325" s="79">
        <v>3803000</v>
      </c>
      <c r="BJ325" s="69">
        <v>0</v>
      </c>
      <c r="BK325" s="69">
        <v>0</v>
      </c>
      <c r="BL325" s="69">
        <v>0</v>
      </c>
      <c r="BM325" s="69">
        <v>0</v>
      </c>
      <c r="BN325" s="69">
        <v>0</v>
      </c>
      <c r="BO325" s="69">
        <v>0</v>
      </c>
      <c r="BP325" s="60">
        <v>0</v>
      </c>
      <c r="BQ325" s="60">
        <v>216000</v>
      </c>
      <c r="BR325" s="60">
        <v>216000</v>
      </c>
      <c r="BS325" s="60">
        <v>216000</v>
      </c>
      <c r="BT325" s="60">
        <v>0</v>
      </c>
      <c r="BU325" s="60">
        <v>0</v>
      </c>
      <c r="BV325" s="60">
        <v>0</v>
      </c>
      <c r="BW325" s="60">
        <v>0</v>
      </c>
      <c r="BX325" s="60">
        <v>0</v>
      </c>
      <c r="BY325" s="60">
        <v>0</v>
      </c>
      <c r="BZ325" s="60">
        <v>0</v>
      </c>
      <c r="CA325" s="37"/>
      <c r="CB325"/>
      <c r="CC325"/>
      <c r="CD325"/>
      <c r="CE325"/>
      <c r="CF325"/>
      <c r="CG325"/>
      <c r="CH325"/>
      <c r="CI325"/>
      <c r="CJ325"/>
      <c r="CK325"/>
      <c r="CL325"/>
    </row>
    <row r="326" spans="1:90" s="11" customFormat="1" x14ac:dyDescent="0.3">
      <c r="A326" s="29">
        <v>409322</v>
      </c>
      <c r="B326" s="30" t="s">
        <v>865</v>
      </c>
      <c r="C326" s="8" t="s">
        <v>866</v>
      </c>
      <c r="D326" s="8" t="s">
        <v>93</v>
      </c>
      <c r="E326" s="2" t="str">
        <f t="shared" si="77"/>
        <v>NEW LENOX W3 pnum409322</v>
      </c>
      <c r="F326" s="7">
        <v>325</v>
      </c>
      <c r="G326" s="8" t="s">
        <v>871</v>
      </c>
      <c r="H326" s="8" t="s">
        <v>868</v>
      </c>
      <c r="I326" s="64">
        <v>0</v>
      </c>
      <c r="J326" s="64">
        <v>0</v>
      </c>
      <c r="K326" s="64">
        <v>0</v>
      </c>
      <c r="L326" s="56">
        <f t="shared" ref="L326:AM326" si="79">(($AN326-$K326)/($AN$2-$K$2))+K326</f>
        <v>1.9344629629629631</v>
      </c>
      <c r="M326" s="62">
        <f t="shared" si="79"/>
        <v>3.8689259259259261</v>
      </c>
      <c r="N326" s="62">
        <f t="shared" si="79"/>
        <v>5.8033888888888896</v>
      </c>
      <c r="O326" s="62">
        <f t="shared" si="79"/>
        <v>7.7378518518518522</v>
      </c>
      <c r="P326" s="62">
        <f t="shared" si="79"/>
        <v>9.6723148148148148</v>
      </c>
      <c r="Q326" s="62">
        <f t="shared" si="79"/>
        <v>11.606777777777777</v>
      </c>
      <c r="R326" s="62">
        <f t="shared" si="79"/>
        <v>13.54124074074074</v>
      </c>
      <c r="S326" s="62">
        <f t="shared" si="79"/>
        <v>15.475703703703703</v>
      </c>
      <c r="T326" s="62">
        <f t="shared" si="79"/>
        <v>17.410166666666665</v>
      </c>
      <c r="U326" s="62">
        <f t="shared" si="79"/>
        <v>19.34462962962963</v>
      </c>
      <c r="V326" s="62">
        <f t="shared" si="79"/>
        <v>21.279092592592594</v>
      </c>
      <c r="W326" s="62">
        <f t="shared" si="79"/>
        <v>23.213555555555558</v>
      </c>
      <c r="X326" s="62">
        <f t="shared" si="79"/>
        <v>25.148018518518523</v>
      </c>
      <c r="Y326" s="62">
        <f t="shared" si="79"/>
        <v>27.082481481481487</v>
      </c>
      <c r="Z326" s="62">
        <f t="shared" si="79"/>
        <v>29.016944444444452</v>
      </c>
      <c r="AA326" s="62">
        <f t="shared" si="79"/>
        <v>30.951407407407416</v>
      </c>
      <c r="AB326" s="62">
        <f t="shared" si="79"/>
        <v>32.885870370370377</v>
      </c>
      <c r="AC326" s="62">
        <f t="shared" si="79"/>
        <v>34.820333333333338</v>
      </c>
      <c r="AD326" s="62">
        <f t="shared" si="79"/>
        <v>36.754796296296298</v>
      </c>
      <c r="AE326" s="62">
        <f t="shared" si="79"/>
        <v>38.689259259259259</v>
      </c>
      <c r="AF326" s="62">
        <f t="shared" si="79"/>
        <v>40.62372222222222</v>
      </c>
      <c r="AG326" s="62">
        <f t="shared" si="79"/>
        <v>42.558185185185181</v>
      </c>
      <c r="AH326" s="62">
        <f t="shared" si="79"/>
        <v>44.492648148148142</v>
      </c>
      <c r="AI326" s="62">
        <f t="shared" si="79"/>
        <v>46.427111111111103</v>
      </c>
      <c r="AJ326" s="62">
        <f t="shared" si="79"/>
        <v>48.361574074074063</v>
      </c>
      <c r="AK326" s="62">
        <f t="shared" si="79"/>
        <v>50.296037037037024</v>
      </c>
      <c r="AL326" s="62">
        <f t="shared" si="79"/>
        <v>52.230499999999985</v>
      </c>
      <c r="AM326" s="62">
        <f t="shared" si="79"/>
        <v>54.164962962962946</v>
      </c>
      <c r="AN326" s="58">
        <v>20892200</v>
      </c>
      <c r="AO326" s="58">
        <v>97462100</v>
      </c>
      <c r="AP326" s="58">
        <v>49288500</v>
      </c>
      <c r="AQ326" s="58">
        <v>41395100</v>
      </c>
      <c r="AR326" s="58">
        <v>55012800</v>
      </c>
      <c r="AS326" s="58">
        <v>69029990</v>
      </c>
      <c r="AT326" s="58">
        <v>56057500</v>
      </c>
      <c r="AU326" s="58">
        <v>54861000</v>
      </c>
      <c r="AV326" s="58">
        <v>67023000</v>
      </c>
      <c r="AW326" s="58">
        <v>50375700</v>
      </c>
      <c r="AX326" s="58">
        <v>56236000</v>
      </c>
      <c r="AY326" s="58">
        <v>72200000</v>
      </c>
      <c r="AZ326" s="58">
        <v>76030000</v>
      </c>
      <c r="BA326" s="58">
        <v>113150000</v>
      </c>
      <c r="BB326" s="58">
        <v>113150000</v>
      </c>
      <c r="BC326" s="58">
        <v>63018000</v>
      </c>
      <c r="BD326" s="60">
        <v>59770000</v>
      </c>
      <c r="BE326" s="60">
        <v>48139000</v>
      </c>
      <c r="BF326" s="60">
        <v>54164000</v>
      </c>
      <c r="BG326" s="60">
        <v>50971000</v>
      </c>
      <c r="BH326" s="60">
        <v>47140000</v>
      </c>
      <c r="BI326" s="79">
        <v>1124000</v>
      </c>
      <c r="BJ326" s="69">
        <v>0</v>
      </c>
      <c r="BK326" s="69">
        <v>0</v>
      </c>
      <c r="BL326" s="69">
        <v>0</v>
      </c>
      <c r="BM326" s="69">
        <v>0</v>
      </c>
      <c r="BN326" s="69">
        <v>0</v>
      </c>
      <c r="BO326" s="69">
        <v>0</v>
      </c>
      <c r="BP326" s="60">
        <v>0</v>
      </c>
      <c r="BQ326" s="60">
        <v>216000</v>
      </c>
      <c r="BR326" s="60">
        <v>216000</v>
      </c>
      <c r="BS326" s="69">
        <v>0</v>
      </c>
      <c r="BT326" s="60">
        <v>0</v>
      </c>
      <c r="BU326" s="60">
        <v>0</v>
      </c>
      <c r="BV326" s="60">
        <v>0</v>
      </c>
      <c r="BW326" s="60">
        <v>0</v>
      </c>
      <c r="BX326" s="60">
        <v>0</v>
      </c>
      <c r="BY326" s="60">
        <v>0</v>
      </c>
      <c r="BZ326" s="60">
        <v>0</v>
      </c>
      <c r="CA326" s="37"/>
    </row>
    <row r="327" spans="1:90" s="11" customFormat="1" x14ac:dyDescent="0.3">
      <c r="A327" s="29">
        <v>409327</v>
      </c>
      <c r="B327" s="30" t="s">
        <v>865</v>
      </c>
      <c r="C327" s="8" t="s">
        <v>866</v>
      </c>
      <c r="D327" s="8" t="s">
        <v>90</v>
      </c>
      <c r="E327" s="2" t="str">
        <f t="shared" si="77"/>
        <v>NEW LENOX W6 pnum409327</v>
      </c>
      <c r="F327" s="7">
        <v>325</v>
      </c>
      <c r="G327" s="8" t="s">
        <v>872</v>
      </c>
      <c r="H327" s="8" t="s">
        <v>873</v>
      </c>
      <c r="I327" s="64">
        <v>0</v>
      </c>
      <c r="J327" s="64">
        <v>0</v>
      </c>
      <c r="K327" s="64">
        <v>0</v>
      </c>
      <c r="L327" s="56">
        <v>0</v>
      </c>
      <c r="M327" s="65">
        <v>0</v>
      </c>
      <c r="N327" s="65">
        <v>0</v>
      </c>
      <c r="O327" s="65">
        <v>0</v>
      </c>
      <c r="P327" s="65">
        <v>0</v>
      </c>
      <c r="Q327" s="65">
        <v>0</v>
      </c>
      <c r="R327" s="65">
        <v>0</v>
      </c>
      <c r="S327" s="65">
        <v>0</v>
      </c>
      <c r="T327" s="65">
        <v>0</v>
      </c>
      <c r="U327" s="65">
        <v>0</v>
      </c>
      <c r="V327" s="65">
        <v>0</v>
      </c>
      <c r="W327" s="65">
        <v>0</v>
      </c>
      <c r="X327" s="65">
        <v>0</v>
      </c>
      <c r="Y327" s="65">
        <v>0</v>
      </c>
      <c r="Z327" s="65">
        <v>0</v>
      </c>
      <c r="AA327" s="65">
        <v>0</v>
      </c>
      <c r="AB327" s="65">
        <v>0</v>
      </c>
      <c r="AC327" s="65">
        <v>0</v>
      </c>
      <c r="AD327" s="65">
        <v>0</v>
      </c>
      <c r="AE327" s="65">
        <v>0</v>
      </c>
      <c r="AF327" s="65">
        <v>0</v>
      </c>
      <c r="AG327" s="65">
        <v>0</v>
      </c>
      <c r="AH327" s="65">
        <v>0</v>
      </c>
      <c r="AI327" s="65">
        <v>0</v>
      </c>
      <c r="AJ327" s="65">
        <v>0</v>
      </c>
      <c r="AK327" s="65">
        <v>0</v>
      </c>
      <c r="AL327" s="65">
        <v>0</v>
      </c>
      <c r="AM327" s="65">
        <v>0</v>
      </c>
      <c r="AN327" s="58">
        <v>0</v>
      </c>
      <c r="AO327" s="58">
        <v>0</v>
      </c>
      <c r="AP327" s="58">
        <v>919130</v>
      </c>
      <c r="AQ327" s="58">
        <v>22173020</v>
      </c>
      <c r="AR327" s="58">
        <v>7223448</v>
      </c>
      <c r="AS327" s="58">
        <v>11166214</v>
      </c>
      <c r="AT327" s="58">
        <v>6720080</v>
      </c>
      <c r="AU327" s="58">
        <v>19688970</v>
      </c>
      <c r="AV327" s="65">
        <v>5700000</v>
      </c>
      <c r="AW327" s="58">
        <v>11166214</v>
      </c>
      <c r="AX327" s="58">
        <v>14343590</v>
      </c>
      <c r="AY327" s="60">
        <v>31563000</v>
      </c>
      <c r="AZ327" s="58">
        <v>18495000</v>
      </c>
      <c r="BA327" s="58">
        <v>63145000</v>
      </c>
      <c r="BB327" s="58">
        <v>63145000</v>
      </c>
      <c r="BC327" s="67">
        <v>0</v>
      </c>
      <c r="BD327" s="67">
        <v>0</v>
      </c>
      <c r="BE327" s="67">
        <v>0</v>
      </c>
      <c r="BF327" s="67">
        <v>0</v>
      </c>
      <c r="BG327" s="67">
        <v>0</v>
      </c>
      <c r="BH327" s="67">
        <v>0</v>
      </c>
      <c r="BI327" s="80">
        <v>0</v>
      </c>
      <c r="BJ327" s="69">
        <v>0</v>
      </c>
      <c r="BK327" s="69">
        <v>0</v>
      </c>
      <c r="BL327" s="69">
        <v>0</v>
      </c>
      <c r="BM327" s="69">
        <v>0</v>
      </c>
      <c r="BN327" s="69">
        <v>0</v>
      </c>
      <c r="BO327" s="69">
        <v>0</v>
      </c>
      <c r="BP327" s="69">
        <v>0</v>
      </c>
      <c r="BQ327" s="69">
        <v>0</v>
      </c>
      <c r="BR327" s="69">
        <v>0</v>
      </c>
      <c r="BS327" s="69">
        <v>0</v>
      </c>
      <c r="BT327" s="60">
        <v>0</v>
      </c>
      <c r="BU327" s="60">
        <v>0</v>
      </c>
      <c r="BV327" s="60">
        <v>0</v>
      </c>
      <c r="BW327" s="60">
        <v>0</v>
      </c>
      <c r="BX327" s="60">
        <v>0</v>
      </c>
      <c r="BY327" s="60">
        <v>0</v>
      </c>
      <c r="BZ327" s="60">
        <v>0</v>
      </c>
      <c r="CA327" s="37"/>
    </row>
    <row r="328" spans="1:90" s="11" customFormat="1" x14ac:dyDescent="0.3">
      <c r="A328" s="29">
        <v>409319</v>
      </c>
      <c r="B328" s="30" t="s">
        <v>865</v>
      </c>
      <c r="C328" s="8" t="s">
        <v>866</v>
      </c>
      <c r="D328" s="8" t="s">
        <v>85</v>
      </c>
      <c r="E328" s="2" t="str">
        <f t="shared" si="77"/>
        <v>NEW LENOX W7 pnum409319</v>
      </c>
      <c r="F328" s="7">
        <v>323</v>
      </c>
      <c r="G328" s="8" t="s">
        <v>874</v>
      </c>
      <c r="H328" s="8" t="s">
        <v>875</v>
      </c>
      <c r="I328" s="64">
        <v>0</v>
      </c>
      <c r="J328" s="64">
        <v>0</v>
      </c>
      <c r="K328" s="64">
        <v>0</v>
      </c>
      <c r="L328" s="56">
        <v>0</v>
      </c>
      <c r="M328" s="57">
        <v>0</v>
      </c>
      <c r="N328" s="57">
        <v>0</v>
      </c>
      <c r="O328" s="57">
        <v>0</v>
      </c>
      <c r="P328" s="57">
        <v>0</v>
      </c>
      <c r="Q328" s="57">
        <v>0</v>
      </c>
      <c r="R328" s="57">
        <v>0</v>
      </c>
      <c r="S328" s="57">
        <v>0</v>
      </c>
      <c r="T328" s="57">
        <v>0</v>
      </c>
      <c r="U328" s="57">
        <v>0</v>
      </c>
      <c r="V328" s="57">
        <v>0</v>
      </c>
      <c r="W328" s="57">
        <v>0</v>
      </c>
      <c r="X328" s="57">
        <v>0</v>
      </c>
      <c r="Y328" s="57">
        <v>0</v>
      </c>
      <c r="Z328" s="57">
        <v>0</v>
      </c>
      <c r="AA328" s="57">
        <v>0</v>
      </c>
      <c r="AB328" s="57">
        <v>0</v>
      </c>
      <c r="AC328" s="57">
        <v>0</v>
      </c>
      <c r="AD328" s="57">
        <v>0</v>
      </c>
      <c r="AE328" s="57">
        <v>0</v>
      </c>
      <c r="AF328" s="57">
        <v>0</v>
      </c>
      <c r="AG328" s="57">
        <v>0</v>
      </c>
      <c r="AH328" s="57">
        <v>0</v>
      </c>
      <c r="AI328" s="57">
        <v>0</v>
      </c>
      <c r="AJ328" s="57">
        <v>0</v>
      </c>
      <c r="AK328" s="57">
        <v>0</v>
      </c>
      <c r="AL328" s="57">
        <v>0</v>
      </c>
      <c r="AM328" s="57">
        <v>0</v>
      </c>
      <c r="AN328" s="57">
        <v>0</v>
      </c>
      <c r="AO328" s="57">
        <v>0</v>
      </c>
      <c r="AP328" s="57">
        <v>0</v>
      </c>
      <c r="AQ328" s="57">
        <v>0</v>
      </c>
      <c r="AR328" s="57">
        <v>0</v>
      </c>
      <c r="AS328" s="57">
        <v>0</v>
      </c>
      <c r="AT328" s="58">
        <v>55283000</v>
      </c>
      <c r="AU328" s="58">
        <v>133624500</v>
      </c>
      <c r="AV328" s="58">
        <v>111160000</v>
      </c>
      <c r="AW328" s="58">
        <v>117424000</v>
      </c>
      <c r="AX328" s="60">
        <v>96682000</v>
      </c>
      <c r="AY328" s="60">
        <v>108379000</v>
      </c>
      <c r="AZ328" s="60">
        <v>105468000</v>
      </c>
      <c r="BA328" s="58">
        <v>105120000</v>
      </c>
      <c r="BB328" s="58">
        <v>105120000</v>
      </c>
      <c r="BC328" s="58">
        <v>84000000</v>
      </c>
      <c r="BD328" s="58">
        <v>79939000</v>
      </c>
      <c r="BE328" s="58">
        <v>83435000</v>
      </c>
      <c r="BF328" s="60">
        <v>94657000</v>
      </c>
      <c r="BG328" s="60">
        <v>113635000</v>
      </c>
      <c r="BH328" s="60">
        <v>92103000</v>
      </c>
      <c r="BI328" s="79">
        <v>7735000</v>
      </c>
      <c r="BJ328" s="69">
        <v>0</v>
      </c>
      <c r="BK328" s="69">
        <v>0</v>
      </c>
      <c r="BL328" s="69">
        <v>0</v>
      </c>
      <c r="BM328" s="69">
        <v>0</v>
      </c>
      <c r="BN328" s="69">
        <v>0</v>
      </c>
      <c r="BO328" s="69">
        <v>0</v>
      </c>
      <c r="BP328" s="69">
        <v>0</v>
      </c>
      <c r="BQ328" s="69">
        <v>0</v>
      </c>
      <c r="BR328" s="69">
        <v>0</v>
      </c>
      <c r="BS328" s="67">
        <v>0</v>
      </c>
      <c r="BT328" s="60">
        <v>0</v>
      </c>
      <c r="BU328" s="60">
        <v>0</v>
      </c>
      <c r="BV328" s="60">
        <v>0</v>
      </c>
      <c r="BW328" s="60">
        <v>0</v>
      </c>
      <c r="BX328" s="60">
        <v>0</v>
      </c>
      <c r="BY328" s="60">
        <v>0</v>
      </c>
      <c r="BZ328" s="60">
        <v>0</v>
      </c>
      <c r="CA328" s="37"/>
      <c r="CB328"/>
      <c r="CC328"/>
      <c r="CD328"/>
      <c r="CE328"/>
      <c r="CF328"/>
      <c r="CG328"/>
      <c r="CH328"/>
      <c r="CI328"/>
      <c r="CJ328"/>
      <c r="CK328"/>
      <c r="CL328"/>
    </row>
    <row r="329" spans="1:90" s="11" customFormat="1" x14ac:dyDescent="0.3">
      <c r="A329" s="29">
        <v>409326</v>
      </c>
      <c r="B329" s="30" t="s">
        <v>865</v>
      </c>
      <c r="C329" s="8" t="s">
        <v>866</v>
      </c>
      <c r="D329" s="8" t="s">
        <v>82</v>
      </c>
      <c r="E329" s="2" t="str">
        <f t="shared" si="77"/>
        <v>NEW LENOX W5 pnum409326</v>
      </c>
      <c r="F329" s="9">
        <v>303</v>
      </c>
      <c r="G329" s="8" t="s">
        <v>876</v>
      </c>
      <c r="H329" s="8" t="s">
        <v>877</v>
      </c>
      <c r="I329" s="72">
        <v>0</v>
      </c>
      <c r="J329" s="72">
        <v>0</v>
      </c>
      <c r="K329" s="72">
        <v>0</v>
      </c>
      <c r="L329" s="74">
        <f t="shared" ref="L329:AM329" si="80">(($AN329-$K329)/($AN$2-$K$2))+K329</f>
        <v>3.5695555555555556</v>
      </c>
      <c r="M329" s="81">
        <f t="shared" si="80"/>
        <v>7.1391111111111112</v>
      </c>
      <c r="N329" s="81">
        <f t="shared" si="80"/>
        <v>10.708666666666666</v>
      </c>
      <c r="O329" s="81">
        <f t="shared" si="80"/>
        <v>14.278222222222222</v>
      </c>
      <c r="P329" s="81">
        <f t="shared" si="80"/>
        <v>17.847777777777779</v>
      </c>
      <c r="Q329" s="81">
        <f t="shared" si="80"/>
        <v>21.417333333333335</v>
      </c>
      <c r="R329" s="81">
        <f t="shared" si="80"/>
        <v>24.986888888888892</v>
      </c>
      <c r="S329" s="81">
        <f t="shared" si="80"/>
        <v>28.556444444444448</v>
      </c>
      <c r="T329" s="81">
        <f t="shared" si="80"/>
        <v>32.126000000000005</v>
      </c>
      <c r="U329" s="81">
        <f t="shared" si="80"/>
        <v>35.695555555555558</v>
      </c>
      <c r="V329" s="81">
        <f t="shared" si="80"/>
        <v>39.265111111111111</v>
      </c>
      <c r="W329" s="81">
        <f t="shared" si="80"/>
        <v>42.834666666666664</v>
      </c>
      <c r="X329" s="81">
        <f t="shared" si="80"/>
        <v>46.404222222222216</v>
      </c>
      <c r="Y329" s="81">
        <f t="shared" si="80"/>
        <v>49.973777777777769</v>
      </c>
      <c r="Z329" s="81">
        <f t="shared" si="80"/>
        <v>53.543333333333322</v>
      </c>
      <c r="AA329" s="81">
        <f t="shared" si="80"/>
        <v>57.112888888888875</v>
      </c>
      <c r="AB329" s="81">
        <f t="shared" si="80"/>
        <v>60.682444444444428</v>
      </c>
      <c r="AC329" s="81">
        <f t="shared" si="80"/>
        <v>64.251999999999981</v>
      </c>
      <c r="AD329" s="81">
        <f t="shared" si="80"/>
        <v>67.821555555555534</v>
      </c>
      <c r="AE329" s="81">
        <f t="shared" si="80"/>
        <v>71.391111111111087</v>
      </c>
      <c r="AF329" s="81">
        <f t="shared" si="80"/>
        <v>74.96066666666664</v>
      </c>
      <c r="AG329" s="81">
        <f t="shared" si="80"/>
        <v>78.530222222222193</v>
      </c>
      <c r="AH329" s="81">
        <f t="shared" si="80"/>
        <v>82.099777777777746</v>
      </c>
      <c r="AI329" s="81">
        <f t="shared" si="80"/>
        <v>85.669333333333299</v>
      </c>
      <c r="AJ329" s="81">
        <f t="shared" si="80"/>
        <v>89.238888888888852</v>
      </c>
      <c r="AK329" s="81">
        <f t="shared" si="80"/>
        <v>92.808444444444405</v>
      </c>
      <c r="AL329" s="81">
        <f t="shared" si="80"/>
        <v>96.377999999999957</v>
      </c>
      <c r="AM329" s="81">
        <f t="shared" si="80"/>
        <v>99.94755555555551</v>
      </c>
      <c r="AN329" s="60">
        <v>38551200</v>
      </c>
      <c r="AO329" s="60">
        <v>40272300</v>
      </c>
      <c r="AP329" s="60">
        <v>50878200</v>
      </c>
      <c r="AQ329" s="60">
        <v>38407700</v>
      </c>
      <c r="AR329" s="60">
        <v>57851200</v>
      </c>
      <c r="AS329" s="58">
        <v>56176540</v>
      </c>
      <c r="AT329" s="58">
        <v>67865500</v>
      </c>
      <c r="AU329" s="58">
        <v>72088500</v>
      </c>
      <c r="AV329" s="58">
        <v>89632000</v>
      </c>
      <c r="AW329" s="58">
        <v>97286000</v>
      </c>
      <c r="AX329" s="58">
        <v>93096700</v>
      </c>
      <c r="AY329" s="58">
        <v>66682000</v>
      </c>
      <c r="AZ329" s="58">
        <v>73062000</v>
      </c>
      <c r="BA329" s="58">
        <v>147095000</v>
      </c>
      <c r="BB329" s="58">
        <v>147095000</v>
      </c>
      <c r="BC329" s="58">
        <v>42716000</v>
      </c>
      <c r="BD329" s="58">
        <v>60173000</v>
      </c>
      <c r="BE329" s="58">
        <v>64963000</v>
      </c>
      <c r="BF329" s="58">
        <v>49026000</v>
      </c>
      <c r="BG329" s="58">
        <v>52746000</v>
      </c>
      <c r="BH329" s="58">
        <v>66833000</v>
      </c>
      <c r="BI329" s="68">
        <v>5084000</v>
      </c>
      <c r="BJ329" s="67">
        <v>0</v>
      </c>
      <c r="BK329" s="67">
        <v>0</v>
      </c>
      <c r="BL329" s="67">
        <v>0</v>
      </c>
      <c r="BM329" s="67">
        <v>0</v>
      </c>
      <c r="BN329" s="67">
        <v>0</v>
      </c>
      <c r="BO329" s="67">
        <v>0</v>
      </c>
      <c r="BP329" s="58">
        <v>0</v>
      </c>
      <c r="BQ329" s="58">
        <v>216000</v>
      </c>
      <c r="BR329" s="58">
        <v>216000</v>
      </c>
      <c r="BS329" s="58">
        <v>216000</v>
      </c>
      <c r="BT329" s="58">
        <v>0</v>
      </c>
      <c r="BU329" s="58">
        <v>0</v>
      </c>
      <c r="BV329" s="58">
        <v>0</v>
      </c>
      <c r="BW329" s="58">
        <v>0</v>
      </c>
      <c r="BX329" s="58">
        <v>0</v>
      </c>
      <c r="BY329" s="58">
        <v>0</v>
      </c>
      <c r="BZ329" s="58">
        <v>0</v>
      </c>
      <c r="CA329" s="37"/>
    </row>
    <row r="330" spans="1:90" x14ac:dyDescent="0.3">
      <c r="A330" s="29">
        <v>405296</v>
      </c>
      <c r="B330" s="30" t="s">
        <v>865</v>
      </c>
      <c r="C330" s="8" t="s">
        <v>866</v>
      </c>
      <c r="D330" s="8" t="s">
        <v>169</v>
      </c>
      <c r="E330" s="2" t="str">
        <f t="shared" si="77"/>
        <v>NEW LENOX W11 pnum405296</v>
      </c>
      <c r="F330" s="9">
        <v>301</v>
      </c>
      <c r="G330" s="8" t="s">
        <v>878</v>
      </c>
      <c r="H330" s="8" t="s">
        <v>879</v>
      </c>
      <c r="I330" s="72">
        <v>0</v>
      </c>
      <c r="J330" s="72">
        <v>0</v>
      </c>
      <c r="K330" s="72">
        <v>0</v>
      </c>
      <c r="L330" s="74">
        <v>0</v>
      </c>
      <c r="M330" s="61">
        <v>0</v>
      </c>
      <c r="N330" s="61">
        <v>0</v>
      </c>
      <c r="O330" s="61">
        <v>0</v>
      </c>
      <c r="P330" s="61">
        <v>0</v>
      </c>
      <c r="Q330" s="61">
        <v>0</v>
      </c>
      <c r="R330" s="61">
        <v>0</v>
      </c>
      <c r="S330" s="61">
        <v>0</v>
      </c>
      <c r="T330" s="61">
        <v>0</v>
      </c>
      <c r="U330" s="61">
        <v>0</v>
      </c>
      <c r="V330" s="61">
        <v>0</v>
      </c>
      <c r="W330" s="61">
        <v>0</v>
      </c>
      <c r="X330" s="61">
        <v>0</v>
      </c>
      <c r="Y330" s="61">
        <v>0</v>
      </c>
      <c r="Z330" s="61">
        <v>0</v>
      </c>
      <c r="AA330" s="61">
        <v>0</v>
      </c>
      <c r="AB330" s="61">
        <v>0</v>
      </c>
      <c r="AC330" s="61">
        <v>0</v>
      </c>
      <c r="AD330" s="61">
        <v>0</v>
      </c>
      <c r="AE330" s="61">
        <v>0</v>
      </c>
      <c r="AF330" s="61">
        <v>0</v>
      </c>
      <c r="AG330" s="61">
        <v>0</v>
      </c>
      <c r="AH330" s="61">
        <v>0</v>
      </c>
      <c r="AI330" s="61">
        <v>0</v>
      </c>
      <c r="AJ330" s="61">
        <v>0</v>
      </c>
      <c r="AK330" s="61">
        <v>0</v>
      </c>
      <c r="AL330" s="61">
        <v>0</v>
      </c>
      <c r="AM330" s="61">
        <v>0</v>
      </c>
      <c r="AN330" s="61">
        <v>0</v>
      </c>
      <c r="AO330" s="61">
        <v>0</v>
      </c>
      <c r="AP330" s="61">
        <v>0</v>
      </c>
      <c r="AQ330" s="61">
        <v>0</v>
      </c>
      <c r="AR330" s="61">
        <v>0</v>
      </c>
      <c r="AS330" s="57">
        <v>0</v>
      </c>
      <c r="AT330" s="57">
        <v>0</v>
      </c>
      <c r="AU330" s="57">
        <v>0</v>
      </c>
      <c r="AV330" s="57">
        <v>0</v>
      </c>
      <c r="AW330" s="57">
        <v>0</v>
      </c>
      <c r="AX330" s="57">
        <v>0</v>
      </c>
      <c r="AY330" s="57">
        <v>0</v>
      </c>
      <c r="AZ330" s="57">
        <v>0</v>
      </c>
      <c r="BA330" s="57">
        <v>0</v>
      </c>
      <c r="BB330" s="57">
        <v>0</v>
      </c>
      <c r="BC330" s="57">
        <v>0</v>
      </c>
      <c r="BD330" s="58">
        <v>28137000</v>
      </c>
      <c r="BE330" s="58">
        <v>146485000</v>
      </c>
      <c r="BF330" s="58">
        <v>246534000</v>
      </c>
      <c r="BG330" s="58">
        <v>277951000</v>
      </c>
      <c r="BH330" s="58">
        <v>225218000</v>
      </c>
      <c r="BI330" s="68">
        <v>16940000</v>
      </c>
      <c r="BJ330" s="67">
        <v>0</v>
      </c>
      <c r="BK330" s="67">
        <v>0</v>
      </c>
      <c r="BL330" s="67">
        <v>0</v>
      </c>
      <c r="BM330" s="67">
        <v>0</v>
      </c>
      <c r="BN330" s="67">
        <v>0</v>
      </c>
      <c r="BO330" s="67">
        <v>0</v>
      </c>
      <c r="BP330" s="58">
        <v>0</v>
      </c>
      <c r="BQ330" s="58">
        <v>504000</v>
      </c>
      <c r="BR330" s="58">
        <v>504000</v>
      </c>
      <c r="BS330" s="58">
        <v>504000</v>
      </c>
      <c r="BT330" s="58">
        <v>0</v>
      </c>
      <c r="BU330" s="58">
        <v>0</v>
      </c>
      <c r="BV330" s="58">
        <v>0</v>
      </c>
      <c r="BW330" s="58">
        <v>0</v>
      </c>
      <c r="BX330" s="58">
        <v>0</v>
      </c>
      <c r="BY330" s="58">
        <v>0</v>
      </c>
      <c r="BZ330" s="58">
        <v>0</v>
      </c>
      <c r="CA330" s="37"/>
    </row>
    <row r="331" spans="1:90" x14ac:dyDescent="0.3">
      <c r="A331" s="29">
        <v>409317</v>
      </c>
      <c r="B331" s="30" t="s">
        <v>865</v>
      </c>
      <c r="C331" s="8" t="s">
        <v>866</v>
      </c>
      <c r="D331" s="8" t="s">
        <v>70</v>
      </c>
      <c r="E331" s="2" t="str">
        <f t="shared" si="77"/>
        <v>NEW LENOX W4 pnum409317</v>
      </c>
      <c r="F331" s="7">
        <v>300</v>
      </c>
      <c r="G331" s="8" t="s">
        <v>880</v>
      </c>
      <c r="H331" s="8" t="s">
        <v>881</v>
      </c>
      <c r="I331" s="64">
        <v>0</v>
      </c>
      <c r="J331" s="64">
        <v>0</v>
      </c>
      <c r="K331" s="64">
        <v>0</v>
      </c>
      <c r="L331" s="56">
        <f t="shared" ref="L331:AM331" si="81">(($AN331-$K331)/($AN$2-$K$2))+K331</f>
        <v>7.895240740740741</v>
      </c>
      <c r="M331" s="62">
        <f t="shared" si="81"/>
        <v>15.790481481481482</v>
      </c>
      <c r="N331" s="62">
        <f t="shared" si="81"/>
        <v>23.685722222222225</v>
      </c>
      <c r="O331" s="62">
        <f t="shared" si="81"/>
        <v>31.580962962962964</v>
      </c>
      <c r="P331" s="62">
        <f t="shared" si="81"/>
        <v>39.476203703703703</v>
      </c>
      <c r="Q331" s="62">
        <f t="shared" si="81"/>
        <v>47.371444444444442</v>
      </c>
      <c r="R331" s="62">
        <f t="shared" si="81"/>
        <v>55.266685185185182</v>
      </c>
      <c r="S331" s="62">
        <f t="shared" si="81"/>
        <v>63.161925925925921</v>
      </c>
      <c r="T331" s="62">
        <f t="shared" si="81"/>
        <v>71.05716666666666</v>
      </c>
      <c r="U331" s="62">
        <f t="shared" si="81"/>
        <v>78.952407407407406</v>
      </c>
      <c r="V331" s="62">
        <f t="shared" si="81"/>
        <v>86.847648148148153</v>
      </c>
      <c r="W331" s="62">
        <f t="shared" si="81"/>
        <v>94.742888888888899</v>
      </c>
      <c r="X331" s="62">
        <f t="shared" si="81"/>
        <v>102.63812962962965</v>
      </c>
      <c r="Y331" s="62">
        <f t="shared" si="81"/>
        <v>110.53337037037039</v>
      </c>
      <c r="Z331" s="62">
        <f t="shared" si="81"/>
        <v>118.42861111111114</v>
      </c>
      <c r="AA331" s="62">
        <f t="shared" si="81"/>
        <v>126.32385185185188</v>
      </c>
      <c r="AB331" s="62">
        <f t="shared" si="81"/>
        <v>134.21909259259263</v>
      </c>
      <c r="AC331" s="62">
        <f t="shared" si="81"/>
        <v>142.11433333333338</v>
      </c>
      <c r="AD331" s="62">
        <f t="shared" si="81"/>
        <v>150.00957407407412</v>
      </c>
      <c r="AE331" s="62">
        <f t="shared" si="81"/>
        <v>157.90481481481487</v>
      </c>
      <c r="AF331" s="62">
        <f t="shared" si="81"/>
        <v>165.80005555555562</v>
      </c>
      <c r="AG331" s="62">
        <f t="shared" si="81"/>
        <v>173.69529629629636</v>
      </c>
      <c r="AH331" s="62">
        <f t="shared" si="81"/>
        <v>181.59053703703711</v>
      </c>
      <c r="AI331" s="62">
        <f t="shared" si="81"/>
        <v>189.48577777777786</v>
      </c>
      <c r="AJ331" s="62">
        <f t="shared" si="81"/>
        <v>197.3810185185186</v>
      </c>
      <c r="AK331" s="62">
        <f t="shared" si="81"/>
        <v>205.27625925925935</v>
      </c>
      <c r="AL331" s="62">
        <f t="shared" si="81"/>
        <v>213.17150000000009</v>
      </c>
      <c r="AM331" s="62">
        <f t="shared" si="81"/>
        <v>221.06674074074084</v>
      </c>
      <c r="AN331" s="58">
        <v>85268600</v>
      </c>
      <c r="AO331" s="58">
        <v>60314500</v>
      </c>
      <c r="AP331" s="58">
        <v>119337500</v>
      </c>
      <c r="AQ331" s="58">
        <v>127196720</v>
      </c>
      <c r="AR331" s="58">
        <v>102454900</v>
      </c>
      <c r="AS331" s="58">
        <v>88820300</v>
      </c>
      <c r="AT331" s="58">
        <v>97108500</v>
      </c>
      <c r="AU331" s="58">
        <v>18085500</v>
      </c>
      <c r="AV331" s="58">
        <v>16245000</v>
      </c>
      <c r="AW331" s="58">
        <v>18245000</v>
      </c>
      <c r="AX331" s="58">
        <v>19064000</v>
      </c>
      <c r="AY331" s="65">
        <v>20740000</v>
      </c>
      <c r="AZ331" s="65">
        <v>25740000</v>
      </c>
      <c r="BA331" s="58">
        <v>157680000</v>
      </c>
      <c r="BB331" s="60">
        <v>157680000</v>
      </c>
      <c r="BC331" s="69">
        <v>0</v>
      </c>
      <c r="BD331" s="69">
        <v>0</v>
      </c>
      <c r="BE331" s="69">
        <v>0</v>
      </c>
      <c r="BF331" s="69">
        <v>0</v>
      </c>
      <c r="BG331" s="69">
        <v>0</v>
      </c>
      <c r="BH331" s="69">
        <v>0</v>
      </c>
      <c r="BI331" s="80">
        <v>0</v>
      </c>
      <c r="BJ331" s="69">
        <v>0</v>
      </c>
      <c r="BK331" s="69">
        <v>0</v>
      </c>
      <c r="BL331" s="69">
        <v>0</v>
      </c>
      <c r="BM331" s="69">
        <v>0</v>
      </c>
      <c r="BN331" s="69">
        <v>0</v>
      </c>
      <c r="BO331" s="69">
        <v>0</v>
      </c>
      <c r="BP331" s="69">
        <v>0</v>
      </c>
      <c r="BQ331" s="69">
        <v>0</v>
      </c>
      <c r="BR331" s="69">
        <v>0</v>
      </c>
      <c r="BS331" s="69">
        <v>0</v>
      </c>
      <c r="BT331" s="58">
        <v>0</v>
      </c>
      <c r="BU331" s="58">
        <v>0</v>
      </c>
      <c r="BV331" s="58">
        <v>0</v>
      </c>
      <c r="BW331" s="58">
        <v>0</v>
      </c>
      <c r="BX331" s="58">
        <v>0</v>
      </c>
      <c r="BY331" s="58">
        <v>0</v>
      </c>
      <c r="BZ331" s="58">
        <v>0</v>
      </c>
      <c r="CA331" s="37"/>
    </row>
    <row r="332" spans="1:90" x14ac:dyDescent="0.3">
      <c r="A332" s="29">
        <v>410026</v>
      </c>
      <c r="B332" s="30" t="s">
        <v>865</v>
      </c>
      <c r="C332" s="8" t="s">
        <v>866</v>
      </c>
      <c r="D332" s="8" t="s">
        <v>225</v>
      </c>
      <c r="E332" s="2" t="str">
        <f t="shared" si="77"/>
        <v>NEW LENOX W8 pnum410026</v>
      </c>
      <c r="F332" s="7">
        <v>280</v>
      </c>
      <c r="G332" s="8" t="s">
        <v>882</v>
      </c>
      <c r="H332" s="8" t="s">
        <v>883</v>
      </c>
      <c r="I332" s="72">
        <v>0</v>
      </c>
      <c r="J332" s="72">
        <v>0</v>
      </c>
      <c r="K332" s="72">
        <v>0</v>
      </c>
      <c r="L332" s="74">
        <v>0</v>
      </c>
      <c r="M332" s="61">
        <v>0</v>
      </c>
      <c r="N332" s="61">
        <v>0</v>
      </c>
      <c r="O332" s="61">
        <v>0</v>
      </c>
      <c r="P332" s="61">
        <v>0</v>
      </c>
      <c r="Q332" s="61">
        <v>0</v>
      </c>
      <c r="R332" s="61">
        <v>0</v>
      </c>
      <c r="S332" s="61">
        <v>0</v>
      </c>
      <c r="T332" s="61">
        <v>0</v>
      </c>
      <c r="U332" s="61">
        <v>0</v>
      </c>
      <c r="V332" s="61">
        <v>0</v>
      </c>
      <c r="W332" s="61">
        <v>0</v>
      </c>
      <c r="X332" s="61">
        <v>0</v>
      </c>
      <c r="Y332" s="61">
        <v>0</v>
      </c>
      <c r="Z332" s="61">
        <v>0</v>
      </c>
      <c r="AA332" s="61">
        <v>0</v>
      </c>
      <c r="AB332" s="61">
        <v>0</v>
      </c>
      <c r="AC332" s="61">
        <v>0</v>
      </c>
      <c r="AD332" s="61">
        <v>0</v>
      </c>
      <c r="AE332" s="61">
        <v>0</v>
      </c>
      <c r="AF332" s="61">
        <v>0</v>
      </c>
      <c r="AG332" s="61">
        <v>0</v>
      </c>
      <c r="AH332" s="61">
        <v>0</v>
      </c>
      <c r="AI332" s="61">
        <v>0</v>
      </c>
      <c r="AJ332" s="61">
        <v>0</v>
      </c>
      <c r="AK332" s="61">
        <v>0</v>
      </c>
      <c r="AL332" s="61">
        <v>0</v>
      </c>
      <c r="AM332" s="61">
        <v>0</v>
      </c>
      <c r="AN332" s="61">
        <v>0</v>
      </c>
      <c r="AO332" s="61">
        <v>0</v>
      </c>
      <c r="AP332" s="61">
        <v>0</v>
      </c>
      <c r="AQ332" s="61">
        <v>0</v>
      </c>
      <c r="AR332" s="61">
        <v>0</v>
      </c>
      <c r="AS332" s="61">
        <v>0</v>
      </c>
      <c r="AT332" s="61">
        <v>0</v>
      </c>
      <c r="AU332" s="61">
        <v>0</v>
      </c>
      <c r="AV332" s="58">
        <v>14565000</v>
      </c>
      <c r="AW332" s="58">
        <v>10583000</v>
      </c>
      <c r="AX332" s="60">
        <v>7941000</v>
      </c>
      <c r="AY332" s="60">
        <v>21671000</v>
      </c>
      <c r="AZ332" s="60">
        <v>11292000</v>
      </c>
      <c r="BA332" s="60">
        <v>107675000</v>
      </c>
      <c r="BB332" s="60">
        <v>107675000</v>
      </c>
      <c r="BC332" s="60">
        <v>52841000</v>
      </c>
      <c r="BD332" s="60">
        <v>75009000</v>
      </c>
      <c r="BE332" s="60">
        <v>8146000</v>
      </c>
      <c r="BF332" s="61">
        <f>(($BH332-$BE332)/($BH$2-$BE$2))+BE332</f>
        <v>8145997.4349206351</v>
      </c>
      <c r="BG332" s="61">
        <f>(($BH332-$BE332)/($BH$2-$BE$2))+BF332</f>
        <v>8145994.8698412701</v>
      </c>
      <c r="BH332" s="60">
        <v>6530000</v>
      </c>
      <c r="BI332" s="115">
        <v>6530000</v>
      </c>
      <c r="BJ332" s="67">
        <v>0</v>
      </c>
      <c r="BK332" s="67">
        <v>0</v>
      </c>
      <c r="BL332" s="67">
        <v>0</v>
      </c>
      <c r="BM332" s="67">
        <v>0</v>
      </c>
      <c r="BN332" s="67">
        <v>0</v>
      </c>
      <c r="BO332" s="67">
        <v>0</v>
      </c>
      <c r="BP332" s="67">
        <v>0</v>
      </c>
      <c r="BQ332" s="67">
        <v>0</v>
      </c>
      <c r="BR332" s="67">
        <v>0</v>
      </c>
      <c r="BS332" s="67">
        <v>0</v>
      </c>
      <c r="BT332" s="60">
        <v>0</v>
      </c>
      <c r="BU332" s="60">
        <v>0</v>
      </c>
      <c r="BV332" s="60">
        <v>0</v>
      </c>
      <c r="BW332" s="60">
        <v>0</v>
      </c>
      <c r="BX332" s="60">
        <v>0</v>
      </c>
      <c r="BY332" s="60">
        <v>0</v>
      </c>
      <c r="BZ332" s="60">
        <v>0</v>
      </c>
      <c r="CA332" s="37"/>
    </row>
    <row r="333" spans="1:90" x14ac:dyDescent="0.3">
      <c r="A333" s="29">
        <v>410212</v>
      </c>
      <c r="B333" s="30" t="s">
        <v>865</v>
      </c>
      <c r="C333" s="8" t="s">
        <v>866</v>
      </c>
      <c r="D333" s="8" t="s">
        <v>297</v>
      </c>
      <c r="E333" s="2" t="str">
        <f t="shared" si="77"/>
        <v>NEW LENOX W9 pnum410212</v>
      </c>
      <c r="F333" s="7">
        <v>180</v>
      </c>
      <c r="G333" s="8" t="s">
        <v>884</v>
      </c>
      <c r="H333" s="8" t="s">
        <v>885</v>
      </c>
      <c r="I333" s="64">
        <v>0</v>
      </c>
      <c r="J333" s="64">
        <v>0</v>
      </c>
      <c r="K333" s="64">
        <v>0</v>
      </c>
      <c r="L333" s="56">
        <v>0</v>
      </c>
      <c r="M333" s="65">
        <v>0</v>
      </c>
      <c r="N333" s="65">
        <v>0</v>
      </c>
      <c r="O333" s="65">
        <v>0</v>
      </c>
      <c r="P333" s="65">
        <v>0</v>
      </c>
      <c r="Q333" s="65">
        <v>0</v>
      </c>
      <c r="R333" s="65">
        <v>0</v>
      </c>
      <c r="S333" s="65">
        <v>0</v>
      </c>
      <c r="T333" s="65">
        <v>0</v>
      </c>
      <c r="U333" s="65">
        <v>0</v>
      </c>
      <c r="V333" s="65">
        <v>0</v>
      </c>
      <c r="W333" s="65">
        <v>0</v>
      </c>
      <c r="X333" s="65">
        <v>0</v>
      </c>
      <c r="Y333" s="65">
        <v>0</v>
      </c>
      <c r="Z333" s="65">
        <v>0</v>
      </c>
      <c r="AA333" s="65">
        <v>0</v>
      </c>
      <c r="AB333" s="65">
        <v>0</v>
      </c>
      <c r="AC333" s="65">
        <v>0</v>
      </c>
      <c r="AD333" s="65">
        <v>0</v>
      </c>
      <c r="AE333" s="65">
        <v>0</v>
      </c>
      <c r="AF333" s="65">
        <v>0</v>
      </c>
      <c r="AG333" s="65">
        <v>0</v>
      </c>
      <c r="AH333" s="65">
        <v>0</v>
      </c>
      <c r="AI333" s="65">
        <v>0</v>
      </c>
      <c r="AJ333" s="65">
        <v>0</v>
      </c>
      <c r="AK333" s="65">
        <v>0</v>
      </c>
      <c r="AL333" s="65">
        <v>0</v>
      </c>
      <c r="AM333" s="65">
        <v>0</v>
      </c>
      <c r="AN333" s="58">
        <v>0</v>
      </c>
      <c r="AO333" s="58">
        <v>0</v>
      </c>
      <c r="AP333" s="58">
        <v>0</v>
      </c>
      <c r="AQ333" s="58">
        <v>0</v>
      </c>
      <c r="AR333" s="58">
        <v>0</v>
      </c>
      <c r="AS333" s="58">
        <v>0</v>
      </c>
      <c r="AT333" s="58">
        <v>0</v>
      </c>
      <c r="AU333" s="58">
        <v>0</v>
      </c>
      <c r="AV333" s="82">
        <v>0</v>
      </c>
      <c r="AW333" s="82">
        <v>0</v>
      </c>
      <c r="AX333" s="58">
        <v>94054000</v>
      </c>
      <c r="AY333" s="58">
        <v>83394000</v>
      </c>
      <c r="AZ333" s="58">
        <v>85424000</v>
      </c>
      <c r="BA333" s="58">
        <v>97090000</v>
      </c>
      <c r="BB333" s="58">
        <v>97090000</v>
      </c>
      <c r="BC333" s="58">
        <v>69498000</v>
      </c>
      <c r="BD333" s="58">
        <v>75807000</v>
      </c>
      <c r="BE333" s="58">
        <v>78352000</v>
      </c>
      <c r="BF333" s="60">
        <v>12062000</v>
      </c>
      <c r="BG333" s="60">
        <v>22696000</v>
      </c>
      <c r="BH333" s="60">
        <v>21976000</v>
      </c>
      <c r="BI333" s="79">
        <v>4593000</v>
      </c>
      <c r="BJ333" s="69">
        <v>0</v>
      </c>
      <c r="BK333" s="69">
        <v>0</v>
      </c>
      <c r="BL333" s="69">
        <v>0</v>
      </c>
      <c r="BM333" s="69">
        <v>0</v>
      </c>
      <c r="BN333" s="69">
        <v>0</v>
      </c>
      <c r="BO333" s="69">
        <v>0</v>
      </c>
      <c r="BP333" s="69">
        <v>0</v>
      </c>
      <c r="BQ333" s="69">
        <v>0</v>
      </c>
      <c r="BR333" s="69">
        <v>0</v>
      </c>
      <c r="BS333" s="69">
        <v>0</v>
      </c>
      <c r="BT333" s="60">
        <v>0</v>
      </c>
      <c r="BU333" s="60">
        <v>0</v>
      </c>
      <c r="BV333" s="60">
        <v>0</v>
      </c>
      <c r="BW333" s="60">
        <v>0</v>
      </c>
      <c r="BX333" s="60">
        <v>0</v>
      </c>
      <c r="BY333" s="60">
        <v>0</v>
      </c>
      <c r="BZ333" s="60">
        <v>0</v>
      </c>
      <c r="CA333" s="10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</row>
    <row r="334" spans="1:90" ht="28.8" x14ac:dyDescent="0.3">
      <c r="A334" s="1">
        <v>404109</v>
      </c>
      <c r="B334" s="2" t="s">
        <v>886</v>
      </c>
      <c r="C334" s="2" t="s">
        <v>887</v>
      </c>
      <c r="D334" s="2" t="s">
        <v>54</v>
      </c>
      <c r="E334" s="2" t="str">
        <f t="shared" si="77"/>
        <v>NICOR GAS  SHOREWOOD W1 pnum404109</v>
      </c>
      <c r="F334" s="3"/>
      <c r="G334" s="2" t="s">
        <v>888</v>
      </c>
      <c r="H334" s="2" t="s">
        <v>889</v>
      </c>
      <c r="I334" s="32">
        <v>150000</v>
      </c>
      <c r="J334" s="32">
        <v>150000</v>
      </c>
      <c r="K334" s="32">
        <v>150000</v>
      </c>
      <c r="L334" s="32">
        <v>150000</v>
      </c>
      <c r="M334" s="32">
        <v>150000</v>
      </c>
      <c r="N334" s="32">
        <v>150000</v>
      </c>
      <c r="O334" s="32">
        <v>150000</v>
      </c>
      <c r="P334" s="32">
        <v>150000</v>
      </c>
      <c r="Q334" s="32">
        <v>150000</v>
      </c>
      <c r="R334" s="32">
        <v>150000</v>
      </c>
      <c r="S334" s="32">
        <v>150000</v>
      </c>
      <c r="T334" s="32">
        <v>150000</v>
      </c>
      <c r="U334" s="32">
        <v>150000</v>
      </c>
      <c r="V334" s="32">
        <v>150000</v>
      </c>
      <c r="W334" s="32">
        <v>150000</v>
      </c>
      <c r="X334" s="32">
        <v>150000</v>
      </c>
      <c r="Y334" s="32">
        <v>150000</v>
      </c>
      <c r="Z334" s="32">
        <v>150000</v>
      </c>
      <c r="AA334" s="32">
        <v>150000</v>
      </c>
      <c r="AB334" s="32">
        <v>150000</v>
      </c>
      <c r="AC334" s="32">
        <v>150000</v>
      </c>
      <c r="AD334" s="32">
        <v>150000</v>
      </c>
      <c r="AE334" s="32">
        <v>150000</v>
      </c>
      <c r="AF334" s="32">
        <v>150000</v>
      </c>
      <c r="AG334" s="32">
        <v>150000</v>
      </c>
      <c r="AH334" s="32">
        <v>150000</v>
      </c>
      <c r="AI334" s="32">
        <v>150000</v>
      </c>
      <c r="AJ334" s="32">
        <v>150000</v>
      </c>
      <c r="AK334" s="32">
        <v>150000</v>
      </c>
      <c r="AL334" s="32">
        <v>150000</v>
      </c>
      <c r="AM334" s="32">
        <v>150000</v>
      </c>
      <c r="AN334" s="32">
        <v>150000</v>
      </c>
      <c r="AO334" s="32">
        <v>150000</v>
      </c>
      <c r="AP334" s="32">
        <v>440000</v>
      </c>
      <c r="AQ334" s="32">
        <v>450000</v>
      </c>
      <c r="AR334" s="32">
        <v>450000</v>
      </c>
      <c r="AS334" s="32">
        <v>450000</v>
      </c>
      <c r="AT334" s="32">
        <v>450000</v>
      </c>
      <c r="AU334" s="32">
        <v>450000</v>
      </c>
      <c r="AV334" s="32">
        <v>450000</v>
      </c>
      <c r="AW334" s="32">
        <v>520000</v>
      </c>
      <c r="AX334" s="32">
        <v>520000</v>
      </c>
      <c r="AY334" s="33">
        <v>520000</v>
      </c>
      <c r="AZ334" s="33">
        <v>520000</v>
      </c>
      <c r="BA334" s="33">
        <v>520000</v>
      </c>
      <c r="BB334" s="33">
        <v>520000</v>
      </c>
      <c r="BC334" s="33">
        <v>221000</v>
      </c>
      <c r="BD334" s="32">
        <v>221000</v>
      </c>
      <c r="BE334" s="33">
        <v>221000</v>
      </c>
      <c r="BF334" s="32">
        <v>221000</v>
      </c>
      <c r="BG334" s="33">
        <v>221000</v>
      </c>
      <c r="BH334" s="33">
        <v>200000</v>
      </c>
      <c r="BI334" s="33">
        <v>200000</v>
      </c>
      <c r="BJ334" s="33">
        <v>1400</v>
      </c>
      <c r="BK334" s="33">
        <v>1400</v>
      </c>
      <c r="BL334" s="33">
        <v>1200</v>
      </c>
      <c r="BM334" s="33">
        <v>1200</v>
      </c>
      <c r="BN334" s="34">
        <v>0</v>
      </c>
      <c r="BO334" s="34">
        <v>0</v>
      </c>
      <c r="BP334" s="34">
        <v>0</v>
      </c>
      <c r="BQ334" s="34">
        <v>0</v>
      </c>
      <c r="BR334" s="34">
        <v>0</v>
      </c>
      <c r="BS334" s="34">
        <v>0</v>
      </c>
      <c r="BT334" s="34">
        <v>0</v>
      </c>
      <c r="BU334" s="34">
        <v>0</v>
      </c>
      <c r="BV334" s="34">
        <v>0</v>
      </c>
      <c r="BW334" s="34">
        <v>0</v>
      </c>
      <c r="BX334" s="34">
        <v>0</v>
      </c>
      <c r="BY334" s="34">
        <v>0</v>
      </c>
      <c r="BZ334" s="34">
        <v>0</v>
      </c>
      <c r="CA334" s="39"/>
    </row>
    <row r="335" spans="1:90" ht="28.8" x14ac:dyDescent="0.3">
      <c r="A335" s="1">
        <v>404045</v>
      </c>
      <c r="B335" s="2" t="s">
        <v>890</v>
      </c>
      <c r="C335" s="2" t="s">
        <v>891</v>
      </c>
      <c r="D335" s="2" t="s">
        <v>54</v>
      </c>
      <c r="E335" s="2" t="str">
        <f t="shared" si="77"/>
        <v>NORTHERN ILL GAS COMPANY W1 pnum404045</v>
      </c>
      <c r="F335" s="1">
        <v>180</v>
      </c>
      <c r="G335" s="2" t="s">
        <v>892</v>
      </c>
      <c r="H335" s="2" t="s">
        <v>690</v>
      </c>
      <c r="I335" s="32">
        <v>540000</v>
      </c>
      <c r="J335" s="32">
        <v>540000</v>
      </c>
      <c r="K335" s="32">
        <v>540000</v>
      </c>
      <c r="L335" s="32">
        <v>540000</v>
      </c>
      <c r="M335" s="32">
        <v>540000</v>
      </c>
      <c r="N335" s="32">
        <v>540000</v>
      </c>
      <c r="O335" s="32">
        <v>540000</v>
      </c>
      <c r="P335" s="32">
        <v>540000</v>
      </c>
      <c r="Q335" s="32">
        <v>540000</v>
      </c>
      <c r="R335" s="32">
        <v>540000</v>
      </c>
      <c r="S335" s="32">
        <v>540000</v>
      </c>
      <c r="T335" s="32">
        <v>540000</v>
      </c>
      <c r="U335" s="32">
        <v>540000</v>
      </c>
      <c r="V335" s="32">
        <v>540000</v>
      </c>
      <c r="W335" s="32">
        <v>540000</v>
      </c>
      <c r="X335" s="32">
        <v>540000</v>
      </c>
      <c r="Y335" s="32">
        <v>540000</v>
      </c>
      <c r="Z335" s="32">
        <v>540000</v>
      </c>
      <c r="AA335" s="32">
        <v>540000</v>
      </c>
      <c r="AB335" s="32">
        <v>540000</v>
      </c>
      <c r="AC335" s="32">
        <v>540000</v>
      </c>
      <c r="AD335" s="32">
        <v>540000</v>
      </c>
      <c r="AE335" s="32">
        <v>540000</v>
      </c>
      <c r="AF335" s="32">
        <v>540000</v>
      </c>
      <c r="AG335" s="32">
        <v>540000</v>
      </c>
      <c r="AH335" s="32">
        <v>540000</v>
      </c>
      <c r="AI335" s="32">
        <v>540000</v>
      </c>
      <c r="AJ335" s="32">
        <v>540000</v>
      </c>
      <c r="AK335" s="32">
        <v>540000</v>
      </c>
      <c r="AL335" s="32">
        <v>540000</v>
      </c>
      <c r="AM335" s="32">
        <v>540000</v>
      </c>
      <c r="AN335" s="32">
        <v>540000</v>
      </c>
      <c r="AO335" s="32">
        <v>540000</v>
      </c>
      <c r="AP335" s="32">
        <v>540000</v>
      </c>
      <c r="AQ335" s="32">
        <v>540000</v>
      </c>
      <c r="AR335" s="32">
        <v>540000</v>
      </c>
      <c r="AS335" s="32">
        <v>540000</v>
      </c>
      <c r="AT335" s="32">
        <v>470000</v>
      </c>
      <c r="AU335" s="32">
        <v>470000</v>
      </c>
      <c r="AV335" s="32">
        <v>470000</v>
      </c>
      <c r="AW335" s="36">
        <v>0</v>
      </c>
      <c r="AX335" s="36">
        <v>0</v>
      </c>
      <c r="AY335" s="36">
        <v>0</v>
      </c>
      <c r="AZ335" s="34">
        <v>0</v>
      </c>
      <c r="BA335" s="34">
        <v>0</v>
      </c>
      <c r="BB335" s="34">
        <v>0</v>
      </c>
      <c r="BC335" s="34">
        <v>0</v>
      </c>
      <c r="BD335" s="34">
        <v>0</v>
      </c>
      <c r="BE335" s="36">
        <v>0</v>
      </c>
      <c r="BF335" s="36">
        <v>0</v>
      </c>
      <c r="BG335" s="36">
        <v>0</v>
      </c>
      <c r="BH335" s="34">
        <v>0</v>
      </c>
      <c r="BI335" s="34">
        <v>0</v>
      </c>
      <c r="BJ335" s="34">
        <v>0</v>
      </c>
      <c r="BK335" s="34">
        <v>0</v>
      </c>
      <c r="BL335" s="34">
        <v>0</v>
      </c>
      <c r="BM335" s="34">
        <v>0</v>
      </c>
      <c r="BN335" s="34">
        <v>0</v>
      </c>
      <c r="BO335" s="34">
        <v>0</v>
      </c>
      <c r="BP335" s="34">
        <v>0</v>
      </c>
      <c r="BQ335" s="34">
        <v>0</v>
      </c>
      <c r="BR335" s="34">
        <v>0</v>
      </c>
      <c r="BS335" s="34">
        <v>0</v>
      </c>
      <c r="BT335" s="34">
        <v>0</v>
      </c>
      <c r="BU335" s="34">
        <v>0</v>
      </c>
      <c r="BV335" s="34">
        <v>0</v>
      </c>
      <c r="BW335" s="34">
        <v>0</v>
      </c>
      <c r="BX335" s="34">
        <v>0</v>
      </c>
      <c r="BY335" s="34">
        <v>0</v>
      </c>
      <c r="BZ335" s="34">
        <v>0</v>
      </c>
      <c r="CA335" s="99"/>
    </row>
    <row r="336" spans="1:90" x14ac:dyDescent="0.3">
      <c r="A336" s="1">
        <v>411492</v>
      </c>
      <c r="B336" s="2" t="s">
        <v>893</v>
      </c>
      <c r="C336" s="2" t="s">
        <v>894</v>
      </c>
      <c r="D336" s="2" t="s">
        <v>49</v>
      </c>
      <c r="E336" s="2" t="str">
        <f t="shared" si="77"/>
        <v>ODDS ON ACRES W2 pnum411492</v>
      </c>
      <c r="F336" s="1">
        <v>180</v>
      </c>
      <c r="G336" s="2" t="s">
        <v>895</v>
      </c>
      <c r="H336" s="2" t="s">
        <v>896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1">
        <v>0</v>
      </c>
      <c r="V336" s="31">
        <v>0</v>
      </c>
      <c r="W336" s="31">
        <v>0</v>
      </c>
      <c r="X336" s="31">
        <v>0</v>
      </c>
      <c r="Y336" s="31">
        <v>0</v>
      </c>
      <c r="Z336" s="31">
        <v>0</v>
      </c>
      <c r="AA336" s="31">
        <v>0</v>
      </c>
      <c r="AB336" s="31">
        <v>0</v>
      </c>
      <c r="AC336" s="31">
        <v>0</v>
      </c>
      <c r="AD336" s="31">
        <v>0</v>
      </c>
      <c r="AE336" s="31">
        <v>0</v>
      </c>
      <c r="AF336" s="31">
        <v>0</v>
      </c>
      <c r="AG336" s="31">
        <v>0</v>
      </c>
      <c r="AH336" s="31">
        <v>0</v>
      </c>
      <c r="AI336" s="31">
        <v>0</v>
      </c>
      <c r="AJ336" s="31">
        <v>0</v>
      </c>
      <c r="AK336" s="31">
        <v>0</v>
      </c>
      <c r="AL336" s="31">
        <v>0</v>
      </c>
      <c r="AM336" s="31">
        <v>0</v>
      </c>
      <c r="AN336" s="31">
        <v>0</v>
      </c>
      <c r="AO336" s="31">
        <v>0</v>
      </c>
      <c r="AP336" s="31">
        <v>0</v>
      </c>
      <c r="AQ336" s="31">
        <v>0</v>
      </c>
      <c r="AR336" s="31">
        <v>0</v>
      </c>
      <c r="AS336" s="31">
        <v>0</v>
      </c>
      <c r="AT336" s="31">
        <v>0</v>
      </c>
      <c r="AU336" s="31">
        <v>0</v>
      </c>
      <c r="AV336" s="31">
        <v>0</v>
      </c>
      <c r="AW336" s="31">
        <v>0</v>
      </c>
      <c r="AX336" s="31">
        <v>0</v>
      </c>
      <c r="AY336" s="31">
        <v>0</v>
      </c>
      <c r="AZ336" s="31">
        <v>0</v>
      </c>
      <c r="BA336" s="31">
        <v>0</v>
      </c>
      <c r="BB336" s="31">
        <v>0</v>
      </c>
      <c r="BC336" s="31">
        <v>0</v>
      </c>
      <c r="BD336" s="31">
        <v>0</v>
      </c>
      <c r="BE336" s="31">
        <v>0</v>
      </c>
      <c r="BF336" s="31">
        <v>0</v>
      </c>
      <c r="BG336" s="31">
        <v>0</v>
      </c>
      <c r="BH336" s="31">
        <v>0</v>
      </c>
      <c r="BI336" s="31">
        <v>0</v>
      </c>
      <c r="BJ336" s="32">
        <v>215000</v>
      </c>
      <c r="BK336" s="32">
        <v>2448000</v>
      </c>
      <c r="BL336" s="32">
        <v>2448000</v>
      </c>
      <c r="BM336" s="32">
        <v>2448000</v>
      </c>
      <c r="BN336" s="32">
        <v>2448000</v>
      </c>
      <c r="BO336" s="32">
        <v>1920000</v>
      </c>
      <c r="BP336" s="32">
        <v>1920000</v>
      </c>
      <c r="BQ336" s="32">
        <v>1850000</v>
      </c>
      <c r="BR336" s="32">
        <v>1600000</v>
      </c>
      <c r="BS336" s="36">
        <v>0</v>
      </c>
      <c r="BT336" s="36">
        <v>0</v>
      </c>
      <c r="BU336" s="36">
        <v>0</v>
      </c>
      <c r="BV336" s="36">
        <v>0</v>
      </c>
      <c r="BW336" s="36">
        <v>0</v>
      </c>
      <c r="BX336" s="36">
        <v>0</v>
      </c>
      <c r="BY336" s="36">
        <v>0</v>
      </c>
      <c r="BZ336" s="36">
        <v>0</v>
      </c>
      <c r="CA336" s="39"/>
    </row>
    <row r="337" spans="1:90" x14ac:dyDescent="0.3">
      <c r="A337" s="1">
        <v>411532</v>
      </c>
      <c r="B337" s="2" t="s">
        <v>893</v>
      </c>
      <c r="C337" s="2" t="s">
        <v>894</v>
      </c>
      <c r="D337" s="2" t="s">
        <v>54</v>
      </c>
      <c r="E337" s="2" t="str">
        <f t="shared" si="77"/>
        <v>ODDS ON ACRES W1 pnum411532</v>
      </c>
      <c r="F337" s="1">
        <v>180</v>
      </c>
      <c r="G337" s="2" t="s">
        <v>895</v>
      </c>
      <c r="H337" s="2" t="s">
        <v>896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1">
        <v>0</v>
      </c>
      <c r="V337" s="31">
        <v>0</v>
      </c>
      <c r="W337" s="31">
        <v>0</v>
      </c>
      <c r="X337" s="31">
        <v>0</v>
      </c>
      <c r="Y337" s="31">
        <v>0</v>
      </c>
      <c r="Z337" s="31">
        <v>0</v>
      </c>
      <c r="AA337" s="31">
        <v>0</v>
      </c>
      <c r="AB337" s="31">
        <v>0</v>
      </c>
      <c r="AC337" s="31">
        <v>0</v>
      </c>
      <c r="AD337" s="31">
        <v>0</v>
      </c>
      <c r="AE337" s="31">
        <v>0</v>
      </c>
      <c r="AF337" s="31">
        <v>0</v>
      </c>
      <c r="AG337" s="31">
        <v>0</v>
      </c>
      <c r="AH337" s="31">
        <v>0</v>
      </c>
      <c r="AI337" s="31">
        <v>0</v>
      </c>
      <c r="AJ337" s="31">
        <v>0</v>
      </c>
      <c r="AK337" s="31">
        <v>0</v>
      </c>
      <c r="AL337" s="31">
        <v>0</v>
      </c>
      <c r="AM337" s="31">
        <v>0</v>
      </c>
      <c r="AN337" s="31">
        <v>0</v>
      </c>
      <c r="AO337" s="31">
        <v>0</v>
      </c>
      <c r="AP337" s="31">
        <v>0</v>
      </c>
      <c r="AQ337" s="31">
        <v>0</v>
      </c>
      <c r="AR337" s="31">
        <v>0</v>
      </c>
      <c r="AS337" s="31">
        <v>0</v>
      </c>
      <c r="AT337" s="31">
        <v>0</v>
      </c>
      <c r="AU337" s="31">
        <v>0</v>
      </c>
      <c r="AV337" s="31">
        <v>0</v>
      </c>
      <c r="AW337" s="31">
        <v>0</v>
      </c>
      <c r="AX337" s="31">
        <v>0</v>
      </c>
      <c r="AY337" s="31">
        <v>0</v>
      </c>
      <c r="AZ337" s="31">
        <v>0</v>
      </c>
      <c r="BA337" s="31">
        <v>0</v>
      </c>
      <c r="BB337" s="31">
        <v>0</v>
      </c>
      <c r="BC337" s="31">
        <v>0</v>
      </c>
      <c r="BD337" s="31">
        <v>0</v>
      </c>
      <c r="BE337" s="31">
        <v>0</v>
      </c>
      <c r="BF337" s="31">
        <v>0</v>
      </c>
      <c r="BG337" s="31">
        <v>0</v>
      </c>
      <c r="BH337" s="31">
        <v>0</v>
      </c>
      <c r="BI337" s="31">
        <v>0</v>
      </c>
      <c r="BJ337" s="32">
        <v>21600</v>
      </c>
      <c r="BK337" s="32">
        <v>249600</v>
      </c>
      <c r="BL337" s="32">
        <v>249600</v>
      </c>
      <c r="BM337" s="32">
        <v>249600</v>
      </c>
      <c r="BN337" s="32">
        <v>249600</v>
      </c>
      <c r="BO337" s="32">
        <v>109500</v>
      </c>
      <c r="BP337" s="32">
        <v>109500</v>
      </c>
      <c r="BQ337" s="32">
        <v>108900</v>
      </c>
      <c r="BR337" s="32">
        <v>105200</v>
      </c>
      <c r="BS337" s="36">
        <v>0</v>
      </c>
      <c r="BT337" s="36">
        <v>0</v>
      </c>
      <c r="BU337" s="36">
        <v>0</v>
      </c>
      <c r="BV337" s="36">
        <v>0</v>
      </c>
      <c r="BW337" s="36">
        <v>0</v>
      </c>
      <c r="BX337" s="36">
        <v>0</v>
      </c>
      <c r="BY337" s="36">
        <v>0</v>
      </c>
      <c r="BZ337" s="36">
        <v>0</v>
      </c>
      <c r="CA337" s="39"/>
    </row>
    <row r="338" spans="1:90" x14ac:dyDescent="0.3">
      <c r="A338" s="1">
        <v>411896</v>
      </c>
      <c r="B338" s="2" t="s">
        <v>893</v>
      </c>
      <c r="C338" s="2" t="s">
        <v>894</v>
      </c>
      <c r="D338" s="2" t="s">
        <v>93</v>
      </c>
      <c r="E338" s="2" t="str">
        <f t="shared" si="77"/>
        <v>ODDS ON ACRES W3 pnum411896</v>
      </c>
      <c r="F338" s="1">
        <v>180</v>
      </c>
      <c r="G338" s="2" t="s">
        <v>895</v>
      </c>
      <c r="H338" s="2" t="s">
        <v>896</v>
      </c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0</v>
      </c>
      <c r="U338" s="31">
        <v>0</v>
      </c>
      <c r="V338" s="31">
        <v>0</v>
      </c>
      <c r="W338" s="31">
        <v>0</v>
      </c>
      <c r="X338" s="31">
        <v>0</v>
      </c>
      <c r="Y338" s="31">
        <v>0</v>
      </c>
      <c r="Z338" s="31">
        <v>0</v>
      </c>
      <c r="AA338" s="31">
        <v>0</v>
      </c>
      <c r="AB338" s="31">
        <v>0</v>
      </c>
      <c r="AC338" s="31">
        <v>0</v>
      </c>
      <c r="AD338" s="31">
        <v>0</v>
      </c>
      <c r="AE338" s="31">
        <v>0</v>
      </c>
      <c r="AF338" s="31">
        <v>0</v>
      </c>
      <c r="AG338" s="31">
        <v>0</v>
      </c>
      <c r="AH338" s="31">
        <v>0</v>
      </c>
      <c r="AI338" s="31">
        <v>0</v>
      </c>
      <c r="AJ338" s="31">
        <v>0</v>
      </c>
      <c r="AK338" s="31">
        <v>0</v>
      </c>
      <c r="AL338" s="31">
        <v>0</v>
      </c>
      <c r="AM338" s="31">
        <v>0</v>
      </c>
      <c r="AN338" s="31">
        <v>0</v>
      </c>
      <c r="AO338" s="31">
        <v>0</v>
      </c>
      <c r="AP338" s="31">
        <v>0</v>
      </c>
      <c r="AQ338" s="31">
        <v>0</v>
      </c>
      <c r="AR338" s="31">
        <v>0</v>
      </c>
      <c r="AS338" s="31">
        <v>0</v>
      </c>
      <c r="AT338" s="31">
        <v>0</v>
      </c>
      <c r="AU338" s="31">
        <v>0</v>
      </c>
      <c r="AV338" s="31">
        <v>0</v>
      </c>
      <c r="AW338" s="31">
        <v>0</v>
      </c>
      <c r="AX338" s="31">
        <v>0</v>
      </c>
      <c r="AY338" s="31">
        <v>0</v>
      </c>
      <c r="AZ338" s="31">
        <v>0</v>
      </c>
      <c r="BA338" s="31">
        <v>0</v>
      </c>
      <c r="BB338" s="31">
        <v>0</v>
      </c>
      <c r="BC338" s="31">
        <v>0</v>
      </c>
      <c r="BD338" s="31">
        <v>0</v>
      </c>
      <c r="BE338" s="31">
        <v>0</v>
      </c>
      <c r="BF338" s="31">
        <v>0</v>
      </c>
      <c r="BG338" s="31">
        <v>0</v>
      </c>
      <c r="BH338" s="31">
        <v>0</v>
      </c>
      <c r="BI338" s="31">
        <v>0</v>
      </c>
      <c r="BJ338" s="34">
        <v>0</v>
      </c>
      <c r="BK338" s="33">
        <v>992472</v>
      </c>
      <c r="BL338" s="33">
        <v>992472</v>
      </c>
      <c r="BM338" s="33">
        <v>992472</v>
      </c>
      <c r="BN338" s="33">
        <v>992472</v>
      </c>
      <c r="BO338" s="33">
        <v>100000</v>
      </c>
      <c r="BP338" s="33">
        <v>100000</v>
      </c>
      <c r="BQ338" s="32">
        <v>110000</v>
      </c>
      <c r="BR338" s="33">
        <v>98000</v>
      </c>
      <c r="BS338" s="34">
        <v>0</v>
      </c>
      <c r="BT338" s="34">
        <v>0</v>
      </c>
      <c r="BU338" s="34">
        <v>0</v>
      </c>
      <c r="BV338" s="34">
        <v>0</v>
      </c>
      <c r="BW338" s="34">
        <v>0</v>
      </c>
      <c r="BX338" s="34">
        <v>0</v>
      </c>
      <c r="BY338" s="34">
        <v>0</v>
      </c>
      <c r="BZ338" s="34">
        <v>0</v>
      </c>
      <c r="CA338" s="39"/>
    </row>
    <row r="339" spans="1:90" x14ac:dyDescent="0.3">
      <c r="A339" s="1">
        <v>411897</v>
      </c>
      <c r="B339" s="2" t="s">
        <v>893</v>
      </c>
      <c r="C339" s="2" t="s">
        <v>894</v>
      </c>
      <c r="D339" s="2" t="s">
        <v>70</v>
      </c>
      <c r="E339" s="2" t="str">
        <f t="shared" si="77"/>
        <v>ODDS ON ACRES W4 pnum411897</v>
      </c>
      <c r="F339" s="1">
        <v>180</v>
      </c>
      <c r="G339" s="2" t="s">
        <v>895</v>
      </c>
      <c r="H339" s="2" t="s">
        <v>896</v>
      </c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0</v>
      </c>
      <c r="U339" s="31">
        <v>0</v>
      </c>
      <c r="V339" s="31">
        <v>0</v>
      </c>
      <c r="W339" s="31">
        <v>0</v>
      </c>
      <c r="X339" s="31">
        <v>0</v>
      </c>
      <c r="Y339" s="31">
        <v>0</v>
      </c>
      <c r="Z339" s="31">
        <v>0</v>
      </c>
      <c r="AA339" s="31">
        <v>0</v>
      </c>
      <c r="AB339" s="31">
        <v>0</v>
      </c>
      <c r="AC339" s="31">
        <v>0</v>
      </c>
      <c r="AD339" s="31">
        <v>0</v>
      </c>
      <c r="AE339" s="31">
        <v>0</v>
      </c>
      <c r="AF339" s="31">
        <v>0</v>
      </c>
      <c r="AG339" s="31">
        <v>0</v>
      </c>
      <c r="AH339" s="31">
        <v>0</v>
      </c>
      <c r="AI339" s="31">
        <v>0</v>
      </c>
      <c r="AJ339" s="31">
        <v>0</v>
      </c>
      <c r="AK339" s="31">
        <v>0</v>
      </c>
      <c r="AL339" s="31">
        <v>0</v>
      </c>
      <c r="AM339" s="31">
        <v>0</v>
      </c>
      <c r="AN339" s="31">
        <v>0</v>
      </c>
      <c r="AO339" s="31">
        <v>0</v>
      </c>
      <c r="AP339" s="31">
        <v>0</v>
      </c>
      <c r="AQ339" s="31">
        <v>0</v>
      </c>
      <c r="AR339" s="31">
        <v>0</v>
      </c>
      <c r="AS339" s="31">
        <v>0</v>
      </c>
      <c r="AT339" s="31">
        <v>0</v>
      </c>
      <c r="AU339" s="31">
        <v>0</v>
      </c>
      <c r="AV339" s="31">
        <v>0</v>
      </c>
      <c r="AW339" s="31">
        <v>0</v>
      </c>
      <c r="AX339" s="31">
        <v>0</v>
      </c>
      <c r="AY339" s="31">
        <v>0</v>
      </c>
      <c r="AZ339" s="31">
        <v>0</v>
      </c>
      <c r="BA339" s="31">
        <v>0</v>
      </c>
      <c r="BB339" s="31">
        <v>0</v>
      </c>
      <c r="BC339" s="31">
        <v>0</v>
      </c>
      <c r="BD339" s="31">
        <v>0</v>
      </c>
      <c r="BE339" s="31">
        <v>0</v>
      </c>
      <c r="BF339" s="31">
        <v>0</v>
      </c>
      <c r="BG339" s="31">
        <v>0</v>
      </c>
      <c r="BH339" s="31">
        <v>0</v>
      </c>
      <c r="BI339" s="31">
        <v>0</v>
      </c>
      <c r="BJ339" s="34">
        <v>0</v>
      </c>
      <c r="BK339" s="33">
        <v>25480</v>
      </c>
      <c r="BL339" s="33">
        <v>25480</v>
      </c>
      <c r="BM339" s="33">
        <v>25480</v>
      </c>
      <c r="BN339" s="33">
        <v>25480</v>
      </c>
      <c r="BO339" s="33">
        <v>10000</v>
      </c>
      <c r="BP339" s="33">
        <v>10000</v>
      </c>
      <c r="BQ339" s="33">
        <v>10100</v>
      </c>
      <c r="BR339" s="33">
        <v>9500</v>
      </c>
      <c r="BS339" s="34">
        <v>0</v>
      </c>
      <c r="BT339" s="34">
        <v>0</v>
      </c>
      <c r="BU339" s="34">
        <v>0</v>
      </c>
      <c r="BV339" s="34">
        <v>0</v>
      </c>
      <c r="BW339" s="34">
        <v>0</v>
      </c>
      <c r="BX339" s="34">
        <v>0</v>
      </c>
      <c r="BY339" s="34">
        <v>0</v>
      </c>
      <c r="BZ339" s="34">
        <v>0</v>
      </c>
      <c r="CA339" s="39"/>
    </row>
    <row r="341" spans="1:90" ht="28.8" x14ac:dyDescent="0.3">
      <c r="A341" s="1">
        <v>404180</v>
      </c>
      <c r="B341" s="2" t="s">
        <v>897</v>
      </c>
      <c r="C341" s="2" t="s">
        <v>898</v>
      </c>
      <c r="D341" s="2" t="s">
        <v>93</v>
      </c>
      <c r="E341" s="2" t="str">
        <f t="shared" ref="E341:E372" si="82">_xlfn.CONCAT(C341, " W",D341," pnum",A341)</f>
        <v>OZINGA BROS INC  MOKENA PLANT W3 pnum404180</v>
      </c>
      <c r="F341" s="3"/>
      <c r="G341" s="2" t="s">
        <v>899</v>
      </c>
      <c r="H341" s="2" t="s">
        <v>900</v>
      </c>
      <c r="I341" s="31">
        <f t="shared" ref="I341:AM341" si="83">J341- 43000</f>
        <v>1417000</v>
      </c>
      <c r="J341" s="31">
        <f t="shared" si="83"/>
        <v>1460000</v>
      </c>
      <c r="K341" s="31">
        <f t="shared" si="83"/>
        <v>1503000</v>
      </c>
      <c r="L341" s="31">
        <f t="shared" si="83"/>
        <v>1546000</v>
      </c>
      <c r="M341" s="31">
        <f t="shared" si="83"/>
        <v>1589000</v>
      </c>
      <c r="N341" s="31">
        <f t="shared" si="83"/>
        <v>1632000</v>
      </c>
      <c r="O341" s="31">
        <f t="shared" si="83"/>
        <v>1675000</v>
      </c>
      <c r="P341" s="31">
        <f t="shared" si="83"/>
        <v>1718000</v>
      </c>
      <c r="Q341" s="31">
        <f t="shared" si="83"/>
        <v>1761000</v>
      </c>
      <c r="R341" s="31">
        <f t="shared" si="83"/>
        <v>1804000</v>
      </c>
      <c r="S341" s="31">
        <f t="shared" si="83"/>
        <v>1847000</v>
      </c>
      <c r="T341" s="31">
        <f t="shared" si="83"/>
        <v>1890000</v>
      </c>
      <c r="U341" s="31">
        <f t="shared" si="83"/>
        <v>1933000</v>
      </c>
      <c r="V341" s="31">
        <f t="shared" si="83"/>
        <v>1976000</v>
      </c>
      <c r="W341" s="31">
        <f t="shared" si="83"/>
        <v>2019000</v>
      </c>
      <c r="X341" s="31">
        <f t="shared" si="83"/>
        <v>2062000</v>
      </c>
      <c r="Y341" s="31">
        <f t="shared" si="83"/>
        <v>2105000</v>
      </c>
      <c r="Z341" s="31">
        <f t="shared" si="83"/>
        <v>2148000</v>
      </c>
      <c r="AA341" s="31">
        <f t="shared" si="83"/>
        <v>2191000</v>
      </c>
      <c r="AB341" s="31">
        <f t="shared" si="83"/>
        <v>2234000</v>
      </c>
      <c r="AC341" s="31">
        <f t="shared" si="83"/>
        <v>2277000</v>
      </c>
      <c r="AD341" s="31">
        <f t="shared" si="83"/>
        <v>2320000</v>
      </c>
      <c r="AE341" s="31">
        <f t="shared" si="83"/>
        <v>2363000</v>
      </c>
      <c r="AF341" s="31">
        <f t="shared" si="83"/>
        <v>2406000</v>
      </c>
      <c r="AG341" s="31">
        <f t="shared" si="83"/>
        <v>2449000</v>
      </c>
      <c r="AH341" s="31">
        <f t="shared" si="83"/>
        <v>2492000</v>
      </c>
      <c r="AI341" s="31">
        <f t="shared" si="83"/>
        <v>2535000</v>
      </c>
      <c r="AJ341" s="31">
        <f t="shared" si="83"/>
        <v>2578000</v>
      </c>
      <c r="AK341" s="31">
        <f t="shared" si="83"/>
        <v>2621000</v>
      </c>
      <c r="AL341" s="31">
        <f t="shared" si="83"/>
        <v>2664000</v>
      </c>
      <c r="AM341" s="31">
        <f t="shared" si="83"/>
        <v>2707000</v>
      </c>
      <c r="AN341" s="32">
        <v>2750000</v>
      </c>
      <c r="AO341" s="32">
        <v>1530000</v>
      </c>
      <c r="AP341" s="32">
        <v>1836000</v>
      </c>
      <c r="AQ341" s="32">
        <v>3388000</v>
      </c>
      <c r="AR341" s="32">
        <v>3820000</v>
      </c>
      <c r="AS341" s="32">
        <v>5272000</v>
      </c>
      <c r="AT341" s="32">
        <v>5382500</v>
      </c>
      <c r="AU341" s="32">
        <v>5113000</v>
      </c>
      <c r="AV341" s="32">
        <v>5220000</v>
      </c>
      <c r="AW341" s="32">
        <v>4350000</v>
      </c>
      <c r="AX341" s="32">
        <v>3600000</v>
      </c>
      <c r="AY341" s="32">
        <v>4600000</v>
      </c>
      <c r="AZ341" s="33">
        <v>7100000</v>
      </c>
      <c r="BA341" s="33">
        <v>6800000</v>
      </c>
      <c r="BB341" s="33">
        <v>6800000</v>
      </c>
      <c r="BC341" s="33">
        <v>6100000</v>
      </c>
      <c r="BD341" s="33">
        <v>3200000</v>
      </c>
      <c r="BE341" s="33">
        <v>4300000</v>
      </c>
      <c r="BF341" s="33">
        <v>4950000</v>
      </c>
      <c r="BG341" s="33">
        <v>4300000</v>
      </c>
      <c r="BH341" s="33">
        <v>3850000</v>
      </c>
      <c r="BI341" s="33">
        <v>4250000</v>
      </c>
      <c r="BJ341" s="32">
        <v>4250000</v>
      </c>
      <c r="BK341" s="32">
        <v>3700000</v>
      </c>
      <c r="BL341" s="32">
        <v>4700000</v>
      </c>
      <c r="BM341" s="32">
        <v>5300000</v>
      </c>
      <c r="BN341" s="32">
        <v>4100000</v>
      </c>
      <c r="BO341" s="33">
        <v>2800000</v>
      </c>
      <c r="BP341" s="33">
        <v>2300000</v>
      </c>
      <c r="BQ341" s="33">
        <v>2600000</v>
      </c>
      <c r="BR341" s="33">
        <v>2400000</v>
      </c>
      <c r="BS341" s="33">
        <v>3200000</v>
      </c>
      <c r="BT341" s="32">
        <v>3200000</v>
      </c>
      <c r="BU341" s="32">
        <v>3300000</v>
      </c>
      <c r="BV341" s="32">
        <v>4100000</v>
      </c>
      <c r="BW341" s="32">
        <v>3100000</v>
      </c>
      <c r="BX341" s="33">
        <v>3100000</v>
      </c>
      <c r="BY341" s="33">
        <v>2800000</v>
      </c>
      <c r="BZ341" s="33">
        <v>2800000</v>
      </c>
      <c r="CA341" s="39"/>
    </row>
    <row r="342" spans="1:90" ht="28.8" x14ac:dyDescent="0.3">
      <c r="A342" s="1">
        <v>401405</v>
      </c>
      <c r="B342" s="2" t="s">
        <v>901</v>
      </c>
      <c r="C342" s="2" t="s">
        <v>902</v>
      </c>
      <c r="D342" s="2" t="s">
        <v>49</v>
      </c>
      <c r="E342" s="2" t="str">
        <f t="shared" si="82"/>
        <v>PANDUIT CORP  NEW LENOX PLANT W2 pnum401405</v>
      </c>
      <c r="F342" s="3"/>
      <c r="G342" s="2" t="s">
        <v>903</v>
      </c>
      <c r="H342" s="2" t="s">
        <v>904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1">
        <v>0</v>
      </c>
      <c r="V342" s="31">
        <v>0</v>
      </c>
      <c r="W342" s="31">
        <v>0</v>
      </c>
      <c r="X342" s="31">
        <v>0</v>
      </c>
      <c r="Y342" s="31">
        <v>0</v>
      </c>
      <c r="Z342" s="31">
        <v>0</v>
      </c>
      <c r="AA342" s="31">
        <v>0</v>
      </c>
      <c r="AB342" s="31">
        <v>0</v>
      </c>
      <c r="AC342" s="31">
        <v>0</v>
      </c>
      <c r="AD342" s="31">
        <v>0</v>
      </c>
      <c r="AE342" s="31">
        <v>0</v>
      </c>
      <c r="AF342" s="31">
        <v>0</v>
      </c>
      <c r="AG342" s="31">
        <v>0</v>
      </c>
      <c r="AH342" s="31">
        <v>0</v>
      </c>
      <c r="AI342" s="31">
        <v>0</v>
      </c>
      <c r="AJ342" s="31">
        <v>0</v>
      </c>
      <c r="AK342" s="31">
        <v>0</v>
      </c>
      <c r="AL342" s="31">
        <v>0</v>
      </c>
      <c r="AM342" s="31">
        <v>0</v>
      </c>
      <c r="AN342" s="31">
        <v>0</v>
      </c>
      <c r="AO342" s="32">
        <v>0</v>
      </c>
      <c r="AP342" s="32">
        <v>0</v>
      </c>
      <c r="AQ342" s="32">
        <v>113880</v>
      </c>
      <c r="AR342" s="32">
        <v>114107</v>
      </c>
      <c r="AS342" s="32">
        <v>115000</v>
      </c>
      <c r="AT342" s="32">
        <v>115000</v>
      </c>
      <c r="AU342" s="32">
        <v>115583</v>
      </c>
      <c r="AV342" s="32">
        <v>119600</v>
      </c>
      <c r="AW342" s="32">
        <v>100000</v>
      </c>
      <c r="AX342" s="32">
        <v>50000</v>
      </c>
      <c r="AY342" s="32">
        <v>50000</v>
      </c>
      <c r="AZ342" s="32">
        <v>50000</v>
      </c>
      <c r="BA342" s="32">
        <v>84000</v>
      </c>
      <c r="BB342" s="33">
        <v>78661</v>
      </c>
      <c r="BC342" s="33">
        <v>134100</v>
      </c>
      <c r="BD342" s="33">
        <v>60900</v>
      </c>
      <c r="BE342" s="33">
        <v>70350</v>
      </c>
      <c r="BF342" s="32">
        <v>54750</v>
      </c>
      <c r="BG342" s="32">
        <v>54750</v>
      </c>
      <c r="BH342" s="32">
        <v>31680</v>
      </c>
      <c r="BI342" s="32">
        <v>58596</v>
      </c>
      <c r="BJ342" s="32">
        <v>71813</v>
      </c>
      <c r="BK342" s="32">
        <v>71813</v>
      </c>
      <c r="BL342" s="33">
        <v>71813</v>
      </c>
      <c r="BM342" s="33">
        <v>322275</v>
      </c>
      <c r="BN342" s="32">
        <v>251564</v>
      </c>
      <c r="BO342" s="32">
        <v>29518</v>
      </c>
      <c r="BP342" s="32">
        <v>29518</v>
      </c>
      <c r="BQ342" s="32">
        <v>1626354</v>
      </c>
      <c r="BR342" s="32">
        <v>647120</v>
      </c>
      <c r="BS342" s="32">
        <v>647120</v>
      </c>
      <c r="BT342" s="32">
        <v>0</v>
      </c>
      <c r="BU342" s="32">
        <v>490940</v>
      </c>
      <c r="BV342" s="32">
        <v>0</v>
      </c>
      <c r="BW342" s="32">
        <v>0</v>
      </c>
      <c r="BX342" s="32">
        <v>0</v>
      </c>
      <c r="BY342" s="32">
        <v>0</v>
      </c>
      <c r="BZ342" s="32">
        <v>0</v>
      </c>
      <c r="CA342" s="39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</row>
    <row r="343" spans="1:90" s="11" customFormat="1" ht="28.8" x14ac:dyDescent="0.3">
      <c r="A343" s="1">
        <v>401404</v>
      </c>
      <c r="B343" s="2" t="s">
        <v>901</v>
      </c>
      <c r="C343" s="2" t="s">
        <v>905</v>
      </c>
      <c r="D343" s="2" t="s">
        <v>54</v>
      </c>
      <c r="E343" s="2" t="str">
        <f t="shared" si="82"/>
        <v>PANDUIT CORP NEW LENOX PLANT W1 pnum401404</v>
      </c>
      <c r="F343" s="1">
        <v>335</v>
      </c>
      <c r="G343" s="2" t="s">
        <v>903</v>
      </c>
      <c r="H343" s="2" t="s">
        <v>904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0</v>
      </c>
      <c r="U343" s="31">
        <v>0</v>
      </c>
      <c r="V343" s="31">
        <v>0</v>
      </c>
      <c r="W343" s="31">
        <v>0</v>
      </c>
      <c r="X343" s="31">
        <v>0</v>
      </c>
      <c r="Y343" s="31">
        <v>0</v>
      </c>
      <c r="Z343" s="31">
        <v>0</v>
      </c>
      <c r="AA343" s="31">
        <v>0</v>
      </c>
      <c r="AB343" s="31">
        <v>0</v>
      </c>
      <c r="AC343" s="31">
        <v>0</v>
      </c>
      <c r="AD343" s="31">
        <v>0</v>
      </c>
      <c r="AE343" s="31">
        <v>0</v>
      </c>
      <c r="AF343" s="31">
        <v>0</v>
      </c>
      <c r="AG343" s="31">
        <v>0</v>
      </c>
      <c r="AH343" s="31">
        <v>0</v>
      </c>
      <c r="AI343" s="31">
        <v>0</v>
      </c>
      <c r="AJ343" s="31">
        <v>0</v>
      </c>
      <c r="AK343" s="31">
        <v>0</v>
      </c>
      <c r="AL343" s="31">
        <v>0</v>
      </c>
      <c r="AM343" s="31">
        <v>0</v>
      </c>
      <c r="AN343" s="31">
        <v>0</v>
      </c>
      <c r="AO343" s="32">
        <v>3800000</v>
      </c>
      <c r="AP343" s="32">
        <v>3950000</v>
      </c>
      <c r="AQ343" s="32">
        <v>3950000</v>
      </c>
      <c r="AR343" s="32">
        <v>3957900</v>
      </c>
      <c r="AS343" s="32">
        <v>3960000</v>
      </c>
      <c r="AT343" s="32">
        <v>3960000</v>
      </c>
      <c r="AU343" s="32">
        <v>3996000</v>
      </c>
      <c r="AV343" s="32">
        <v>3900000</v>
      </c>
      <c r="AW343" s="32">
        <v>3000000</v>
      </c>
      <c r="AX343" s="32">
        <v>1000000</v>
      </c>
      <c r="AY343" s="32">
        <v>1000000</v>
      </c>
      <c r="AZ343" s="32">
        <v>1000000</v>
      </c>
      <c r="BA343" s="32">
        <v>759000</v>
      </c>
      <c r="BB343" s="32">
        <v>775896</v>
      </c>
      <c r="BC343" s="32">
        <v>981882</v>
      </c>
      <c r="BD343" s="32">
        <v>1106028</v>
      </c>
      <c r="BE343" s="32">
        <v>1062936</v>
      </c>
      <c r="BF343" s="32">
        <v>1235304</v>
      </c>
      <c r="BG343" s="32">
        <v>1235304</v>
      </c>
      <c r="BH343" s="33">
        <v>1026000</v>
      </c>
      <c r="BI343" s="33">
        <v>1160386</v>
      </c>
      <c r="BJ343" s="33">
        <v>948659</v>
      </c>
      <c r="BK343" s="33">
        <v>948659</v>
      </c>
      <c r="BL343" s="33">
        <v>948659</v>
      </c>
      <c r="BM343" s="33">
        <v>1211336</v>
      </c>
      <c r="BN343" s="33">
        <v>2583889</v>
      </c>
      <c r="BO343" s="33">
        <v>2314606</v>
      </c>
      <c r="BP343" s="33">
        <v>2314606</v>
      </c>
      <c r="BQ343" s="33">
        <v>1119276</v>
      </c>
      <c r="BR343" s="33">
        <v>6681</v>
      </c>
      <c r="BS343" s="33">
        <v>6681</v>
      </c>
      <c r="BT343" s="33">
        <v>0</v>
      </c>
      <c r="BU343" s="33">
        <v>0</v>
      </c>
      <c r="BV343" s="33">
        <v>0</v>
      </c>
      <c r="BW343" s="33">
        <v>0</v>
      </c>
      <c r="BX343" s="33">
        <v>0</v>
      </c>
      <c r="BY343" s="33">
        <v>0</v>
      </c>
      <c r="BZ343" s="33">
        <v>0</v>
      </c>
      <c r="CA343" s="39"/>
      <c r="CB343"/>
      <c r="CC343"/>
      <c r="CD343"/>
      <c r="CE343"/>
      <c r="CF343"/>
      <c r="CG343"/>
      <c r="CH343"/>
      <c r="CI343"/>
      <c r="CJ343"/>
      <c r="CK343"/>
      <c r="CL343"/>
    </row>
    <row r="344" spans="1:90" s="11" customFormat="1" ht="28.8" x14ac:dyDescent="0.3">
      <c r="A344" s="1">
        <v>409278</v>
      </c>
      <c r="B344" s="2" t="s">
        <v>906</v>
      </c>
      <c r="C344" s="2" t="s">
        <v>907</v>
      </c>
      <c r="D344" s="2" t="s">
        <v>54</v>
      </c>
      <c r="E344" s="2" t="str">
        <f t="shared" si="82"/>
        <v>PARK ROAD WATER ASSN W1 pnum409278</v>
      </c>
      <c r="F344" s="1">
        <v>300</v>
      </c>
      <c r="G344" s="2" t="s">
        <v>908</v>
      </c>
      <c r="H344" s="2" t="s">
        <v>909</v>
      </c>
      <c r="I344" s="31">
        <f t="shared" ref="I344:AI344" si="84">J344-30000</f>
        <v>1088000</v>
      </c>
      <c r="J344" s="31">
        <f t="shared" si="84"/>
        <v>1118000</v>
      </c>
      <c r="K344" s="31">
        <f t="shared" si="84"/>
        <v>1148000</v>
      </c>
      <c r="L344" s="31">
        <f t="shared" si="84"/>
        <v>1178000</v>
      </c>
      <c r="M344" s="31">
        <f t="shared" si="84"/>
        <v>1208000</v>
      </c>
      <c r="N344" s="31">
        <f t="shared" si="84"/>
        <v>1238000</v>
      </c>
      <c r="O344" s="31">
        <f t="shared" si="84"/>
        <v>1268000</v>
      </c>
      <c r="P344" s="31">
        <f t="shared" si="84"/>
        <v>1298000</v>
      </c>
      <c r="Q344" s="31">
        <f t="shared" si="84"/>
        <v>1328000</v>
      </c>
      <c r="R344" s="31">
        <f t="shared" si="84"/>
        <v>1358000</v>
      </c>
      <c r="S344" s="31">
        <f t="shared" si="84"/>
        <v>1388000</v>
      </c>
      <c r="T344" s="31">
        <f t="shared" si="84"/>
        <v>1418000</v>
      </c>
      <c r="U344" s="31">
        <f t="shared" si="84"/>
        <v>1448000</v>
      </c>
      <c r="V344" s="31">
        <f t="shared" si="84"/>
        <v>1478000</v>
      </c>
      <c r="W344" s="31">
        <f t="shared" si="84"/>
        <v>1508000</v>
      </c>
      <c r="X344" s="31">
        <f t="shared" si="84"/>
        <v>1538000</v>
      </c>
      <c r="Y344" s="31">
        <f t="shared" si="84"/>
        <v>1568000</v>
      </c>
      <c r="Z344" s="31">
        <f t="shared" si="84"/>
        <v>1598000</v>
      </c>
      <c r="AA344" s="31">
        <f t="shared" si="84"/>
        <v>1628000</v>
      </c>
      <c r="AB344" s="31">
        <f t="shared" si="84"/>
        <v>1658000</v>
      </c>
      <c r="AC344" s="31">
        <f t="shared" si="84"/>
        <v>1688000</v>
      </c>
      <c r="AD344" s="31">
        <f t="shared" si="84"/>
        <v>1718000</v>
      </c>
      <c r="AE344" s="31">
        <f t="shared" si="84"/>
        <v>1748000</v>
      </c>
      <c r="AF344" s="31">
        <f t="shared" si="84"/>
        <v>1778000</v>
      </c>
      <c r="AG344" s="31">
        <f t="shared" si="84"/>
        <v>1808000</v>
      </c>
      <c r="AH344" s="31">
        <f t="shared" si="84"/>
        <v>1838000</v>
      </c>
      <c r="AI344" s="31">
        <f t="shared" si="84"/>
        <v>1868000</v>
      </c>
      <c r="AJ344" s="32">
        <v>1898000</v>
      </c>
      <c r="AK344" s="32">
        <v>1898000</v>
      </c>
      <c r="AL344" s="32">
        <v>1898000</v>
      </c>
      <c r="AM344" s="32">
        <v>1898000</v>
      </c>
      <c r="AN344" s="32">
        <v>1898000</v>
      </c>
      <c r="AO344" s="32">
        <v>1898000</v>
      </c>
      <c r="AP344" s="32">
        <v>2232000</v>
      </c>
      <c r="AQ344" s="32">
        <v>1642500</v>
      </c>
      <c r="AR344" s="32">
        <v>1789500</v>
      </c>
      <c r="AS344" s="32">
        <v>1800000</v>
      </c>
      <c r="AT344" s="32">
        <v>1800000</v>
      </c>
      <c r="AU344" s="32">
        <v>1800000</v>
      </c>
      <c r="AV344" s="32">
        <v>2183430</v>
      </c>
      <c r="AW344" s="32">
        <v>2183430</v>
      </c>
      <c r="AX344" s="32">
        <v>2183430</v>
      </c>
      <c r="AY344" s="32">
        <v>2183430</v>
      </c>
      <c r="AZ344" s="32">
        <v>1576800</v>
      </c>
      <c r="BA344" s="32">
        <v>1576800</v>
      </c>
      <c r="BB344" s="32">
        <v>1576800</v>
      </c>
      <c r="BC344" s="32">
        <v>1576800</v>
      </c>
      <c r="BD344" s="32">
        <v>1800350</v>
      </c>
      <c r="BE344" s="32">
        <v>1800350</v>
      </c>
      <c r="BF344" s="32">
        <v>1800350</v>
      </c>
      <c r="BG344" s="33">
        <v>4463550</v>
      </c>
      <c r="BH344" s="33">
        <v>1835850</v>
      </c>
      <c r="BI344" s="33">
        <v>1905300</v>
      </c>
      <c r="BJ344" s="33">
        <v>365000</v>
      </c>
      <c r="BK344" s="34">
        <v>0</v>
      </c>
      <c r="BL344" s="34">
        <v>0</v>
      </c>
      <c r="BM344" s="34">
        <v>0</v>
      </c>
      <c r="BN344" s="34">
        <v>0</v>
      </c>
      <c r="BO344" s="34">
        <v>0</v>
      </c>
      <c r="BP344" s="34">
        <v>0</v>
      </c>
      <c r="BQ344" s="34">
        <v>0</v>
      </c>
      <c r="BR344" s="34">
        <v>0</v>
      </c>
      <c r="BS344" s="34">
        <v>0</v>
      </c>
      <c r="BT344" s="34">
        <v>0</v>
      </c>
      <c r="BU344" s="34">
        <v>0</v>
      </c>
      <c r="BV344" s="34">
        <v>0</v>
      </c>
      <c r="BW344" s="34">
        <v>0</v>
      </c>
      <c r="BX344" s="34">
        <v>0</v>
      </c>
      <c r="BY344" s="34">
        <v>0</v>
      </c>
      <c r="BZ344" s="34">
        <v>0</v>
      </c>
      <c r="CA344" s="39"/>
    </row>
    <row r="345" spans="1:90" s="11" customFormat="1" x14ac:dyDescent="0.3">
      <c r="A345" s="1">
        <v>410198</v>
      </c>
      <c r="B345" s="2" t="s">
        <v>910</v>
      </c>
      <c r="C345" s="2" t="s">
        <v>911</v>
      </c>
      <c r="D345" s="2" t="s">
        <v>54</v>
      </c>
      <c r="E345" s="2" t="str">
        <f t="shared" si="82"/>
        <v>PARKVIEW MHP W1 pnum410198</v>
      </c>
      <c r="F345" s="3"/>
      <c r="G345" s="2" t="s">
        <v>912</v>
      </c>
      <c r="H345" s="2" t="s">
        <v>913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1">
        <v>0</v>
      </c>
      <c r="V345" s="31">
        <v>0</v>
      </c>
      <c r="W345" s="31">
        <v>0</v>
      </c>
      <c r="X345" s="31">
        <v>0</v>
      </c>
      <c r="Y345" s="31">
        <v>0</v>
      </c>
      <c r="Z345" s="31">
        <v>0</v>
      </c>
      <c r="AA345" s="31">
        <v>0</v>
      </c>
      <c r="AB345" s="31">
        <v>0</v>
      </c>
      <c r="AC345" s="31">
        <v>0</v>
      </c>
      <c r="AD345" s="31">
        <v>0</v>
      </c>
      <c r="AE345" s="31">
        <v>0</v>
      </c>
      <c r="AF345" s="31">
        <v>0</v>
      </c>
      <c r="AG345" s="31">
        <v>0</v>
      </c>
      <c r="AH345" s="31">
        <v>0</v>
      </c>
      <c r="AI345" s="31">
        <v>0</v>
      </c>
      <c r="AJ345" s="31">
        <v>0</v>
      </c>
      <c r="AK345" s="31">
        <v>0</v>
      </c>
      <c r="AL345" s="31">
        <v>0</v>
      </c>
      <c r="AM345" s="31">
        <v>0</v>
      </c>
      <c r="AN345" s="32">
        <v>730000</v>
      </c>
      <c r="AO345" s="32">
        <v>730000</v>
      </c>
      <c r="AP345" s="32">
        <v>940000</v>
      </c>
      <c r="AQ345" s="32">
        <v>1900000</v>
      </c>
      <c r="AR345" s="32">
        <v>1200000</v>
      </c>
      <c r="AS345" s="32">
        <v>1200000</v>
      </c>
      <c r="AT345" s="32">
        <v>1400000</v>
      </c>
      <c r="AU345" s="32">
        <v>1500000</v>
      </c>
      <c r="AV345" s="32">
        <v>1620600</v>
      </c>
      <c r="AW345" s="32">
        <v>1642500</v>
      </c>
      <c r="AX345" s="36">
        <v>0</v>
      </c>
      <c r="AY345" s="36">
        <v>0</v>
      </c>
      <c r="AZ345" s="36">
        <v>0</v>
      </c>
      <c r="BA345" s="36">
        <v>0</v>
      </c>
      <c r="BB345" s="36">
        <v>0</v>
      </c>
      <c r="BC345" s="36">
        <v>0</v>
      </c>
      <c r="BD345" s="36">
        <v>0</v>
      </c>
      <c r="BE345" s="36">
        <v>0</v>
      </c>
      <c r="BF345" s="36">
        <v>0</v>
      </c>
      <c r="BG345" s="36">
        <v>0</v>
      </c>
      <c r="BH345" s="36">
        <v>0</v>
      </c>
      <c r="BI345" s="36">
        <v>0</v>
      </c>
      <c r="BJ345" s="36">
        <v>0</v>
      </c>
      <c r="BK345" s="36">
        <v>0</v>
      </c>
      <c r="BL345" s="36">
        <v>0</v>
      </c>
      <c r="BM345" s="36">
        <v>0</v>
      </c>
      <c r="BN345" s="36">
        <v>0</v>
      </c>
      <c r="BO345" s="36">
        <v>0</v>
      </c>
      <c r="BP345" s="36">
        <v>0</v>
      </c>
      <c r="BQ345" s="36">
        <v>0</v>
      </c>
      <c r="BR345" s="36">
        <v>0</v>
      </c>
      <c r="BS345" s="36">
        <v>0</v>
      </c>
      <c r="BT345" s="36">
        <v>0</v>
      </c>
      <c r="BU345" s="36">
        <v>0</v>
      </c>
      <c r="BV345" s="36">
        <v>0</v>
      </c>
      <c r="BW345" s="36">
        <v>0</v>
      </c>
      <c r="BX345" s="36">
        <v>0</v>
      </c>
      <c r="BY345" s="36">
        <v>0</v>
      </c>
      <c r="BZ345" s="36">
        <v>0</v>
      </c>
      <c r="CA345" s="39"/>
    </row>
    <row r="346" spans="1:90" s="11" customFormat="1" x14ac:dyDescent="0.3">
      <c r="A346" s="1">
        <v>410199</v>
      </c>
      <c r="B346" s="2" t="s">
        <v>910</v>
      </c>
      <c r="C346" s="2" t="s">
        <v>911</v>
      </c>
      <c r="D346" s="2" t="s">
        <v>49</v>
      </c>
      <c r="E346" s="2" t="str">
        <f t="shared" si="82"/>
        <v>PARKVIEW MHP W2 pnum410199</v>
      </c>
      <c r="F346" s="3"/>
      <c r="G346" s="2" t="s">
        <v>914</v>
      </c>
      <c r="H346" s="2" t="s">
        <v>915</v>
      </c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0</v>
      </c>
      <c r="V346" s="31">
        <v>0</v>
      </c>
      <c r="W346" s="31">
        <v>0</v>
      </c>
      <c r="X346" s="31">
        <v>0</v>
      </c>
      <c r="Y346" s="31">
        <v>0</v>
      </c>
      <c r="Z346" s="31">
        <v>0</v>
      </c>
      <c r="AA346" s="31">
        <v>0</v>
      </c>
      <c r="AB346" s="31">
        <v>0</v>
      </c>
      <c r="AC346" s="31">
        <v>0</v>
      </c>
      <c r="AD346" s="31">
        <v>0</v>
      </c>
      <c r="AE346" s="31">
        <v>0</v>
      </c>
      <c r="AF346" s="31">
        <v>0</v>
      </c>
      <c r="AG346" s="31">
        <v>0</v>
      </c>
      <c r="AH346" s="31">
        <v>0</v>
      </c>
      <c r="AI346" s="31">
        <v>0</v>
      </c>
      <c r="AJ346" s="31">
        <v>0</v>
      </c>
      <c r="AK346" s="31">
        <v>0</v>
      </c>
      <c r="AL346" s="31">
        <v>0</v>
      </c>
      <c r="AM346" s="31">
        <v>0</v>
      </c>
      <c r="AN346" s="32">
        <v>0</v>
      </c>
      <c r="AO346" s="32">
        <v>0</v>
      </c>
      <c r="AP346" s="32">
        <v>0</v>
      </c>
      <c r="AQ346" s="32">
        <v>0</v>
      </c>
      <c r="AR346" s="32">
        <v>0</v>
      </c>
      <c r="AS346" s="32">
        <v>0</v>
      </c>
      <c r="AT346" s="32">
        <v>0</v>
      </c>
      <c r="AU346" s="32">
        <v>0</v>
      </c>
      <c r="AV346" s="32">
        <v>0</v>
      </c>
      <c r="AW346" s="32">
        <v>0</v>
      </c>
      <c r="AX346" s="36">
        <v>0</v>
      </c>
      <c r="AY346" s="36">
        <v>0</v>
      </c>
      <c r="AZ346" s="36">
        <v>0</v>
      </c>
      <c r="BA346" s="36">
        <v>0</v>
      </c>
      <c r="BB346" s="36">
        <v>0</v>
      </c>
      <c r="BC346" s="36">
        <v>0</v>
      </c>
      <c r="BD346" s="36">
        <v>0</v>
      </c>
      <c r="BE346" s="36">
        <v>0</v>
      </c>
      <c r="BF346" s="36">
        <v>0</v>
      </c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>
        <v>0</v>
      </c>
      <c r="BN346" s="36">
        <v>0</v>
      </c>
      <c r="BO346" s="36">
        <v>0</v>
      </c>
      <c r="BP346" s="36">
        <v>0</v>
      </c>
      <c r="BQ346" s="36">
        <v>0</v>
      </c>
      <c r="BR346" s="36">
        <v>0</v>
      </c>
      <c r="BS346" s="36">
        <v>0</v>
      </c>
      <c r="BT346" s="36">
        <v>0</v>
      </c>
      <c r="BU346" s="36">
        <v>0</v>
      </c>
      <c r="BV346" s="36">
        <v>0</v>
      </c>
      <c r="BW346" s="36">
        <v>0</v>
      </c>
      <c r="BX346" s="36">
        <v>0</v>
      </c>
      <c r="BY346" s="36">
        <v>0</v>
      </c>
      <c r="BZ346" s="36">
        <v>0</v>
      </c>
      <c r="CA346" s="39"/>
    </row>
    <row r="347" spans="1:90" x14ac:dyDescent="0.3">
      <c r="A347" s="29">
        <v>409174</v>
      </c>
      <c r="B347" s="30" t="s">
        <v>916</v>
      </c>
      <c r="C347" s="8" t="s">
        <v>917</v>
      </c>
      <c r="D347" s="8" t="s">
        <v>70</v>
      </c>
      <c r="E347" s="2" t="str">
        <f t="shared" si="82"/>
        <v>PEOTONE W4 pnum409174</v>
      </c>
      <c r="F347" s="7">
        <v>300</v>
      </c>
      <c r="G347" s="8" t="s">
        <v>918</v>
      </c>
      <c r="H347" s="8" t="s">
        <v>919</v>
      </c>
      <c r="I347" s="63">
        <f>AN347/2</f>
        <v>31110000</v>
      </c>
      <c r="J347" s="64">
        <f t="shared" ref="J347:AM347" si="85">(($AN347-$I347)/($AN$2-$I$2))+I347</f>
        <v>31110002.880555555</v>
      </c>
      <c r="K347" s="64">
        <f t="shared" si="85"/>
        <v>31110005.76111111</v>
      </c>
      <c r="L347" s="64">
        <f t="shared" si="85"/>
        <v>31110008.641666666</v>
      </c>
      <c r="M347" s="64">
        <f t="shared" si="85"/>
        <v>31110011.522222221</v>
      </c>
      <c r="N347" s="64">
        <f t="shared" si="85"/>
        <v>31110014.402777776</v>
      </c>
      <c r="O347" s="64">
        <f t="shared" si="85"/>
        <v>31110017.283333331</v>
      </c>
      <c r="P347" s="64">
        <f t="shared" si="85"/>
        <v>31110020.163888887</v>
      </c>
      <c r="Q347" s="64">
        <f t="shared" si="85"/>
        <v>31110023.044444442</v>
      </c>
      <c r="R347" s="64">
        <f t="shared" si="85"/>
        <v>31110025.924999997</v>
      </c>
      <c r="S347" s="64">
        <f t="shared" si="85"/>
        <v>31110028.805555552</v>
      </c>
      <c r="T347" s="64">
        <f t="shared" si="85"/>
        <v>31110031.686111107</v>
      </c>
      <c r="U347" s="64">
        <f t="shared" si="85"/>
        <v>31110034.566666663</v>
      </c>
      <c r="V347" s="64">
        <f t="shared" si="85"/>
        <v>31110037.447222218</v>
      </c>
      <c r="W347" s="64">
        <f t="shared" si="85"/>
        <v>31110040.327777773</v>
      </c>
      <c r="X347" s="64">
        <f t="shared" si="85"/>
        <v>31110043.208333328</v>
      </c>
      <c r="Y347" s="64">
        <f t="shared" si="85"/>
        <v>31110046.088888884</v>
      </c>
      <c r="Z347" s="64">
        <f t="shared" si="85"/>
        <v>31110048.969444439</v>
      </c>
      <c r="AA347" s="64">
        <f t="shared" si="85"/>
        <v>31110051.849999994</v>
      </c>
      <c r="AB347" s="64">
        <f t="shared" si="85"/>
        <v>31110054.730555549</v>
      </c>
      <c r="AC347" s="64">
        <f t="shared" si="85"/>
        <v>31110057.611111104</v>
      </c>
      <c r="AD347" s="64">
        <f t="shared" si="85"/>
        <v>31110060.49166666</v>
      </c>
      <c r="AE347" s="64">
        <f t="shared" si="85"/>
        <v>31110063.372222215</v>
      </c>
      <c r="AF347" s="64">
        <f t="shared" si="85"/>
        <v>31110066.25277777</v>
      </c>
      <c r="AG347" s="64">
        <f t="shared" si="85"/>
        <v>31110069.133333325</v>
      </c>
      <c r="AH347" s="64">
        <f t="shared" si="85"/>
        <v>31110072.013888881</v>
      </c>
      <c r="AI347" s="64">
        <f t="shared" si="85"/>
        <v>31110074.894444436</v>
      </c>
      <c r="AJ347" s="64">
        <f t="shared" si="85"/>
        <v>31110077.774999991</v>
      </c>
      <c r="AK347" s="64">
        <f t="shared" si="85"/>
        <v>31110080.655555546</v>
      </c>
      <c r="AL347" s="64">
        <f t="shared" si="85"/>
        <v>31110083.536111102</v>
      </c>
      <c r="AM347" s="64">
        <f t="shared" si="85"/>
        <v>31110086.416666657</v>
      </c>
      <c r="AN347" s="58">
        <v>62220000</v>
      </c>
      <c r="AO347" s="58">
        <v>72236000</v>
      </c>
      <c r="AP347" s="58">
        <v>52347000</v>
      </c>
      <c r="AQ347" s="58">
        <v>43453000</v>
      </c>
      <c r="AR347" s="58">
        <v>68133000</v>
      </c>
      <c r="AS347" s="58">
        <v>60350000</v>
      </c>
      <c r="AT347" s="58">
        <v>71908000</v>
      </c>
      <c r="AU347" s="58">
        <v>52469000</v>
      </c>
      <c r="AV347" s="58">
        <v>64942000</v>
      </c>
      <c r="AW347" s="58">
        <v>71918000</v>
      </c>
      <c r="AX347" s="58">
        <v>70071000</v>
      </c>
      <c r="AY347" s="58">
        <v>70964000</v>
      </c>
      <c r="AZ347" s="58">
        <v>67493000</v>
      </c>
      <c r="BA347" s="58">
        <v>40342000</v>
      </c>
      <c r="BB347" s="58">
        <v>54480000</v>
      </c>
      <c r="BC347" s="58">
        <v>50632000</v>
      </c>
      <c r="BD347" s="58">
        <v>51020000</v>
      </c>
      <c r="BE347" s="84">
        <f>(($BF347-$BD347)/($BF$2-$BD$2))+BD347</f>
        <v>51020029.525396824</v>
      </c>
      <c r="BF347" s="58">
        <v>32419000</v>
      </c>
      <c r="BG347" s="58">
        <v>35710000</v>
      </c>
      <c r="BH347" s="58">
        <v>36832000</v>
      </c>
      <c r="BI347" s="58">
        <v>39474000</v>
      </c>
      <c r="BJ347" s="58">
        <v>42004000</v>
      </c>
      <c r="BK347" s="58">
        <v>37423000</v>
      </c>
      <c r="BL347" s="58">
        <v>42722000</v>
      </c>
      <c r="BM347" s="58">
        <v>42088000</v>
      </c>
      <c r="BN347" s="58">
        <v>45041000</v>
      </c>
      <c r="BO347" s="60">
        <v>46096000</v>
      </c>
      <c r="BP347" s="60">
        <v>46723000</v>
      </c>
      <c r="BQ347" s="60">
        <v>31799000</v>
      </c>
      <c r="BR347" s="60">
        <v>39699000</v>
      </c>
      <c r="BS347" s="60">
        <v>37133000</v>
      </c>
      <c r="BT347" s="58">
        <v>33480000</v>
      </c>
      <c r="BU347" s="58">
        <v>48301000</v>
      </c>
      <c r="BV347" s="58">
        <v>36753000</v>
      </c>
      <c r="BW347" s="58">
        <v>36086000</v>
      </c>
      <c r="BX347" s="58">
        <v>37691300</v>
      </c>
      <c r="BY347" s="84">
        <f>AVERAGE(BT347:BX347)</f>
        <v>38462260</v>
      </c>
      <c r="BZ347" s="84">
        <f>AVERAGE(BU347:BY347)</f>
        <v>39458712</v>
      </c>
      <c r="CA347" s="37"/>
    </row>
    <row r="348" spans="1:90" x14ac:dyDescent="0.3">
      <c r="A348" s="29">
        <v>409175</v>
      </c>
      <c r="B348" s="30" t="s">
        <v>916</v>
      </c>
      <c r="C348" s="8" t="s">
        <v>917</v>
      </c>
      <c r="D348" s="8" t="s">
        <v>93</v>
      </c>
      <c r="E348" s="2" t="str">
        <f t="shared" si="82"/>
        <v>PEOTONE W3 pnum409175</v>
      </c>
      <c r="F348" s="7">
        <v>300</v>
      </c>
      <c r="G348" s="8" t="s">
        <v>920</v>
      </c>
      <c r="H348" s="8" t="s">
        <v>921</v>
      </c>
      <c r="I348" s="63">
        <f>AN348/2</f>
        <v>27850000</v>
      </c>
      <c r="J348" s="64">
        <f t="shared" ref="J348:AM348" si="86">(($AN348-$I348)/($AN$2-$I$2))+I348</f>
        <v>27850002.578703705</v>
      </c>
      <c r="K348" s="64">
        <f t="shared" si="86"/>
        <v>27850005.15740741</v>
      </c>
      <c r="L348" s="64">
        <f t="shared" si="86"/>
        <v>27850007.736111116</v>
      </c>
      <c r="M348" s="64">
        <f t="shared" si="86"/>
        <v>27850010.314814821</v>
      </c>
      <c r="N348" s="64">
        <f t="shared" si="86"/>
        <v>27850012.893518526</v>
      </c>
      <c r="O348" s="64">
        <f t="shared" si="86"/>
        <v>27850015.472222231</v>
      </c>
      <c r="P348" s="64">
        <f t="shared" si="86"/>
        <v>27850018.050925937</v>
      </c>
      <c r="Q348" s="64">
        <f t="shared" si="86"/>
        <v>27850020.629629642</v>
      </c>
      <c r="R348" s="64">
        <f t="shared" si="86"/>
        <v>27850023.208333347</v>
      </c>
      <c r="S348" s="64">
        <f t="shared" si="86"/>
        <v>27850025.787037052</v>
      </c>
      <c r="T348" s="64">
        <f t="shared" si="86"/>
        <v>27850028.365740757</v>
      </c>
      <c r="U348" s="64">
        <f t="shared" si="86"/>
        <v>27850030.944444463</v>
      </c>
      <c r="V348" s="64">
        <f t="shared" si="86"/>
        <v>27850033.523148168</v>
      </c>
      <c r="W348" s="64">
        <f t="shared" si="86"/>
        <v>27850036.101851873</v>
      </c>
      <c r="X348" s="64">
        <f t="shared" si="86"/>
        <v>27850038.680555578</v>
      </c>
      <c r="Y348" s="64">
        <f t="shared" si="86"/>
        <v>27850041.259259284</v>
      </c>
      <c r="Z348" s="64">
        <f t="shared" si="86"/>
        <v>27850043.837962989</v>
      </c>
      <c r="AA348" s="64">
        <f t="shared" si="86"/>
        <v>27850046.416666694</v>
      </c>
      <c r="AB348" s="64">
        <f t="shared" si="86"/>
        <v>27850048.995370399</v>
      </c>
      <c r="AC348" s="64">
        <f t="shared" si="86"/>
        <v>27850051.574074104</v>
      </c>
      <c r="AD348" s="64">
        <f t="shared" si="86"/>
        <v>27850054.15277781</v>
      </c>
      <c r="AE348" s="64">
        <f t="shared" si="86"/>
        <v>27850056.731481515</v>
      </c>
      <c r="AF348" s="64">
        <f t="shared" si="86"/>
        <v>27850059.31018522</v>
      </c>
      <c r="AG348" s="64">
        <f t="shared" si="86"/>
        <v>27850061.888888925</v>
      </c>
      <c r="AH348" s="64">
        <f t="shared" si="86"/>
        <v>27850064.467592631</v>
      </c>
      <c r="AI348" s="64">
        <f t="shared" si="86"/>
        <v>27850067.046296336</v>
      </c>
      <c r="AJ348" s="64">
        <f t="shared" si="86"/>
        <v>27850069.625000041</v>
      </c>
      <c r="AK348" s="64">
        <f t="shared" si="86"/>
        <v>27850072.203703746</v>
      </c>
      <c r="AL348" s="64">
        <f t="shared" si="86"/>
        <v>27850074.782407451</v>
      </c>
      <c r="AM348" s="64">
        <f t="shared" si="86"/>
        <v>27850077.361111157</v>
      </c>
      <c r="AN348" s="58">
        <v>55700000</v>
      </c>
      <c r="AO348" s="58">
        <v>51474000</v>
      </c>
      <c r="AP348" s="58">
        <v>86209000</v>
      </c>
      <c r="AQ348" s="58">
        <v>114594000</v>
      </c>
      <c r="AR348" s="58">
        <v>93432000</v>
      </c>
      <c r="AS348" s="58">
        <v>90624000</v>
      </c>
      <c r="AT348" s="58">
        <v>67870000</v>
      </c>
      <c r="AU348" s="58">
        <v>98408000</v>
      </c>
      <c r="AV348" s="58">
        <v>69197000</v>
      </c>
      <c r="AW348" s="58">
        <v>56034000</v>
      </c>
      <c r="AX348" s="58">
        <v>71819000</v>
      </c>
      <c r="AY348" s="58">
        <v>68243000</v>
      </c>
      <c r="AZ348" s="58">
        <v>55426000</v>
      </c>
      <c r="BA348" s="58">
        <v>51478000</v>
      </c>
      <c r="BB348" s="58">
        <v>49807000</v>
      </c>
      <c r="BC348" s="58">
        <v>47607000</v>
      </c>
      <c r="BD348" s="58">
        <v>106212000</v>
      </c>
      <c r="BE348" s="84">
        <f>(($BF348-$BD348)/($BF$2-$BD$2))+BD348</f>
        <v>106212078.87619048</v>
      </c>
      <c r="BF348" s="58">
        <v>56520000</v>
      </c>
      <c r="BG348" s="58">
        <v>51705000</v>
      </c>
      <c r="BH348" s="58">
        <v>64270000</v>
      </c>
      <c r="BI348" s="58">
        <v>61100000</v>
      </c>
      <c r="BJ348" s="58">
        <v>56779000</v>
      </c>
      <c r="BK348" s="58">
        <v>48468000</v>
      </c>
      <c r="BL348" s="58">
        <v>52658000</v>
      </c>
      <c r="BM348" s="58">
        <v>46384000</v>
      </c>
      <c r="BN348" s="58">
        <v>52277000</v>
      </c>
      <c r="BO348" s="60">
        <v>46435000</v>
      </c>
      <c r="BP348" s="60">
        <v>46630000</v>
      </c>
      <c r="BQ348" s="60">
        <v>55412000</v>
      </c>
      <c r="BR348" s="60">
        <v>56757000</v>
      </c>
      <c r="BS348" s="60">
        <v>65273000</v>
      </c>
      <c r="BT348" s="58">
        <v>61815000</v>
      </c>
      <c r="BU348" s="58">
        <v>41275000</v>
      </c>
      <c r="BV348" s="58">
        <v>51498000</v>
      </c>
      <c r="BW348" s="58">
        <v>60430000</v>
      </c>
      <c r="BX348" s="58">
        <v>59281400</v>
      </c>
      <c r="BY348" s="84">
        <f>AVERAGE(BT348:BX348)</f>
        <v>54859880</v>
      </c>
      <c r="BZ348" s="84">
        <f>AVERAGE(BU348:BY348)</f>
        <v>53468856</v>
      </c>
      <c r="CA348" s="37"/>
    </row>
    <row r="349" spans="1:90" x14ac:dyDescent="0.3">
      <c r="A349" s="29">
        <v>409176</v>
      </c>
      <c r="B349" s="30" t="s">
        <v>916</v>
      </c>
      <c r="C349" s="8" t="s">
        <v>917</v>
      </c>
      <c r="D349" s="8" t="s">
        <v>49</v>
      </c>
      <c r="E349" s="2" t="str">
        <f t="shared" si="82"/>
        <v>PEOTONE W2 pnum409176</v>
      </c>
      <c r="F349" s="7">
        <v>135</v>
      </c>
      <c r="G349" s="8" t="s">
        <v>922</v>
      </c>
      <c r="H349" s="8" t="s">
        <v>923</v>
      </c>
      <c r="I349" s="63">
        <v>0</v>
      </c>
      <c r="J349" s="67">
        <v>0</v>
      </c>
      <c r="K349" s="67">
        <v>0</v>
      </c>
      <c r="L349" s="67">
        <v>0</v>
      </c>
      <c r="M349" s="67">
        <v>0</v>
      </c>
      <c r="N349" s="67">
        <v>0</v>
      </c>
      <c r="O349" s="67">
        <v>0</v>
      </c>
      <c r="P349" s="67">
        <v>0</v>
      </c>
      <c r="Q349" s="67">
        <v>0</v>
      </c>
      <c r="R349" s="67">
        <v>0</v>
      </c>
      <c r="S349" s="67">
        <v>0</v>
      </c>
      <c r="T349" s="67">
        <v>0</v>
      </c>
      <c r="U349" s="67">
        <v>0</v>
      </c>
      <c r="V349" s="67">
        <v>0</v>
      </c>
      <c r="W349" s="67">
        <v>0</v>
      </c>
      <c r="X349" s="67">
        <v>0</v>
      </c>
      <c r="Y349" s="67">
        <v>0</v>
      </c>
      <c r="Z349" s="67">
        <v>0</v>
      </c>
      <c r="AA349" s="67">
        <v>0</v>
      </c>
      <c r="AB349" s="67">
        <v>0</v>
      </c>
      <c r="AC349" s="67">
        <v>0</v>
      </c>
      <c r="AD349" s="67">
        <v>0</v>
      </c>
      <c r="AE349" s="67">
        <v>0</v>
      </c>
      <c r="AF349" s="67">
        <v>0</v>
      </c>
      <c r="AG349" s="67">
        <v>0</v>
      </c>
      <c r="AH349" s="67">
        <v>0</v>
      </c>
      <c r="AI349" s="67">
        <v>0</v>
      </c>
      <c r="AJ349" s="67">
        <v>0</v>
      </c>
      <c r="AK349" s="67">
        <v>0</v>
      </c>
      <c r="AL349" s="67">
        <v>0</v>
      </c>
      <c r="AM349" s="67">
        <v>0</v>
      </c>
      <c r="AN349" s="67">
        <v>0</v>
      </c>
      <c r="AO349" s="67">
        <v>0</v>
      </c>
      <c r="AP349" s="67">
        <v>0</v>
      </c>
      <c r="AQ349" s="67">
        <v>0</v>
      </c>
      <c r="AR349" s="67">
        <v>0</v>
      </c>
      <c r="AS349" s="67">
        <v>0</v>
      </c>
      <c r="AT349" s="67">
        <v>0</v>
      </c>
      <c r="AU349" s="67">
        <v>0</v>
      </c>
      <c r="AV349" s="67">
        <v>0</v>
      </c>
      <c r="AW349" s="67">
        <v>0</v>
      </c>
      <c r="AX349" s="67">
        <v>0</v>
      </c>
      <c r="AY349" s="67">
        <v>0</v>
      </c>
      <c r="AZ349" s="67">
        <v>0</v>
      </c>
      <c r="BA349" s="67">
        <v>0</v>
      </c>
      <c r="BB349" s="67">
        <v>0</v>
      </c>
      <c r="BC349" s="67">
        <v>0</v>
      </c>
      <c r="BD349" s="67">
        <v>0</v>
      </c>
      <c r="BE349" s="67">
        <v>0</v>
      </c>
      <c r="BF349" s="67">
        <v>0</v>
      </c>
      <c r="BG349" s="67">
        <v>0</v>
      </c>
      <c r="BH349" s="67">
        <v>0</v>
      </c>
      <c r="BI349" s="67">
        <v>0</v>
      </c>
      <c r="BJ349" s="67">
        <v>0</v>
      </c>
      <c r="BK349" s="67">
        <v>0</v>
      </c>
      <c r="BL349" s="67">
        <v>0</v>
      </c>
      <c r="BM349" s="67">
        <v>0</v>
      </c>
      <c r="BN349" s="67">
        <v>0</v>
      </c>
      <c r="BO349" s="69">
        <v>0</v>
      </c>
      <c r="BP349" s="69">
        <v>0</v>
      </c>
      <c r="BQ349" s="69">
        <v>0</v>
      </c>
      <c r="BR349" s="69">
        <v>0</v>
      </c>
      <c r="BS349" s="69">
        <v>0</v>
      </c>
      <c r="BT349" s="67">
        <v>0</v>
      </c>
      <c r="BU349" s="67">
        <v>0</v>
      </c>
      <c r="BV349" s="67">
        <v>0</v>
      </c>
      <c r="BW349" s="67">
        <v>0</v>
      </c>
      <c r="BX349" s="67">
        <v>0</v>
      </c>
      <c r="BY349" s="67">
        <v>0</v>
      </c>
      <c r="BZ349" s="67">
        <v>0</v>
      </c>
      <c r="CA349" s="37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</row>
    <row r="350" spans="1:90" s="11" customFormat="1" x14ac:dyDescent="0.3">
      <c r="A350" s="29">
        <v>409177</v>
      </c>
      <c r="B350" s="30" t="s">
        <v>916</v>
      </c>
      <c r="C350" s="8" t="s">
        <v>917</v>
      </c>
      <c r="D350" s="8" t="s">
        <v>54</v>
      </c>
      <c r="E350" s="2" t="str">
        <f t="shared" si="82"/>
        <v>PEOTONE W1 pnum409177</v>
      </c>
      <c r="F350" s="7">
        <v>135</v>
      </c>
      <c r="G350" s="8" t="s">
        <v>924</v>
      </c>
      <c r="H350" s="8" t="s">
        <v>923</v>
      </c>
      <c r="I350" s="63">
        <f>AN350/2</f>
        <v>1000000</v>
      </c>
      <c r="J350" s="72">
        <f t="shared" ref="J350:AM350" si="87">(($AN350-$I350)/($AN$2-$I$2))+I350</f>
        <v>1000000.0925925926</v>
      </c>
      <c r="K350" s="72">
        <f t="shared" si="87"/>
        <v>1000000.1851851852</v>
      </c>
      <c r="L350" s="72">
        <f t="shared" si="87"/>
        <v>1000000.2777777778</v>
      </c>
      <c r="M350" s="72">
        <f t="shared" si="87"/>
        <v>1000000.3703703703</v>
      </c>
      <c r="N350" s="72">
        <f t="shared" si="87"/>
        <v>1000000.4629629629</v>
      </c>
      <c r="O350" s="72">
        <f t="shared" si="87"/>
        <v>1000000.5555555555</v>
      </c>
      <c r="P350" s="72">
        <f t="shared" si="87"/>
        <v>1000000.6481481481</v>
      </c>
      <c r="Q350" s="72">
        <f t="shared" si="87"/>
        <v>1000000.7407407407</v>
      </c>
      <c r="R350" s="72">
        <f t="shared" si="87"/>
        <v>1000000.8333333333</v>
      </c>
      <c r="S350" s="72">
        <f t="shared" si="87"/>
        <v>1000000.9259259258</v>
      </c>
      <c r="T350" s="72">
        <f t="shared" si="87"/>
        <v>1000001.0185185184</v>
      </c>
      <c r="U350" s="72">
        <f t="shared" si="87"/>
        <v>1000001.111111111</v>
      </c>
      <c r="V350" s="72">
        <f t="shared" si="87"/>
        <v>1000001.2037037036</v>
      </c>
      <c r="W350" s="72">
        <f t="shared" si="87"/>
        <v>1000001.2962962962</v>
      </c>
      <c r="X350" s="72">
        <f t="shared" si="87"/>
        <v>1000001.3888888888</v>
      </c>
      <c r="Y350" s="72">
        <f t="shared" si="87"/>
        <v>1000001.4814814813</v>
      </c>
      <c r="Z350" s="72">
        <f t="shared" si="87"/>
        <v>1000001.5740740739</v>
      </c>
      <c r="AA350" s="72">
        <f t="shared" si="87"/>
        <v>1000001.6666666665</v>
      </c>
      <c r="AB350" s="72">
        <f t="shared" si="87"/>
        <v>1000001.7592592591</v>
      </c>
      <c r="AC350" s="72">
        <f t="shared" si="87"/>
        <v>1000001.8518518517</v>
      </c>
      <c r="AD350" s="72">
        <f t="shared" si="87"/>
        <v>1000001.9444444443</v>
      </c>
      <c r="AE350" s="72">
        <f t="shared" si="87"/>
        <v>1000002.0370370368</v>
      </c>
      <c r="AF350" s="72">
        <f t="shared" si="87"/>
        <v>1000002.1296296294</v>
      </c>
      <c r="AG350" s="72">
        <f t="shared" si="87"/>
        <v>1000002.222222222</v>
      </c>
      <c r="AH350" s="72">
        <f t="shared" si="87"/>
        <v>1000002.3148148146</v>
      </c>
      <c r="AI350" s="72">
        <f t="shared" si="87"/>
        <v>1000002.4074074072</v>
      </c>
      <c r="AJ350" s="72">
        <f t="shared" si="87"/>
        <v>1000002.4999999998</v>
      </c>
      <c r="AK350" s="72">
        <f t="shared" si="87"/>
        <v>1000002.5925925924</v>
      </c>
      <c r="AL350" s="72">
        <f t="shared" si="87"/>
        <v>1000002.6851851849</v>
      </c>
      <c r="AM350" s="72">
        <f t="shared" si="87"/>
        <v>1000002.7777777775</v>
      </c>
      <c r="AN350" s="60">
        <v>2000000</v>
      </c>
      <c r="AO350" s="60">
        <v>0</v>
      </c>
      <c r="AP350" s="60">
        <v>900000</v>
      </c>
      <c r="AQ350" s="60">
        <v>387700</v>
      </c>
      <c r="AR350" s="60">
        <v>7656000</v>
      </c>
      <c r="AS350" s="60">
        <v>1661000</v>
      </c>
      <c r="AT350" s="60">
        <v>4754000</v>
      </c>
      <c r="AU350" s="60">
        <v>4709000</v>
      </c>
      <c r="AV350" s="60">
        <v>6108000</v>
      </c>
      <c r="AW350" s="113">
        <v>18000000</v>
      </c>
      <c r="AX350" s="60">
        <v>24334000</v>
      </c>
      <c r="AY350" s="60">
        <v>24022000</v>
      </c>
      <c r="AZ350" s="60">
        <v>24783000</v>
      </c>
      <c r="BA350" s="60">
        <v>27858000</v>
      </c>
      <c r="BB350" s="60">
        <v>27024000</v>
      </c>
      <c r="BC350" s="60">
        <v>31845000</v>
      </c>
      <c r="BD350" s="60">
        <v>41583000</v>
      </c>
      <c r="BE350" s="90">
        <f>(($BF350-$BD350)/($BF$2-$BD$2))+BD350</f>
        <v>41583009.41269841</v>
      </c>
      <c r="BF350" s="60">
        <v>35653000</v>
      </c>
      <c r="BG350" s="60">
        <v>34943000</v>
      </c>
      <c r="BH350" s="60">
        <v>29757000</v>
      </c>
      <c r="BI350" s="60">
        <v>30661000</v>
      </c>
      <c r="BJ350" s="60">
        <v>29337000</v>
      </c>
      <c r="BK350" s="60">
        <v>37427000</v>
      </c>
      <c r="BL350" s="60">
        <v>38053000</v>
      </c>
      <c r="BM350" s="60">
        <v>40953000</v>
      </c>
      <c r="BN350" s="60">
        <v>39147000</v>
      </c>
      <c r="BO350" s="60">
        <v>37742000</v>
      </c>
      <c r="BP350" s="60">
        <v>37044000</v>
      </c>
      <c r="BQ350" s="60">
        <v>38075000</v>
      </c>
      <c r="BR350" s="60">
        <v>37444000</v>
      </c>
      <c r="BS350" s="60">
        <v>40016000</v>
      </c>
      <c r="BT350" s="60">
        <v>38535000</v>
      </c>
      <c r="BU350" s="60">
        <v>37066000</v>
      </c>
      <c r="BV350" s="60">
        <v>34426000</v>
      </c>
      <c r="BW350" s="60">
        <v>28575000</v>
      </c>
      <c r="BX350" s="60">
        <v>29108000</v>
      </c>
      <c r="BY350" s="90">
        <f>AVERAGE(BT350:BX350)</f>
        <v>33542000</v>
      </c>
      <c r="BZ350" s="90">
        <f>AVERAGE(BU350:BY350)</f>
        <v>32543400</v>
      </c>
      <c r="CA350" s="37"/>
      <c r="CB350"/>
      <c r="CC350"/>
      <c r="CD350"/>
      <c r="CE350"/>
      <c r="CF350"/>
      <c r="CG350"/>
      <c r="CH350"/>
      <c r="CI350"/>
      <c r="CJ350"/>
      <c r="CK350"/>
      <c r="CL350"/>
    </row>
    <row r="351" spans="1:90" s="11" customFormat="1" ht="28.8" x14ac:dyDescent="0.3">
      <c r="A351" s="1">
        <v>410178</v>
      </c>
      <c r="B351" s="2" t="s">
        <v>925</v>
      </c>
      <c r="C351" s="2" t="s">
        <v>926</v>
      </c>
      <c r="D351" s="2" t="s">
        <v>49</v>
      </c>
      <c r="E351" s="2" t="str">
        <f t="shared" si="82"/>
        <v>PHEASANT LAKE ESTATES MHP W2 pnum410178</v>
      </c>
      <c r="F351" s="1">
        <v>400</v>
      </c>
      <c r="G351" s="2" t="s">
        <v>927</v>
      </c>
      <c r="H351" s="2" t="s">
        <v>928</v>
      </c>
      <c r="I351" s="31">
        <v>0</v>
      </c>
      <c r="J351" s="31">
        <v>0</v>
      </c>
      <c r="K351" s="31">
        <v>0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0</v>
      </c>
      <c r="V351" s="31">
        <v>0</v>
      </c>
      <c r="W351" s="31">
        <v>0</v>
      </c>
      <c r="X351" s="31">
        <v>0</v>
      </c>
      <c r="Y351" s="31">
        <v>0</v>
      </c>
      <c r="Z351" s="31">
        <v>0</v>
      </c>
      <c r="AA351" s="31">
        <v>0</v>
      </c>
      <c r="AB351" s="31">
        <v>0</v>
      </c>
      <c r="AC351" s="31">
        <v>0</v>
      </c>
      <c r="AD351" s="31">
        <v>0</v>
      </c>
      <c r="AE351" s="31">
        <v>0</v>
      </c>
      <c r="AF351" s="31">
        <v>0</v>
      </c>
      <c r="AG351" s="31">
        <v>0</v>
      </c>
      <c r="AH351" s="31">
        <v>0</v>
      </c>
      <c r="AI351" s="31">
        <v>0</v>
      </c>
      <c r="AJ351" s="31">
        <v>0</v>
      </c>
      <c r="AK351" s="31">
        <v>0</v>
      </c>
      <c r="AL351" s="31">
        <v>0</v>
      </c>
      <c r="AM351" s="31">
        <v>0</v>
      </c>
      <c r="AN351" s="31">
        <v>0</v>
      </c>
      <c r="AO351" s="31">
        <v>0</v>
      </c>
      <c r="AP351" s="31">
        <v>0</v>
      </c>
      <c r="AQ351" s="31">
        <v>0</v>
      </c>
      <c r="AR351" s="31">
        <v>0</v>
      </c>
      <c r="AS351" s="31">
        <v>0</v>
      </c>
      <c r="AT351" s="31">
        <v>0</v>
      </c>
      <c r="AU351" s="31">
        <v>0</v>
      </c>
      <c r="AV351" s="31">
        <v>0</v>
      </c>
      <c r="AW351" s="31">
        <v>0</v>
      </c>
      <c r="AX351" s="31">
        <v>0</v>
      </c>
      <c r="AY351" s="31">
        <v>0</v>
      </c>
      <c r="AZ351" s="31">
        <v>0</v>
      </c>
      <c r="BA351" s="32">
        <v>1075000</v>
      </c>
      <c r="BB351" s="32">
        <v>10825000</v>
      </c>
      <c r="BC351" s="36">
        <f t="shared" ref="BC351:BF352" si="88">(($BG351-$BB351)/(2000-1995))+BB351</f>
        <v>11681000</v>
      </c>
      <c r="BD351" s="36">
        <f t="shared" si="88"/>
        <v>12537000</v>
      </c>
      <c r="BE351" s="36">
        <f t="shared" si="88"/>
        <v>13393000</v>
      </c>
      <c r="BF351" s="36">
        <f t="shared" si="88"/>
        <v>14249000</v>
      </c>
      <c r="BG351" s="32">
        <v>15105000</v>
      </c>
      <c r="BH351" s="32">
        <v>15105000</v>
      </c>
      <c r="BI351" s="33">
        <v>14965000</v>
      </c>
      <c r="BJ351" s="33">
        <v>14965000</v>
      </c>
      <c r="BK351" s="33">
        <v>14965000</v>
      </c>
      <c r="BL351" s="33">
        <v>16863000</v>
      </c>
      <c r="BM351" s="33">
        <v>7105620</v>
      </c>
      <c r="BN351" s="33">
        <v>9462782</v>
      </c>
      <c r="BO351" s="33">
        <v>9462782</v>
      </c>
      <c r="BP351" s="33">
        <v>7988538</v>
      </c>
      <c r="BQ351" s="33">
        <v>7988538</v>
      </c>
      <c r="BR351" s="33">
        <v>20207300</v>
      </c>
      <c r="BS351" s="34">
        <f>(($BT351-$BR351)/(2013-2011))+BR351</f>
        <v>14352749.5</v>
      </c>
      <c r="BT351" s="33">
        <v>8498199</v>
      </c>
      <c r="BU351" s="33">
        <v>15396470</v>
      </c>
      <c r="BV351" s="33">
        <v>9781030</v>
      </c>
      <c r="BW351" s="33">
        <v>10105530</v>
      </c>
      <c r="BX351" s="33">
        <v>9969720</v>
      </c>
      <c r="BY351" s="32">
        <v>10562090</v>
      </c>
      <c r="BZ351" s="32">
        <v>10562090</v>
      </c>
      <c r="CA351" s="39"/>
      <c r="CB351"/>
      <c r="CC351"/>
      <c r="CD351"/>
      <c r="CE351"/>
      <c r="CF351"/>
      <c r="CG351"/>
      <c r="CH351"/>
      <c r="CI351"/>
      <c r="CJ351"/>
      <c r="CK351"/>
      <c r="CL351"/>
    </row>
    <row r="352" spans="1:90" ht="28.8" x14ac:dyDescent="0.3">
      <c r="A352" s="1">
        <v>409235</v>
      </c>
      <c r="B352" s="2" t="s">
        <v>925</v>
      </c>
      <c r="C352" s="2" t="s">
        <v>926</v>
      </c>
      <c r="D352" s="2" t="s">
        <v>54</v>
      </c>
      <c r="E352" s="2" t="str">
        <f t="shared" si="82"/>
        <v>PHEASANT LAKE ESTATES MHP W1 pnum409235</v>
      </c>
      <c r="F352" s="1">
        <v>400</v>
      </c>
      <c r="G352" s="2" t="s">
        <v>929</v>
      </c>
      <c r="H352" s="2" t="s">
        <v>930</v>
      </c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0</v>
      </c>
      <c r="V352" s="31">
        <v>0</v>
      </c>
      <c r="W352" s="31">
        <v>0</v>
      </c>
      <c r="X352" s="31">
        <v>0</v>
      </c>
      <c r="Y352" s="31">
        <v>0</v>
      </c>
      <c r="Z352" s="31">
        <v>0</v>
      </c>
      <c r="AA352" s="31">
        <v>0</v>
      </c>
      <c r="AB352" s="31">
        <v>0</v>
      </c>
      <c r="AC352" s="31">
        <v>0</v>
      </c>
      <c r="AD352" s="31">
        <v>0</v>
      </c>
      <c r="AE352" s="31">
        <v>0</v>
      </c>
      <c r="AF352" s="31">
        <v>0</v>
      </c>
      <c r="AG352" s="31">
        <v>0</v>
      </c>
      <c r="AH352" s="32">
        <v>10753000</v>
      </c>
      <c r="AI352" s="32">
        <v>10953000</v>
      </c>
      <c r="AJ352" s="32">
        <v>11153000</v>
      </c>
      <c r="AK352" s="32">
        <v>11553000</v>
      </c>
      <c r="AL352" s="32">
        <v>11753000</v>
      </c>
      <c r="AM352" s="32">
        <v>11753000</v>
      </c>
      <c r="AN352" s="32">
        <v>11753000</v>
      </c>
      <c r="AO352" s="32">
        <v>11753000</v>
      </c>
      <c r="AP352" s="32">
        <v>11951925</v>
      </c>
      <c r="AQ352" s="32">
        <v>11951925</v>
      </c>
      <c r="AR352" s="32">
        <v>14340000</v>
      </c>
      <c r="AS352" s="32">
        <v>12349060</v>
      </c>
      <c r="AT352" s="32">
        <v>12349060</v>
      </c>
      <c r="AU352" s="32">
        <v>19625310</v>
      </c>
      <c r="AV352" s="32">
        <v>19625310</v>
      </c>
      <c r="AW352" s="32">
        <v>18195250</v>
      </c>
      <c r="AX352" s="36">
        <f>(($BA$347-$AW$347)/(1994-1990))+AW352</f>
        <v>10301250</v>
      </c>
      <c r="AY352" s="36">
        <f>(($BA$347-$AW$347)/(1994-1990))+AX352</f>
        <v>2407250</v>
      </c>
      <c r="AZ352" s="36">
        <f>(($BA$347-$AW$347)/(1994-1990))+AY352</f>
        <v>-5486750</v>
      </c>
      <c r="BA352" s="32">
        <v>1075000</v>
      </c>
      <c r="BB352" s="32">
        <v>10825000</v>
      </c>
      <c r="BC352" s="36">
        <f t="shared" si="88"/>
        <v>11681000</v>
      </c>
      <c r="BD352" s="36">
        <f t="shared" si="88"/>
        <v>12537000</v>
      </c>
      <c r="BE352" s="36">
        <f t="shared" si="88"/>
        <v>13393000</v>
      </c>
      <c r="BF352" s="36">
        <f t="shared" si="88"/>
        <v>14249000</v>
      </c>
      <c r="BG352" s="32">
        <v>15105000</v>
      </c>
      <c r="BH352" s="32">
        <v>15105000</v>
      </c>
      <c r="BI352" s="32">
        <v>14965000</v>
      </c>
      <c r="BJ352" s="33">
        <v>14965000</v>
      </c>
      <c r="BK352" s="33">
        <v>14965000</v>
      </c>
      <c r="BL352" s="33">
        <v>16863000</v>
      </c>
      <c r="BM352" s="33">
        <v>14719680</v>
      </c>
      <c r="BN352" s="33">
        <v>16986378</v>
      </c>
      <c r="BO352" s="33">
        <v>16986378</v>
      </c>
      <c r="BP352" s="32">
        <v>11516850</v>
      </c>
      <c r="BQ352" s="32">
        <v>11516850</v>
      </c>
      <c r="BR352" s="32">
        <v>20207300</v>
      </c>
      <c r="BS352" s="36">
        <f>(($BT352-$BR352)/(2013-2011))+BR352</f>
        <v>17160820</v>
      </c>
      <c r="BT352" s="32">
        <v>14114340</v>
      </c>
      <c r="BU352" s="32">
        <v>13481640</v>
      </c>
      <c r="BV352" s="33">
        <v>14548680</v>
      </c>
      <c r="BW352" s="33">
        <v>16234740</v>
      </c>
      <c r="BX352" s="33">
        <v>14570910</v>
      </c>
      <c r="BY352" s="33">
        <v>16441650</v>
      </c>
      <c r="BZ352" s="33">
        <v>16441650</v>
      </c>
      <c r="CA352" s="39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</row>
    <row r="353" spans="1:90" x14ac:dyDescent="0.3">
      <c r="A353" s="1">
        <v>404164</v>
      </c>
      <c r="B353" s="2" t="s">
        <v>931</v>
      </c>
      <c r="C353" s="2" t="s">
        <v>932</v>
      </c>
      <c r="D353" s="2" t="s">
        <v>54</v>
      </c>
      <c r="E353" s="2" t="str">
        <f t="shared" si="82"/>
        <v>PHIBRO TECH INC W1 pnum404164</v>
      </c>
      <c r="F353" s="1">
        <v>230</v>
      </c>
      <c r="G353" s="2" t="s">
        <v>933</v>
      </c>
      <c r="H353" s="2" t="s">
        <v>934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0</v>
      </c>
      <c r="V353" s="31">
        <v>0</v>
      </c>
      <c r="W353" s="31">
        <v>0</v>
      </c>
      <c r="X353" s="31">
        <v>0</v>
      </c>
      <c r="Y353" s="31">
        <v>0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31">
        <v>0</v>
      </c>
      <c r="AF353" s="31">
        <v>0</v>
      </c>
      <c r="AG353" s="31">
        <v>0</v>
      </c>
      <c r="AH353" s="31">
        <v>0</v>
      </c>
      <c r="AI353" s="31">
        <v>0</v>
      </c>
      <c r="AJ353" s="31">
        <v>0</v>
      </c>
      <c r="AK353" s="31">
        <v>0</v>
      </c>
      <c r="AL353" s="31">
        <v>0</v>
      </c>
      <c r="AM353" s="31">
        <v>0</v>
      </c>
      <c r="AN353" s="31">
        <v>0</v>
      </c>
      <c r="AO353" s="31">
        <v>0</v>
      </c>
      <c r="AP353" s="32">
        <v>0</v>
      </c>
      <c r="AQ353" s="32">
        <v>0</v>
      </c>
      <c r="AR353" s="32">
        <v>0</v>
      </c>
      <c r="AS353" s="32">
        <v>16750</v>
      </c>
      <c r="AT353" s="32">
        <v>16750</v>
      </c>
      <c r="AU353" s="36">
        <f>((AV353-AT353)/(1989-1987))+AT353</f>
        <v>73375</v>
      </c>
      <c r="AV353" s="32">
        <v>130000</v>
      </c>
      <c r="AW353" s="32">
        <v>44050</v>
      </c>
      <c r="AX353" s="36">
        <f>(($AZ$349-$AW$349)/(1993-1990))+AW353</f>
        <v>44050</v>
      </c>
      <c r="AY353" s="36">
        <f>(($AZ$349-$AW$349)/(1993-1990))+AX353</f>
        <v>44050</v>
      </c>
      <c r="AZ353" s="32">
        <v>153300</v>
      </c>
      <c r="BA353" s="32">
        <v>153300</v>
      </c>
      <c r="BB353" s="32">
        <v>104000</v>
      </c>
      <c r="BC353" s="32">
        <v>104000</v>
      </c>
      <c r="BD353" s="32">
        <v>104000</v>
      </c>
      <c r="BE353" s="32">
        <v>104000</v>
      </c>
      <c r="BF353" s="32">
        <v>104000</v>
      </c>
      <c r="BG353" s="32">
        <v>104000</v>
      </c>
      <c r="BH353" s="32">
        <v>104000</v>
      </c>
      <c r="BI353" s="32">
        <v>104000</v>
      </c>
      <c r="BJ353" s="32">
        <v>104000</v>
      </c>
      <c r="BK353" s="32">
        <v>104000</v>
      </c>
      <c r="BL353" s="32">
        <v>104000</v>
      </c>
      <c r="BM353" s="32">
        <v>0</v>
      </c>
      <c r="BN353" s="32">
        <v>0</v>
      </c>
      <c r="BO353" s="32">
        <v>0</v>
      </c>
      <c r="BP353" s="32">
        <v>0</v>
      </c>
      <c r="BQ353" s="32">
        <v>0</v>
      </c>
      <c r="BR353" s="32">
        <v>0</v>
      </c>
      <c r="BS353" s="32">
        <v>0</v>
      </c>
      <c r="BT353" s="32">
        <v>0</v>
      </c>
      <c r="BU353" s="32">
        <v>0</v>
      </c>
      <c r="BV353" s="32">
        <v>0</v>
      </c>
      <c r="BW353" s="32">
        <v>0</v>
      </c>
      <c r="BX353" s="32">
        <v>0</v>
      </c>
      <c r="BY353" s="32">
        <v>0</v>
      </c>
      <c r="BZ353" s="32">
        <v>0</v>
      </c>
      <c r="CA353" s="39"/>
    </row>
    <row r="354" spans="1:90" x14ac:dyDescent="0.3">
      <c r="A354" s="27">
        <v>409348</v>
      </c>
      <c r="B354" s="28" t="s">
        <v>935</v>
      </c>
      <c r="C354" s="8" t="s">
        <v>936</v>
      </c>
      <c r="D354" s="8" t="s">
        <v>49</v>
      </c>
      <c r="E354" s="2" t="str">
        <f t="shared" si="82"/>
        <v>PLAINFIELD W2 pnum409348</v>
      </c>
      <c r="F354" s="7">
        <v>201</v>
      </c>
      <c r="G354" s="8" t="s">
        <v>937</v>
      </c>
      <c r="H354" s="8" t="s">
        <v>938</v>
      </c>
      <c r="I354" s="63">
        <v>0</v>
      </c>
      <c r="J354" s="64">
        <v>0</v>
      </c>
      <c r="K354" s="64">
        <v>0</v>
      </c>
      <c r="L354" s="64">
        <v>0</v>
      </c>
      <c r="M354" s="64">
        <v>0</v>
      </c>
      <c r="N354" s="64">
        <v>0</v>
      </c>
      <c r="O354" s="64">
        <v>0</v>
      </c>
      <c r="P354" s="64">
        <v>0</v>
      </c>
      <c r="Q354" s="64">
        <v>0</v>
      </c>
      <c r="R354" s="64">
        <v>0</v>
      </c>
      <c r="S354" s="64">
        <v>0</v>
      </c>
      <c r="T354" s="64">
        <v>0</v>
      </c>
      <c r="U354" s="64">
        <v>0</v>
      </c>
      <c r="V354" s="64">
        <v>0</v>
      </c>
      <c r="W354" s="64">
        <v>0</v>
      </c>
      <c r="X354" s="64">
        <v>0</v>
      </c>
      <c r="Y354" s="64">
        <v>0</v>
      </c>
      <c r="Z354" s="64">
        <v>0</v>
      </c>
      <c r="AA354" s="64">
        <v>0</v>
      </c>
      <c r="AB354" s="64">
        <v>0</v>
      </c>
      <c r="AC354" s="64">
        <v>0</v>
      </c>
      <c r="AD354" s="64">
        <v>0</v>
      </c>
      <c r="AE354" s="64">
        <v>0</v>
      </c>
      <c r="AF354" s="64">
        <v>0</v>
      </c>
      <c r="AG354" s="64">
        <v>0</v>
      </c>
      <c r="AH354" s="64">
        <v>0</v>
      </c>
      <c r="AI354" s="64">
        <v>0</v>
      </c>
      <c r="AJ354" s="64">
        <v>0</v>
      </c>
      <c r="AK354" s="64">
        <v>0</v>
      </c>
      <c r="AL354" s="64">
        <v>0</v>
      </c>
      <c r="AM354" s="64">
        <v>0</v>
      </c>
      <c r="AN354" s="64">
        <v>0</v>
      </c>
      <c r="AO354" s="64">
        <v>0</v>
      </c>
      <c r="AP354" s="64">
        <v>0</v>
      </c>
      <c r="AQ354" s="64">
        <v>0</v>
      </c>
      <c r="AR354" s="64">
        <v>0</v>
      </c>
      <c r="AS354" s="64">
        <v>0</v>
      </c>
      <c r="AT354" s="64">
        <v>0</v>
      </c>
      <c r="AU354" s="64">
        <v>0</v>
      </c>
      <c r="AV354" s="64">
        <v>0</v>
      </c>
      <c r="AW354" s="64">
        <v>0</v>
      </c>
      <c r="AX354" s="64">
        <v>0</v>
      </c>
      <c r="AY354" s="64">
        <v>0</v>
      </c>
      <c r="AZ354" s="64">
        <v>0</v>
      </c>
      <c r="BA354" s="64">
        <v>0</v>
      </c>
      <c r="BB354" s="64">
        <v>0</v>
      </c>
      <c r="BC354" s="64">
        <v>0</v>
      </c>
      <c r="BD354" s="64">
        <v>0</v>
      </c>
      <c r="BE354" s="64">
        <v>0</v>
      </c>
      <c r="BF354" s="64">
        <v>0</v>
      </c>
      <c r="BG354" s="64">
        <v>0</v>
      </c>
      <c r="BH354" s="64">
        <v>0</v>
      </c>
      <c r="BI354" s="64">
        <v>0</v>
      </c>
      <c r="BJ354" s="64">
        <v>0</v>
      </c>
      <c r="BK354" s="80">
        <v>0</v>
      </c>
      <c r="BL354" s="67">
        <v>0</v>
      </c>
      <c r="BM354" s="67">
        <v>0</v>
      </c>
      <c r="BN354" s="67">
        <v>0</v>
      </c>
      <c r="BO354" s="67">
        <v>0</v>
      </c>
      <c r="BP354" s="67">
        <v>0</v>
      </c>
      <c r="BQ354" s="67">
        <v>0</v>
      </c>
      <c r="BR354" s="67">
        <v>0</v>
      </c>
      <c r="BS354" s="67">
        <v>0</v>
      </c>
      <c r="BT354" s="67">
        <v>0</v>
      </c>
      <c r="BU354" s="67">
        <v>0</v>
      </c>
      <c r="BV354" s="67">
        <v>0</v>
      </c>
      <c r="BW354" s="67">
        <v>0</v>
      </c>
      <c r="BX354" s="67">
        <v>0</v>
      </c>
      <c r="BY354" s="67">
        <v>0</v>
      </c>
      <c r="BZ354" s="67">
        <v>0</v>
      </c>
      <c r="CA354" s="37"/>
    </row>
    <row r="355" spans="1:90" x14ac:dyDescent="0.3">
      <c r="A355" s="27">
        <v>409347</v>
      </c>
      <c r="B355" s="28" t="s">
        <v>935</v>
      </c>
      <c r="C355" s="8" t="s">
        <v>936</v>
      </c>
      <c r="D355" s="8" t="s">
        <v>54</v>
      </c>
      <c r="E355" s="2" t="str">
        <f t="shared" si="82"/>
        <v>PLAINFIELD W1 pnum409347</v>
      </c>
      <c r="F355" s="7">
        <v>195</v>
      </c>
      <c r="G355" s="8" t="s">
        <v>939</v>
      </c>
      <c r="H355" s="8" t="s">
        <v>940</v>
      </c>
      <c r="I355" s="63">
        <v>0</v>
      </c>
      <c r="J355" s="64">
        <v>0</v>
      </c>
      <c r="K355" s="64">
        <v>0</v>
      </c>
      <c r="L355" s="64">
        <v>0</v>
      </c>
      <c r="M355" s="64">
        <v>0</v>
      </c>
      <c r="N355" s="64">
        <v>0</v>
      </c>
      <c r="O355" s="64">
        <v>0</v>
      </c>
      <c r="P355" s="64">
        <v>0</v>
      </c>
      <c r="Q355" s="64">
        <v>0</v>
      </c>
      <c r="R355" s="64">
        <v>0</v>
      </c>
      <c r="S355" s="64">
        <v>0</v>
      </c>
      <c r="T355" s="64">
        <v>0</v>
      </c>
      <c r="U355" s="64">
        <v>0</v>
      </c>
      <c r="V355" s="64">
        <v>0</v>
      </c>
      <c r="W355" s="64">
        <v>0</v>
      </c>
      <c r="X355" s="64">
        <v>0</v>
      </c>
      <c r="Y355" s="64">
        <v>0</v>
      </c>
      <c r="Z355" s="64">
        <v>0</v>
      </c>
      <c r="AA355" s="64">
        <v>0</v>
      </c>
      <c r="AB355" s="64">
        <v>0</v>
      </c>
      <c r="AC355" s="64">
        <v>0</v>
      </c>
      <c r="AD355" s="64">
        <v>0</v>
      </c>
      <c r="AE355" s="64">
        <v>0</v>
      </c>
      <c r="AF355" s="64">
        <v>0</v>
      </c>
      <c r="AG355" s="64">
        <v>0</v>
      </c>
      <c r="AH355" s="64">
        <v>0</v>
      </c>
      <c r="AI355" s="64">
        <v>0</v>
      </c>
      <c r="AJ355" s="64">
        <v>0</v>
      </c>
      <c r="AK355" s="64">
        <v>0</v>
      </c>
      <c r="AL355" s="64">
        <v>0</v>
      </c>
      <c r="AM355" s="64">
        <v>0</v>
      </c>
      <c r="AN355" s="64">
        <v>0</v>
      </c>
      <c r="AO355" s="64">
        <v>0</v>
      </c>
      <c r="AP355" s="64">
        <v>0</v>
      </c>
      <c r="AQ355" s="64">
        <v>0</v>
      </c>
      <c r="AR355" s="64">
        <v>0</v>
      </c>
      <c r="AS355" s="64">
        <v>0</v>
      </c>
      <c r="AT355" s="64">
        <v>0</v>
      </c>
      <c r="AU355" s="64">
        <v>0</v>
      </c>
      <c r="AV355" s="64">
        <v>0</v>
      </c>
      <c r="AW355" s="64">
        <v>0</v>
      </c>
      <c r="AX355" s="64">
        <v>0</v>
      </c>
      <c r="AY355" s="64">
        <v>0</v>
      </c>
      <c r="AZ355" s="64">
        <v>0</v>
      </c>
      <c r="BA355" s="64">
        <v>0</v>
      </c>
      <c r="BB355" s="64">
        <v>0</v>
      </c>
      <c r="BC355" s="64">
        <v>0</v>
      </c>
      <c r="BD355" s="64">
        <v>0</v>
      </c>
      <c r="BE355" s="64">
        <v>0</v>
      </c>
      <c r="BF355" s="64">
        <v>0</v>
      </c>
      <c r="BG355" s="64">
        <v>0</v>
      </c>
      <c r="BH355" s="64">
        <v>0</v>
      </c>
      <c r="BI355" s="64">
        <v>0</v>
      </c>
      <c r="BJ355" s="64">
        <v>0</v>
      </c>
      <c r="BK355" s="80">
        <v>0</v>
      </c>
      <c r="BL355" s="69">
        <v>0</v>
      </c>
      <c r="BM355" s="69">
        <v>0</v>
      </c>
      <c r="BN355" s="69">
        <v>0</v>
      </c>
      <c r="BO355" s="69">
        <v>0</v>
      </c>
      <c r="BP355" s="69">
        <v>0</v>
      </c>
      <c r="BQ355" s="69">
        <v>0</v>
      </c>
      <c r="BR355" s="69">
        <v>0</v>
      </c>
      <c r="BS355" s="69">
        <v>0</v>
      </c>
      <c r="BT355" s="69">
        <v>0</v>
      </c>
      <c r="BU355" s="69">
        <v>0</v>
      </c>
      <c r="BV355" s="69">
        <v>0</v>
      </c>
      <c r="BW355" s="69">
        <v>0</v>
      </c>
      <c r="BX355" s="69">
        <v>0</v>
      </c>
      <c r="BY355" s="69">
        <v>0</v>
      </c>
      <c r="BZ355" s="69">
        <v>0</v>
      </c>
      <c r="CA355" s="37"/>
    </row>
    <row r="356" spans="1:90" ht="28.8" x14ac:dyDescent="0.3">
      <c r="A356" s="1">
        <v>412044</v>
      </c>
      <c r="B356" s="2" t="s">
        <v>941</v>
      </c>
      <c r="C356" s="2" t="s">
        <v>942</v>
      </c>
      <c r="D356" s="2" t="s">
        <v>93</v>
      </c>
      <c r="E356" s="2" t="str">
        <f t="shared" si="82"/>
        <v>PLAINFIELD COMMUNITY SCHOOL DISTRICT W3 pnum412044</v>
      </c>
      <c r="F356" s="1">
        <v>260</v>
      </c>
      <c r="G356" s="2" t="s">
        <v>943</v>
      </c>
      <c r="H356" s="2" t="s">
        <v>944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0</v>
      </c>
      <c r="V356" s="31">
        <v>0</v>
      </c>
      <c r="W356" s="31">
        <v>0</v>
      </c>
      <c r="X356" s="31">
        <v>0</v>
      </c>
      <c r="Y356" s="31">
        <v>0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31">
        <v>0</v>
      </c>
      <c r="AF356" s="31">
        <v>0</v>
      </c>
      <c r="AG356" s="31">
        <v>0</v>
      </c>
      <c r="AH356" s="31">
        <v>0</v>
      </c>
      <c r="AI356" s="31">
        <v>0</v>
      </c>
      <c r="AJ356" s="31">
        <v>0</v>
      </c>
      <c r="AK356" s="31">
        <v>0</v>
      </c>
      <c r="AL356" s="31">
        <v>0</v>
      </c>
      <c r="AM356" s="31">
        <v>0</v>
      </c>
      <c r="AN356" s="31">
        <v>0</v>
      </c>
      <c r="AO356" s="31">
        <v>0</v>
      </c>
      <c r="AP356" s="31">
        <v>0</v>
      </c>
      <c r="AQ356" s="31">
        <v>0</v>
      </c>
      <c r="AR356" s="31">
        <v>0</v>
      </c>
      <c r="AS356" s="31">
        <v>0</v>
      </c>
      <c r="AT356" s="31">
        <v>0</v>
      </c>
      <c r="AU356" s="31">
        <v>0</v>
      </c>
      <c r="AV356" s="31">
        <v>0</v>
      </c>
      <c r="AW356" s="31">
        <v>0</v>
      </c>
      <c r="AX356" s="31">
        <v>0</v>
      </c>
      <c r="AY356" s="31">
        <v>0</v>
      </c>
      <c r="AZ356" s="31">
        <v>0</v>
      </c>
      <c r="BA356" s="31">
        <v>0</v>
      </c>
      <c r="BB356" s="31">
        <v>0</v>
      </c>
      <c r="BC356" s="31">
        <v>0</v>
      </c>
      <c r="BD356" s="31">
        <v>0</v>
      </c>
      <c r="BE356" s="31">
        <v>0</v>
      </c>
      <c r="BF356" s="31">
        <v>0</v>
      </c>
      <c r="BG356" s="31">
        <v>0</v>
      </c>
      <c r="BH356" s="31">
        <v>0</v>
      </c>
      <c r="BI356" s="31">
        <v>0</v>
      </c>
      <c r="BJ356" s="31">
        <v>0</v>
      </c>
      <c r="BK356" s="31">
        <v>0</v>
      </c>
      <c r="BL356" s="32">
        <v>2991692</v>
      </c>
      <c r="BM356" s="32">
        <v>2991692</v>
      </c>
      <c r="BN356" s="32">
        <v>2991692</v>
      </c>
      <c r="BO356" s="32">
        <v>1398600</v>
      </c>
      <c r="BP356" s="32">
        <v>1398600</v>
      </c>
      <c r="BQ356" s="32">
        <v>199800</v>
      </c>
      <c r="BR356" s="32">
        <v>1398600</v>
      </c>
      <c r="BS356" s="32">
        <v>1398600</v>
      </c>
      <c r="BT356" s="32">
        <v>1398600</v>
      </c>
      <c r="BU356" s="32">
        <v>1398600</v>
      </c>
      <c r="BV356" s="32">
        <v>1398600</v>
      </c>
      <c r="BW356" s="32">
        <v>1398600</v>
      </c>
      <c r="BX356" s="32">
        <v>1398600</v>
      </c>
      <c r="BY356" s="32">
        <v>0</v>
      </c>
      <c r="BZ356" s="32">
        <v>0</v>
      </c>
      <c r="CA356" s="39"/>
    </row>
    <row r="357" spans="1:90" ht="28.8" x14ac:dyDescent="0.3">
      <c r="A357" s="1">
        <v>412045</v>
      </c>
      <c r="B357" s="2" t="s">
        <v>941</v>
      </c>
      <c r="C357" s="2" t="s">
        <v>942</v>
      </c>
      <c r="D357" s="2" t="s">
        <v>70</v>
      </c>
      <c r="E357" s="2" t="str">
        <f t="shared" si="82"/>
        <v>PLAINFIELD COMMUNITY SCHOOL DISTRICT W4 pnum412045</v>
      </c>
      <c r="F357" s="1">
        <v>225</v>
      </c>
      <c r="G357" s="2" t="s">
        <v>943</v>
      </c>
      <c r="H357" s="2" t="s">
        <v>944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0</v>
      </c>
      <c r="V357" s="31">
        <v>0</v>
      </c>
      <c r="W357" s="31">
        <v>0</v>
      </c>
      <c r="X357" s="31">
        <v>0</v>
      </c>
      <c r="Y357" s="31">
        <v>0</v>
      </c>
      <c r="Z357" s="31">
        <v>0</v>
      </c>
      <c r="AA357" s="31">
        <v>0</v>
      </c>
      <c r="AB357" s="31">
        <v>0</v>
      </c>
      <c r="AC357" s="31">
        <v>0</v>
      </c>
      <c r="AD357" s="31">
        <v>0</v>
      </c>
      <c r="AE357" s="31">
        <v>0</v>
      </c>
      <c r="AF357" s="31">
        <v>0</v>
      </c>
      <c r="AG357" s="31">
        <v>0</v>
      </c>
      <c r="AH357" s="31">
        <v>0</v>
      </c>
      <c r="AI357" s="31">
        <v>0</v>
      </c>
      <c r="AJ357" s="31">
        <v>0</v>
      </c>
      <c r="AK357" s="31">
        <v>0</v>
      </c>
      <c r="AL357" s="31">
        <v>0</v>
      </c>
      <c r="AM357" s="31">
        <v>0</v>
      </c>
      <c r="AN357" s="31">
        <v>0</v>
      </c>
      <c r="AO357" s="31">
        <v>0</v>
      </c>
      <c r="AP357" s="31">
        <v>0</v>
      </c>
      <c r="AQ357" s="31">
        <v>0</v>
      </c>
      <c r="AR357" s="31">
        <v>0</v>
      </c>
      <c r="AS357" s="31">
        <v>0</v>
      </c>
      <c r="AT357" s="31">
        <v>0</v>
      </c>
      <c r="AU357" s="31">
        <v>0</v>
      </c>
      <c r="AV357" s="31">
        <v>0</v>
      </c>
      <c r="AW357" s="31">
        <v>0</v>
      </c>
      <c r="AX357" s="31">
        <v>0</v>
      </c>
      <c r="AY357" s="31">
        <v>0</v>
      </c>
      <c r="AZ357" s="31">
        <v>0</v>
      </c>
      <c r="BA357" s="31">
        <v>0</v>
      </c>
      <c r="BB357" s="31">
        <v>0</v>
      </c>
      <c r="BC357" s="31">
        <v>0</v>
      </c>
      <c r="BD357" s="31">
        <v>0</v>
      </c>
      <c r="BE357" s="31">
        <v>0</v>
      </c>
      <c r="BF357" s="31">
        <v>0</v>
      </c>
      <c r="BG357" s="31">
        <v>0</v>
      </c>
      <c r="BH357" s="31">
        <v>0</v>
      </c>
      <c r="BI357" s="31">
        <v>0</v>
      </c>
      <c r="BJ357" s="31">
        <v>0</v>
      </c>
      <c r="BK357" s="31">
        <v>0</v>
      </c>
      <c r="BL357" s="33">
        <v>2991692</v>
      </c>
      <c r="BM357" s="32">
        <v>2991692</v>
      </c>
      <c r="BN357" s="32">
        <v>2991692</v>
      </c>
      <c r="BO357" s="32">
        <v>1398600</v>
      </c>
      <c r="BP357" s="32">
        <v>1398600</v>
      </c>
      <c r="BQ357" s="32">
        <v>2797200</v>
      </c>
      <c r="BR357" s="32">
        <v>1398600</v>
      </c>
      <c r="BS357" s="32">
        <v>1398600</v>
      </c>
      <c r="BT357" s="32">
        <v>1398600</v>
      </c>
      <c r="BU357" s="32">
        <v>1398600</v>
      </c>
      <c r="BV357" s="32">
        <v>1398600</v>
      </c>
      <c r="BW357" s="32">
        <v>1398600</v>
      </c>
      <c r="BX357" s="32">
        <v>1398600</v>
      </c>
      <c r="BY357" s="32">
        <v>0</v>
      </c>
      <c r="BZ357" s="32">
        <v>0</v>
      </c>
      <c r="CA357" s="39"/>
    </row>
    <row r="358" spans="1:90" ht="28.8" x14ac:dyDescent="0.3">
      <c r="A358" s="1">
        <v>412043</v>
      </c>
      <c r="B358" s="2" t="s">
        <v>941</v>
      </c>
      <c r="C358" s="2" t="s">
        <v>942</v>
      </c>
      <c r="D358" s="2" t="s">
        <v>54</v>
      </c>
      <c r="E358" s="2" t="str">
        <f t="shared" si="82"/>
        <v>PLAINFIELD COMMUNITY SCHOOL DISTRICT W1 pnum412043</v>
      </c>
      <c r="F358" s="1">
        <v>120</v>
      </c>
      <c r="G358" s="2" t="s">
        <v>945</v>
      </c>
      <c r="H358" s="2" t="s">
        <v>946</v>
      </c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0</v>
      </c>
      <c r="V358" s="31">
        <v>0</v>
      </c>
      <c r="W358" s="31">
        <v>0</v>
      </c>
      <c r="X358" s="31">
        <v>0</v>
      </c>
      <c r="Y358" s="31">
        <v>0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  <c r="AE358" s="31">
        <v>0</v>
      </c>
      <c r="AF358" s="31">
        <v>0</v>
      </c>
      <c r="AG358" s="31">
        <v>0</v>
      </c>
      <c r="AH358" s="31">
        <v>0</v>
      </c>
      <c r="AI358" s="31">
        <v>0</v>
      </c>
      <c r="AJ358" s="31">
        <v>0</v>
      </c>
      <c r="AK358" s="31">
        <v>0</v>
      </c>
      <c r="AL358" s="31">
        <v>0</v>
      </c>
      <c r="AM358" s="31">
        <v>0</v>
      </c>
      <c r="AN358" s="31">
        <v>0</v>
      </c>
      <c r="AO358" s="31">
        <v>0</v>
      </c>
      <c r="AP358" s="31">
        <v>0</v>
      </c>
      <c r="AQ358" s="31">
        <v>0</v>
      </c>
      <c r="AR358" s="31">
        <v>0</v>
      </c>
      <c r="AS358" s="31">
        <v>0</v>
      </c>
      <c r="AT358" s="31">
        <v>0</v>
      </c>
      <c r="AU358" s="31">
        <v>0</v>
      </c>
      <c r="AV358" s="31">
        <v>0</v>
      </c>
      <c r="AW358" s="31">
        <v>0</v>
      </c>
      <c r="AX358" s="31">
        <v>0</v>
      </c>
      <c r="AY358" s="31">
        <v>0</v>
      </c>
      <c r="AZ358" s="31">
        <v>0</v>
      </c>
      <c r="BA358" s="31">
        <v>0</v>
      </c>
      <c r="BB358" s="31">
        <v>0</v>
      </c>
      <c r="BC358" s="31">
        <v>0</v>
      </c>
      <c r="BD358" s="31">
        <v>0</v>
      </c>
      <c r="BE358" s="31">
        <v>0</v>
      </c>
      <c r="BF358" s="31">
        <v>0</v>
      </c>
      <c r="BG358" s="31">
        <v>0</v>
      </c>
      <c r="BH358" s="31">
        <v>0</v>
      </c>
      <c r="BI358" s="31">
        <v>0</v>
      </c>
      <c r="BJ358" s="31">
        <v>0</v>
      </c>
      <c r="BK358" s="31">
        <v>0</v>
      </c>
      <c r="BL358" s="33">
        <v>11966768</v>
      </c>
      <c r="BM358" s="33">
        <v>11966768</v>
      </c>
      <c r="BN358" s="33">
        <v>11966768</v>
      </c>
      <c r="BO358" s="33">
        <v>6879600</v>
      </c>
      <c r="BP358" s="33">
        <v>6879600</v>
      </c>
      <c r="BQ358" s="33">
        <v>6879600</v>
      </c>
      <c r="BR358" s="33">
        <v>6879600</v>
      </c>
      <c r="BS358" s="33">
        <v>6879600</v>
      </c>
      <c r="BT358" s="32">
        <v>6879600</v>
      </c>
      <c r="BU358" s="32">
        <v>6879600</v>
      </c>
      <c r="BV358" s="32">
        <v>6879600</v>
      </c>
      <c r="BW358" s="32">
        <v>6879600</v>
      </c>
      <c r="BX358" s="32">
        <v>6879600</v>
      </c>
      <c r="BY358" s="32">
        <v>6879600</v>
      </c>
      <c r="BZ358" s="32">
        <v>6879600</v>
      </c>
      <c r="CA358" s="39"/>
    </row>
    <row r="359" spans="1:90" ht="28.8" x14ac:dyDescent="0.3">
      <c r="A359" s="1">
        <v>431560</v>
      </c>
      <c r="B359" s="2" t="s">
        <v>941</v>
      </c>
      <c r="C359" s="2" t="s">
        <v>942</v>
      </c>
      <c r="D359" s="2" t="s">
        <v>225</v>
      </c>
      <c r="E359" s="2" t="str">
        <f t="shared" si="82"/>
        <v>PLAINFIELD COMMUNITY SCHOOL DISTRICT W8 pnum431560</v>
      </c>
      <c r="F359" s="1">
        <v>60</v>
      </c>
      <c r="G359" s="2" t="s">
        <v>947</v>
      </c>
      <c r="H359" s="2" t="s">
        <v>948</v>
      </c>
      <c r="I359" s="31">
        <v>0</v>
      </c>
      <c r="J359" s="31">
        <v>0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0</v>
      </c>
      <c r="V359" s="31">
        <v>0</v>
      </c>
      <c r="W359" s="31">
        <v>0</v>
      </c>
      <c r="X359" s="31">
        <v>0</v>
      </c>
      <c r="Y359" s="31">
        <v>0</v>
      </c>
      <c r="Z359" s="31">
        <v>0</v>
      </c>
      <c r="AA359" s="31">
        <v>0</v>
      </c>
      <c r="AB359" s="31">
        <v>0</v>
      </c>
      <c r="AC359" s="31">
        <v>0</v>
      </c>
      <c r="AD359" s="31">
        <v>0</v>
      </c>
      <c r="AE359" s="31">
        <v>0</v>
      </c>
      <c r="AF359" s="31">
        <v>0</v>
      </c>
      <c r="AG359" s="31">
        <v>0</v>
      </c>
      <c r="AH359" s="31">
        <v>0</v>
      </c>
      <c r="AI359" s="31">
        <v>0</v>
      </c>
      <c r="AJ359" s="31">
        <v>0</v>
      </c>
      <c r="AK359" s="31">
        <v>0</v>
      </c>
      <c r="AL359" s="31">
        <v>0</v>
      </c>
      <c r="AM359" s="31">
        <v>0</v>
      </c>
      <c r="AN359" s="31">
        <v>0</v>
      </c>
      <c r="AO359" s="31">
        <v>0</v>
      </c>
      <c r="AP359" s="31">
        <v>0</v>
      </c>
      <c r="AQ359" s="31">
        <v>0</v>
      </c>
      <c r="AR359" s="31">
        <v>0</v>
      </c>
      <c r="AS359" s="31">
        <v>0</v>
      </c>
      <c r="AT359" s="31">
        <v>0</v>
      </c>
      <c r="AU359" s="31">
        <v>0</v>
      </c>
      <c r="AV359" s="31">
        <v>0</v>
      </c>
      <c r="AW359" s="31">
        <v>0</v>
      </c>
      <c r="AX359" s="31">
        <v>0</v>
      </c>
      <c r="AY359" s="31">
        <v>0</v>
      </c>
      <c r="AZ359" s="31">
        <v>0</v>
      </c>
      <c r="BA359" s="31">
        <v>0</v>
      </c>
      <c r="BB359" s="31">
        <v>0</v>
      </c>
      <c r="BC359" s="31">
        <v>0</v>
      </c>
      <c r="BD359" s="31">
        <v>0</v>
      </c>
      <c r="BE359" s="31">
        <v>0</v>
      </c>
      <c r="BF359" s="31">
        <v>0</v>
      </c>
      <c r="BG359" s="31">
        <v>0</v>
      </c>
      <c r="BH359" s="31">
        <v>0</v>
      </c>
      <c r="BI359" s="31">
        <v>0</v>
      </c>
      <c r="BJ359" s="31">
        <v>0</v>
      </c>
      <c r="BK359" s="31">
        <v>0</v>
      </c>
      <c r="BL359" s="31">
        <v>0</v>
      </c>
      <c r="BM359" s="31">
        <v>0</v>
      </c>
      <c r="BN359" s="31">
        <v>0</v>
      </c>
      <c r="BO359" s="33">
        <v>3402000</v>
      </c>
      <c r="BP359" s="33">
        <v>3402000</v>
      </c>
      <c r="BQ359" s="33">
        <v>75600</v>
      </c>
      <c r="BR359" s="33">
        <v>3402000</v>
      </c>
      <c r="BS359" s="33">
        <v>3402000</v>
      </c>
      <c r="BT359" s="32">
        <v>3402000</v>
      </c>
      <c r="BU359" s="32">
        <v>3402000</v>
      </c>
      <c r="BV359" s="32">
        <v>3402000</v>
      </c>
      <c r="BW359" s="32">
        <v>3402000</v>
      </c>
      <c r="BX359" s="32">
        <v>3402000</v>
      </c>
      <c r="BY359" s="32">
        <v>3402000</v>
      </c>
      <c r="BZ359" s="32">
        <v>3402000</v>
      </c>
      <c r="CA359" s="39"/>
    </row>
    <row r="360" spans="1:90" ht="28.8" x14ac:dyDescent="0.3">
      <c r="A360" s="1">
        <v>434090</v>
      </c>
      <c r="B360" s="2" t="s">
        <v>941</v>
      </c>
      <c r="C360" s="2" t="s">
        <v>942</v>
      </c>
      <c r="D360" s="2" t="s">
        <v>297</v>
      </c>
      <c r="E360" s="2" t="str">
        <f t="shared" si="82"/>
        <v>PLAINFIELD COMMUNITY SCHOOL DISTRICT W9 pnum434090</v>
      </c>
      <c r="F360" s="1">
        <v>60</v>
      </c>
      <c r="G360" s="2" t="s">
        <v>947</v>
      </c>
      <c r="H360" s="2" t="s">
        <v>948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1">
        <v>0</v>
      </c>
      <c r="V360" s="31">
        <v>0</v>
      </c>
      <c r="W360" s="31">
        <v>0</v>
      </c>
      <c r="X360" s="31">
        <v>0</v>
      </c>
      <c r="Y360" s="31">
        <v>0</v>
      </c>
      <c r="Z360" s="31">
        <v>0</v>
      </c>
      <c r="AA360" s="31">
        <v>0</v>
      </c>
      <c r="AB360" s="31">
        <v>0</v>
      </c>
      <c r="AC360" s="31">
        <v>0</v>
      </c>
      <c r="AD360" s="31">
        <v>0</v>
      </c>
      <c r="AE360" s="31">
        <v>0</v>
      </c>
      <c r="AF360" s="31">
        <v>0</v>
      </c>
      <c r="AG360" s="31">
        <v>0</v>
      </c>
      <c r="AH360" s="31">
        <v>0</v>
      </c>
      <c r="AI360" s="31">
        <v>0</v>
      </c>
      <c r="AJ360" s="31">
        <v>0</v>
      </c>
      <c r="AK360" s="31">
        <v>0</v>
      </c>
      <c r="AL360" s="31">
        <v>0</v>
      </c>
      <c r="AM360" s="31">
        <v>0</v>
      </c>
      <c r="AN360" s="31">
        <v>0</v>
      </c>
      <c r="AO360" s="31">
        <v>0</v>
      </c>
      <c r="AP360" s="31">
        <v>0</v>
      </c>
      <c r="AQ360" s="31">
        <v>0</v>
      </c>
      <c r="AR360" s="31">
        <v>0</v>
      </c>
      <c r="AS360" s="31">
        <v>0</v>
      </c>
      <c r="AT360" s="31">
        <v>0</v>
      </c>
      <c r="AU360" s="31">
        <v>0</v>
      </c>
      <c r="AV360" s="31">
        <v>0</v>
      </c>
      <c r="AW360" s="31">
        <v>0</v>
      </c>
      <c r="AX360" s="31">
        <v>0</v>
      </c>
      <c r="AY360" s="31">
        <v>0</v>
      </c>
      <c r="AZ360" s="31">
        <v>0</v>
      </c>
      <c r="BA360" s="31">
        <v>0</v>
      </c>
      <c r="BB360" s="31">
        <v>0</v>
      </c>
      <c r="BC360" s="31">
        <v>0</v>
      </c>
      <c r="BD360" s="31">
        <v>0</v>
      </c>
      <c r="BE360" s="31">
        <v>0</v>
      </c>
      <c r="BF360" s="31">
        <v>0</v>
      </c>
      <c r="BG360" s="31">
        <v>0</v>
      </c>
      <c r="BH360" s="31">
        <v>0</v>
      </c>
      <c r="BI360" s="31">
        <v>0</v>
      </c>
      <c r="BJ360" s="31">
        <v>0</v>
      </c>
      <c r="BK360" s="31">
        <v>0</v>
      </c>
      <c r="BL360" s="31">
        <v>0</v>
      </c>
      <c r="BM360" s="31">
        <v>0</v>
      </c>
      <c r="BN360" s="31">
        <v>0</v>
      </c>
      <c r="BO360" s="32">
        <v>3402000</v>
      </c>
      <c r="BP360" s="32">
        <v>3402000</v>
      </c>
      <c r="BQ360" s="32">
        <v>6804000</v>
      </c>
      <c r="BR360" s="32">
        <v>3402000</v>
      </c>
      <c r="BS360" s="32">
        <v>3402000</v>
      </c>
      <c r="BT360" s="32">
        <v>3402000</v>
      </c>
      <c r="BU360" s="32">
        <v>3402000</v>
      </c>
      <c r="BV360" s="32">
        <v>3402000</v>
      </c>
      <c r="BW360" s="32">
        <v>3402000</v>
      </c>
      <c r="BX360" s="32">
        <v>3402000</v>
      </c>
      <c r="BY360" s="32">
        <v>3402000</v>
      </c>
      <c r="BZ360" s="32">
        <v>3402000</v>
      </c>
      <c r="CA360" s="39"/>
    </row>
    <row r="361" spans="1:90" ht="28.8" x14ac:dyDescent="0.3">
      <c r="A361" s="1">
        <v>411217</v>
      </c>
      <c r="B361" s="2" t="s">
        <v>949</v>
      </c>
      <c r="C361" s="2" t="s">
        <v>950</v>
      </c>
      <c r="D361" s="2" t="s">
        <v>54</v>
      </c>
      <c r="E361" s="2" t="str">
        <f t="shared" si="82"/>
        <v>PRAIRIE BLUFF GOLF COURSE W1 pnum411217</v>
      </c>
      <c r="F361" s="1">
        <v>278</v>
      </c>
      <c r="G361" s="2" t="s">
        <v>951</v>
      </c>
      <c r="H361" s="2" t="s">
        <v>952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0</v>
      </c>
      <c r="V361" s="31">
        <v>0</v>
      </c>
      <c r="W361" s="31">
        <v>0</v>
      </c>
      <c r="X361" s="31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  <c r="AE361" s="31">
        <v>0</v>
      </c>
      <c r="AF361" s="31">
        <v>0</v>
      </c>
      <c r="AG361" s="31">
        <v>0</v>
      </c>
      <c r="AH361" s="31">
        <v>0</v>
      </c>
      <c r="AI361" s="31">
        <v>0</v>
      </c>
      <c r="AJ361" s="31">
        <v>0</v>
      </c>
      <c r="AK361" s="31">
        <v>0</v>
      </c>
      <c r="AL361" s="31">
        <v>0</v>
      </c>
      <c r="AM361" s="31">
        <v>0</v>
      </c>
      <c r="AN361" s="31">
        <v>0</v>
      </c>
      <c r="AO361" s="31">
        <v>0</v>
      </c>
      <c r="AP361" s="31">
        <v>0</v>
      </c>
      <c r="AQ361" s="31">
        <v>0</v>
      </c>
      <c r="AR361" s="31">
        <v>0</v>
      </c>
      <c r="AS361" s="31">
        <v>0</v>
      </c>
      <c r="AT361" s="31">
        <v>0</v>
      </c>
      <c r="AU361" s="31">
        <v>0</v>
      </c>
      <c r="AV361" s="31">
        <v>0</v>
      </c>
      <c r="AW361" s="31">
        <v>0</v>
      </c>
      <c r="AX361" s="31">
        <v>0</v>
      </c>
      <c r="AY361" s="31">
        <v>0</v>
      </c>
      <c r="AZ361" s="31">
        <v>0</v>
      </c>
      <c r="BA361" s="31">
        <v>0</v>
      </c>
      <c r="BB361" s="31">
        <v>0</v>
      </c>
      <c r="BC361" s="31">
        <v>0</v>
      </c>
      <c r="BD361" s="31">
        <v>0</v>
      </c>
      <c r="BE361" s="32">
        <v>1728000</v>
      </c>
      <c r="BF361" s="32">
        <v>1728000</v>
      </c>
      <c r="BG361" s="32">
        <v>1728000</v>
      </c>
      <c r="BH361" s="32">
        <v>1728000</v>
      </c>
      <c r="BI361" s="32">
        <v>1728000</v>
      </c>
      <c r="BJ361" s="32">
        <v>1728000</v>
      </c>
      <c r="BK361" s="32">
        <v>1728000</v>
      </c>
      <c r="BL361" s="32">
        <v>1728000</v>
      </c>
      <c r="BM361" s="32">
        <v>1728000</v>
      </c>
      <c r="BN361" s="32">
        <v>1728000</v>
      </c>
      <c r="BO361" s="32">
        <v>1728000</v>
      </c>
      <c r="BP361" s="32">
        <v>1728000</v>
      </c>
      <c r="BQ361" s="32">
        <v>1728000</v>
      </c>
      <c r="BR361" s="32">
        <v>1728000</v>
      </c>
      <c r="BS361" s="32">
        <v>1728000</v>
      </c>
      <c r="BT361" s="32">
        <v>1728000</v>
      </c>
      <c r="BU361" s="32">
        <v>1728000</v>
      </c>
      <c r="BV361" s="32">
        <v>1728000</v>
      </c>
      <c r="BW361" s="32">
        <v>1728000</v>
      </c>
      <c r="BX361" s="32">
        <v>1728000</v>
      </c>
      <c r="BY361" s="32">
        <v>1728000</v>
      </c>
      <c r="BZ361" s="32">
        <v>1728000</v>
      </c>
      <c r="CA361" s="39"/>
    </row>
    <row r="362" spans="1:90" ht="28.8" x14ac:dyDescent="0.3">
      <c r="A362" s="1">
        <v>409340</v>
      </c>
      <c r="B362" s="2" t="s">
        <v>953</v>
      </c>
      <c r="C362" s="2" t="s">
        <v>954</v>
      </c>
      <c r="D362" s="2" t="s">
        <v>54</v>
      </c>
      <c r="E362" s="2" t="str">
        <f t="shared" si="82"/>
        <v>PRESTWICK COUNTRY CLUB W1 pnum409340</v>
      </c>
      <c r="F362" s="1">
        <v>370</v>
      </c>
      <c r="G362" s="2" t="s">
        <v>955</v>
      </c>
      <c r="H362" s="2" t="s">
        <v>956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6">
        <f t="shared" ref="P362:AX362" si="89">Q362 - 100000</f>
        <v>3500000</v>
      </c>
      <c r="Q362" s="36">
        <f t="shared" si="89"/>
        <v>3600000</v>
      </c>
      <c r="R362" s="36">
        <f t="shared" si="89"/>
        <v>3700000</v>
      </c>
      <c r="S362" s="36">
        <f t="shared" si="89"/>
        <v>3800000</v>
      </c>
      <c r="T362" s="36">
        <f t="shared" si="89"/>
        <v>3900000</v>
      </c>
      <c r="U362" s="36">
        <f t="shared" si="89"/>
        <v>4000000</v>
      </c>
      <c r="V362" s="36">
        <f t="shared" si="89"/>
        <v>4100000</v>
      </c>
      <c r="W362" s="36">
        <f t="shared" si="89"/>
        <v>4200000</v>
      </c>
      <c r="X362" s="36">
        <f t="shared" si="89"/>
        <v>4300000</v>
      </c>
      <c r="Y362" s="36">
        <f t="shared" si="89"/>
        <v>4400000</v>
      </c>
      <c r="Z362" s="36">
        <f t="shared" si="89"/>
        <v>4500000</v>
      </c>
      <c r="AA362" s="36">
        <f t="shared" si="89"/>
        <v>4600000</v>
      </c>
      <c r="AB362" s="36">
        <f t="shared" si="89"/>
        <v>4700000</v>
      </c>
      <c r="AC362" s="36">
        <f t="shared" si="89"/>
        <v>4800000</v>
      </c>
      <c r="AD362" s="36">
        <f t="shared" si="89"/>
        <v>4900000</v>
      </c>
      <c r="AE362" s="36">
        <f t="shared" si="89"/>
        <v>5000000</v>
      </c>
      <c r="AF362" s="36">
        <f t="shared" si="89"/>
        <v>5100000</v>
      </c>
      <c r="AG362" s="36">
        <f t="shared" si="89"/>
        <v>5200000</v>
      </c>
      <c r="AH362" s="36">
        <f t="shared" si="89"/>
        <v>5300000</v>
      </c>
      <c r="AI362" s="36">
        <f t="shared" si="89"/>
        <v>5400000</v>
      </c>
      <c r="AJ362" s="36">
        <f t="shared" si="89"/>
        <v>5500000</v>
      </c>
      <c r="AK362" s="36">
        <f t="shared" si="89"/>
        <v>5600000</v>
      </c>
      <c r="AL362" s="36">
        <f t="shared" si="89"/>
        <v>5700000</v>
      </c>
      <c r="AM362" s="36">
        <f t="shared" si="89"/>
        <v>5800000</v>
      </c>
      <c r="AN362" s="36">
        <f t="shared" si="89"/>
        <v>5900000</v>
      </c>
      <c r="AO362" s="36">
        <f t="shared" si="89"/>
        <v>6000000</v>
      </c>
      <c r="AP362" s="36">
        <f t="shared" si="89"/>
        <v>6100000</v>
      </c>
      <c r="AQ362" s="36">
        <f t="shared" si="89"/>
        <v>6200000</v>
      </c>
      <c r="AR362" s="36">
        <f t="shared" si="89"/>
        <v>6300000</v>
      </c>
      <c r="AS362" s="36">
        <f t="shared" si="89"/>
        <v>6400000</v>
      </c>
      <c r="AT362" s="36">
        <f t="shared" si="89"/>
        <v>6500000</v>
      </c>
      <c r="AU362" s="36">
        <f t="shared" si="89"/>
        <v>6600000</v>
      </c>
      <c r="AV362" s="36">
        <f t="shared" si="89"/>
        <v>6700000</v>
      </c>
      <c r="AW362" s="36">
        <f t="shared" si="89"/>
        <v>6800000</v>
      </c>
      <c r="AX362" s="36">
        <f t="shared" si="89"/>
        <v>6900000</v>
      </c>
      <c r="AY362" s="32">
        <v>7000000</v>
      </c>
      <c r="AZ362" s="32">
        <v>7000000</v>
      </c>
      <c r="BA362" s="32">
        <v>7000000</v>
      </c>
      <c r="BB362" s="32">
        <v>15000000</v>
      </c>
      <c r="BC362" s="32">
        <v>15000000</v>
      </c>
      <c r="BD362" s="32">
        <v>15000000</v>
      </c>
      <c r="BE362" s="32">
        <v>15000000</v>
      </c>
      <c r="BF362" s="32">
        <v>20000000</v>
      </c>
      <c r="BG362" s="32">
        <v>24000000</v>
      </c>
      <c r="BH362" s="32">
        <v>28729200</v>
      </c>
      <c r="BI362" s="32">
        <v>24265000</v>
      </c>
      <c r="BJ362" s="33">
        <v>20597000</v>
      </c>
      <c r="BK362" s="33">
        <v>20597000</v>
      </c>
      <c r="BL362" s="33">
        <v>20597000</v>
      </c>
      <c r="BM362" s="33">
        <v>20597000</v>
      </c>
      <c r="BN362" s="32">
        <v>11000000</v>
      </c>
      <c r="BO362" s="32">
        <v>11500000</v>
      </c>
      <c r="BP362" s="33">
        <v>11500000</v>
      </c>
      <c r="BQ362" s="33">
        <v>4800000</v>
      </c>
      <c r="BR362" s="33">
        <v>5000000</v>
      </c>
      <c r="BS362" s="32">
        <v>4000000</v>
      </c>
      <c r="BT362" s="32">
        <v>15000000</v>
      </c>
      <c r="BU362" s="32">
        <v>15000000</v>
      </c>
      <c r="BV362" s="32">
        <v>15000000</v>
      </c>
      <c r="BW362" s="32">
        <v>15000000</v>
      </c>
      <c r="BX362" s="32">
        <v>15000000</v>
      </c>
      <c r="BY362" s="32">
        <v>15000000</v>
      </c>
      <c r="BZ362" s="32">
        <v>15000000</v>
      </c>
      <c r="CA362" s="39"/>
    </row>
    <row r="363" spans="1:90" x14ac:dyDescent="0.3">
      <c r="A363" s="1">
        <v>409263</v>
      </c>
      <c r="B363" s="2" t="s">
        <v>957</v>
      </c>
      <c r="C363" s="2" t="s">
        <v>958</v>
      </c>
      <c r="D363" s="2" t="s">
        <v>54</v>
      </c>
      <c r="E363" s="2" t="str">
        <f t="shared" si="82"/>
        <v>RIDGEWOOD SUBD W1 pnum409263</v>
      </c>
      <c r="F363" s="1">
        <v>375</v>
      </c>
      <c r="G363" s="2" t="s">
        <v>959</v>
      </c>
      <c r="H363" s="2" t="s">
        <v>960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f t="shared" ref="P363:AM363" si="90">Q363- 30000</f>
        <v>17280000</v>
      </c>
      <c r="Q363" s="31">
        <f t="shared" si="90"/>
        <v>17310000</v>
      </c>
      <c r="R363" s="31">
        <f t="shared" si="90"/>
        <v>17340000</v>
      </c>
      <c r="S363" s="31">
        <f t="shared" si="90"/>
        <v>17370000</v>
      </c>
      <c r="T363" s="31">
        <f t="shared" si="90"/>
        <v>17400000</v>
      </c>
      <c r="U363" s="31">
        <f t="shared" si="90"/>
        <v>17430000</v>
      </c>
      <c r="V363" s="31">
        <f t="shared" si="90"/>
        <v>17460000</v>
      </c>
      <c r="W363" s="31">
        <f t="shared" si="90"/>
        <v>17490000</v>
      </c>
      <c r="X363" s="31">
        <f t="shared" si="90"/>
        <v>17520000</v>
      </c>
      <c r="Y363" s="31">
        <f t="shared" si="90"/>
        <v>17550000</v>
      </c>
      <c r="Z363" s="31">
        <f t="shared" si="90"/>
        <v>17580000</v>
      </c>
      <c r="AA363" s="31">
        <f t="shared" si="90"/>
        <v>17610000</v>
      </c>
      <c r="AB363" s="31">
        <f t="shared" si="90"/>
        <v>17640000</v>
      </c>
      <c r="AC363" s="31">
        <f t="shared" si="90"/>
        <v>17670000</v>
      </c>
      <c r="AD363" s="31">
        <f t="shared" si="90"/>
        <v>17700000</v>
      </c>
      <c r="AE363" s="31">
        <f t="shared" si="90"/>
        <v>17730000</v>
      </c>
      <c r="AF363" s="31">
        <f t="shared" si="90"/>
        <v>17760000</v>
      </c>
      <c r="AG363" s="31">
        <f t="shared" si="90"/>
        <v>17790000</v>
      </c>
      <c r="AH363" s="31">
        <f t="shared" si="90"/>
        <v>17820000</v>
      </c>
      <c r="AI363" s="31">
        <f t="shared" si="90"/>
        <v>17850000</v>
      </c>
      <c r="AJ363" s="31">
        <f t="shared" si="90"/>
        <v>17880000</v>
      </c>
      <c r="AK363" s="31">
        <f t="shared" si="90"/>
        <v>17910000</v>
      </c>
      <c r="AL363" s="31">
        <f t="shared" si="90"/>
        <v>17940000</v>
      </c>
      <c r="AM363" s="31">
        <f t="shared" si="90"/>
        <v>17970000</v>
      </c>
      <c r="AN363" s="32">
        <v>18000000</v>
      </c>
      <c r="AO363" s="32">
        <v>6300000</v>
      </c>
      <c r="AP363" s="32">
        <v>466000</v>
      </c>
      <c r="AQ363" s="32">
        <v>310000</v>
      </c>
      <c r="AR363" s="32">
        <v>828000</v>
      </c>
      <c r="AS363" s="32">
        <v>2859000</v>
      </c>
      <c r="AT363" s="36">
        <v>0</v>
      </c>
      <c r="AU363" s="32">
        <v>0</v>
      </c>
      <c r="AV363" s="32">
        <v>0</v>
      </c>
      <c r="AW363" s="32">
        <v>0</v>
      </c>
      <c r="AX363" s="32">
        <v>0</v>
      </c>
      <c r="AY363" s="32">
        <v>0</v>
      </c>
      <c r="AZ363" s="32">
        <v>0</v>
      </c>
      <c r="BA363" s="32">
        <v>0</v>
      </c>
      <c r="BB363" s="32">
        <v>0</v>
      </c>
      <c r="BC363" s="32">
        <v>0</v>
      </c>
      <c r="BD363" s="32">
        <v>0</v>
      </c>
      <c r="BE363" s="32">
        <v>0</v>
      </c>
      <c r="BF363" s="32">
        <v>0</v>
      </c>
      <c r="BG363" s="32">
        <v>0</v>
      </c>
      <c r="BH363" s="32">
        <v>0</v>
      </c>
      <c r="BI363" s="32">
        <v>0</v>
      </c>
      <c r="BJ363" s="32">
        <v>0</v>
      </c>
      <c r="BK363" s="32">
        <v>0</v>
      </c>
      <c r="BL363" s="32">
        <v>0</v>
      </c>
      <c r="BM363" s="33">
        <v>0</v>
      </c>
      <c r="BN363" s="33">
        <v>0</v>
      </c>
      <c r="BO363" s="33">
        <v>0</v>
      </c>
      <c r="BP363" s="33">
        <v>0</v>
      </c>
      <c r="BQ363" s="34">
        <v>0</v>
      </c>
      <c r="BR363" s="34">
        <v>0</v>
      </c>
      <c r="BS363" s="34">
        <v>0</v>
      </c>
      <c r="BT363" s="34">
        <v>0</v>
      </c>
      <c r="BU363" s="34">
        <v>0</v>
      </c>
      <c r="BV363" s="34">
        <v>0</v>
      </c>
      <c r="BW363" s="34">
        <v>0</v>
      </c>
      <c r="BX363" s="34">
        <v>0</v>
      </c>
      <c r="BY363" s="34">
        <v>0</v>
      </c>
      <c r="BZ363" s="34">
        <v>0</v>
      </c>
      <c r="CA363" s="39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</row>
    <row r="364" spans="1:90" s="11" customFormat="1" x14ac:dyDescent="0.3">
      <c r="A364" s="1">
        <v>409267</v>
      </c>
      <c r="B364" s="2" t="s">
        <v>957</v>
      </c>
      <c r="C364" s="2" t="s">
        <v>958</v>
      </c>
      <c r="D364" s="2" t="s">
        <v>49</v>
      </c>
      <c r="E364" s="2" t="str">
        <f t="shared" si="82"/>
        <v>RIDGEWOOD SUBD W2 pnum409267</v>
      </c>
      <c r="F364" s="1">
        <v>200</v>
      </c>
      <c r="G364" s="2" t="s">
        <v>961</v>
      </c>
      <c r="H364" s="2" t="s">
        <v>962</v>
      </c>
      <c r="I364" s="38">
        <v>0</v>
      </c>
      <c r="J364" s="38">
        <v>0</v>
      </c>
      <c r="K364" s="38">
        <v>0</v>
      </c>
      <c r="L364" s="38">
        <v>0</v>
      </c>
      <c r="M364" s="38">
        <v>0</v>
      </c>
      <c r="N364" s="38">
        <v>0</v>
      </c>
      <c r="O364" s="38">
        <v>0</v>
      </c>
      <c r="P364" s="38">
        <v>0</v>
      </c>
      <c r="Q364" s="38">
        <v>0</v>
      </c>
      <c r="R364" s="38">
        <v>0</v>
      </c>
      <c r="S364" s="38">
        <v>0</v>
      </c>
      <c r="T364" s="38">
        <v>0</v>
      </c>
      <c r="U364" s="38">
        <v>0</v>
      </c>
      <c r="V364" s="38">
        <v>0</v>
      </c>
      <c r="W364" s="38">
        <v>0</v>
      </c>
      <c r="X364" s="38">
        <v>0</v>
      </c>
      <c r="Y364" s="38">
        <v>0</v>
      </c>
      <c r="Z364" s="38">
        <v>0</v>
      </c>
      <c r="AA364" s="38">
        <v>0</v>
      </c>
      <c r="AB364" s="38">
        <v>0</v>
      </c>
      <c r="AC364" s="38">
        <v>0</v>
      </c>
      <c r="AD364" s="38">
        <v>0</v>
      </c>
      <c r="AE364" s="38">
        <v>0</v>
      </c>
      <c r="AF364" s="38">
        <v>0</v>
      </c>
      <c r="AG364" s="38">
        <v>0</v>
      </c>
      <c r="AH364" s="38">
        <v>0</v>
      </c>
      <c r="AI364" s="38">
        <v>0</v>
      </c>
      <c r="AJ364" s="38">
        <v>0</v>
      </c>
      <c r="AK364" s="38">
        <v>0</v>
      </c>
      <c r="AL364" s="38">
        <v>0</v>
      </c>
      <c r="AM364" s="38">
        <v>0</v>
      </c>
      <c r="AN364" s="38">
        <v>0</v>
      </c>
      <c r="AO364" s="33">
        <v>2700000</v>
      </c>
      <c r="AP364" s="33">
        <v>9387000</v>
      </c>
      <c r="AQ364" s="33">
        <v>7423000</v>
      </c>
      <c r="AR364" s="33">
        <v>7776000</v>
      </c>
      <c r="AS364" s="33">
        <v>6597000</v>
      </c>
      <c r="AT364" s="33">
        <v>9432000</v>
      </c>
      <c r="AU364" s="33">
        <v>11331000</v>
      </c>
      <c r="AV364" s="33">
        <v>9918000</v>
      </c>
      <c r="AW364" s="33">
        <v>9411000</v>
      </c>
      <c r="AX364" s="33">
        <v>10450000</v>
      </c>
      <c r="AY364" s="33">
        <v>12317000</v>
      </c>
      <c r="AZ364" s="33">
        <v>8720000</v>
      </c>
      <c r="BA364" s="33">
        <v>10560000</v>
      </c>
      <c r="BB364" s="33">
        <v>10560000</v>
      </c>
      <c r="BC364" s="33">
        <v>8000000</v>
      </c>
      <c r="BD364" s="33">
        <v>8000000</v>
      </c>
      <c r="BE364" s="33">
        <v>8000000</v>
      </c>
      <c r="BF364" s="33">
        <v>8000000</v>
      </c>
      <c r="BG364" s="33">
        <v>8000000</v>
      </c>
      <c r="BH364" s="33">
        <v>8000000</v>
      </c>
      <c r="BI364" s="33">
        <v>8000000</v>
      </c>
      <c r="BJ364" s="33">
        <v>8168160</v>
      </c>
      <c r="BK364" s="33">
        <v>8045280</v>
      </c>
      <c r="BL364" s="33">
        <v>5200800</v>
      </c>
      <c r="BM364" s="33">
        <v>5522880</v>
      </c>
      <c r="BN364" s="33">
        <v>5065440</v>
      </c>
      <c r="BO364" s="33">
        <v>6775200</v>
      </c>
      <c r="BP364" s="33">
        <v>4837920</v>
      </c>
      <c r="BQ364" s="34">
        <v>5200800</v>
      </c>
      <c r="BR364" s="34">
        <v>5522880</v>
      </c>
      <c r="BS364" s="34">
        <v>5065440</v>
      </c>
      <c r="BT364" s="34">
        <v>6775200</v>
      </c>
      <c r="BU364" s="34">
        <v>4837920</v>
      </c>
      <c r="BV364" s="34">
        <v>5200800</v>
      </c>
      <c r="BW364" s="34">
        <v>5522880</v>
      </c>
      <c r="BX364" s="34">
        <v>5065440</v>
      </c>
      <c r="BY364" s="36">
        <v>6775200</v>
      </c>
      <c r="BZ364" s="36">
        <v>4837920</v>
      </c>
      <c r="CA364" s="39"/>
      <c r="CB364"/>
      <c r="CC364"/>
      <c r="CD364"/>
      <c r="CE364"/>
      <c r="CF364"/>
      <c r="CG364"/>
      <c r="CH364"/>
      <c r="CI364"/>
      <c r="CJ364"/>
      <c r="CK364"/>
      <c r="CL364"/>
    </row>
    <row r="365" spans="1:90" s="11" customFormat="1" x14ac:dyDescent="0.3">
      <c r="A365" s="1">
        <v>409172</v>
      </c>
      <c r="B365" s="2" t="s">
        <v>963</v>
      </c>
      <c r="C365" s="2" t="s">
        <v>964</v>
      </c>
      <c r="D365" s="2" t="s">
        <v>54</v>
      </c>
      <c r="E365" s="2" t="str">
        <f t="shared" si="82"/>
        <v>RIVERSIDE MHP W1 pnum409172</v>
      </c>
      <c r="F365" s="3"/>
      <c r="G365" s="2" t="s">
        <v>965</v>
      </c>
      <c r="H365" s="2" t="s">
        <v>966</v>
      </c>
      <c r="I365" s="31">
        <v>0</v>
      </c>
      <c r="J365" s="31">
        <v>0</v>
      </c>
      <c r="K365" s="31">
        <v>0</v>
      </c>
      <c r="L365" s="32">
        <v>400000</v>
      </c>
      <c r="M365" s="32">
        <v>400000</v>
      </c>
      <c r="N365" s="32">
        <v>400000</v>
      </c>
      <c r="O365" s="32">
        <v>400000</v>
      </c>
      <c r="P365" s="32">
        <v>400000</v>
      </c>
      <c r="Q365" s="32">
        <v>400000</v>
      </c>
      <c r="R365" s="32">
        <v>400000</v>
      </c>
      <c r="S365" s="32">
        <v>400000</v>
      </c>
      <c r="T365" s="32">
        <v>400000</v>
      </c>
      <c r="U365" s="32">
        <v>400000</v>
      </c>
      <c r="V365" s="32">
        <v>400000</v>
      </c>
      <c r="W365" s="32">
        <v>400000</v>
      </c>
      <c r="X365" s="32">
        <v>400000</v>
      </c>
      <c r="Y365" s="32">
        <v>400000</v>
      </c>
      <c r="Z365" s="32">
        <v>400000</v>
      </c>
      <c r="AA365" s="32">
        <v>400000</v>
      </c>
      <c r="AB365" s="32">
        <v>400000</v>
      </c>
      <c r="AC365" s="32">
        <v>400000</v>
      </c>
      <c r="AD365" s="32">
        <v>400000</v>
      </c>
      <c r="AE365" s="32">
        <v>400000</v>
      </c>
      <c r="AF365" s="32">
        <v>400000</v>
      </c>
      <c r="AG365" s="32">
        <v>400000</v>
      </c>
      <c r="AH365" s="32">
        <v>400000</v>
      </c>
      <c r="AI365" s="32">
        <v>400000</v>
      </c>
      <c r="AJ365" s="32">
        <v>400000</v>
      </c>
      <c r="AK365" s="32">
        <v>400000</v>
      </c>
      <c r="AL365" s="32">
        <v>400000</v>
      </c>
      <c r="AM365" s="32">
        <v>400000</v>
      </c>
      <c r="AN365" s="32">
        <v>400000</v>
      </c>
      <c r="AO365" s="32">
        <v>252000</v>
      </c>
      <c r="AP365" s="32">
        <v>275000</v>
      </c>
      <c r="AQ365" s="32">
        <v>300000</v>
      </c>
      <c r="AR365" s="32">
        <v>365000</v>
      </c>
      <c r="AS365" s="32">
        <v>365000</v>
      </c>
      <c r="AT365" s="32">
        <v>365000</v>
      </c>
      <c r="AU365" s="32">
        <v>365000</v>
      </c>
      <c r="AV365" s="32">
        <v>365000</v>
      </c>
      <c r="AW365" s="32">
        <v>365000</v>
      </c>
      <c r="AX365" s="32">
        <v>365000</v>
      </c>
      <c r="AY365" s="35">
        <v>0</v>
      </c>
      <c r="AZ365" s="35">
        <v>0</v>
      </c>
      <c r="BA365" s="35">
        <v>0</v>
      </c>
      <c r="BB365" s="35">
        <v>0</v>
      </c>
      <c r="BC365" s="35">
        <v>0</v>
      </c>
      <c r="BD365" s="35">
        <v>0</v>
      </c>
      <c r="BE365" s="35">
        <v>0</v>
      </c>
      <c r="BF365" s="35">
        <v>0</v>
      </c>
      <c r="BG365" s="35">
        <v>0</v>
      </c>
      <c r="BH365" s="35">
        <v>0</v>
      </c>
      <c r="BI365" s="35">
        <v>0</v>
      </c>
      <c r="BJ365" s="35">
        <v>0</v>
      </c>
      <c r="BK365" s="35">
        <v>0</v>
      </c>
      <c r="BL365" s="35">
        <v>0</v>
      </c>
      <c r="BM365" s="36">
        <v>0</v>
      </c>
      <c r="BN365" s="36">
        <v>0</v>
      </c>
      <c r="BO365" s="36">
        <v>0</v>
      </c>
      <c r="BP365" s="36">
        <v>0</v>
      </c>
      <c r="BQ365" s="36">
        <v>0</v>
      </c>
      <c r="BR365" s="36">
        <v>0</v>
      </c>
      <c r="BS365" s="36">
        <v>0</v>
      </c>
      <c r="BT365" s="36">
        <v>0</v>
      </c>
      <c r="BU365" s="36">
        <v>0</v>
      </c>
      <c r="BV365" s="36">
        <v>0</v>
      </c>
      <c r="BW365" s="35">
        <v>0</v>
      </c>
      <c r="BX365" s="35">
        <v>0</v>
      </c>
      <c r="BY365" s="36">
        <v>0</v>
      </c>
      <c r="BZ365" s="36">
        <v>0</v>
      </c>
      <c r="CA365" s="39"/>
    </row>
    <row r="366" spans="1:90" s="11" customFormat="1" x14ac:dyDescent="0.3">
      <c r="A366" s="29">
        <v>409298</v>
      </c>
      <c r="B366" s="30" t="s">
        <v>967</v>
      </c>
      <c r="C366" s="8" t="s">
        <v>968</v>
      </c>
      <c r="D366" s="8" t="s">
        <v>82</v>
      </c>
      <c r="E366" s="2" t="str">
        <f t="shared" si="82"/>
        <v>ROCKDALE W5 pnum409298</v>
      </c>
      <c r="F366" s="7">
        <v>285</v>
      </c>
      <c r="G366" s="8" t="s">
        <v>969</v>
      </c>
      <c r="H366" s="8" t="s">
        <v>970</v>
      </c>
      <c r="I366" s="56">
        <v>0</v>
      </c>
      <c r="J366" s="57">
        <v>0</v>
      </c>
      <c r="K366" s="57">
        <v>0</v>
      </c>
      <c r="L366" s="57">
        <v>0</v>
      </c>
      <c r="M366" s="57">
        <v>0</v>
      </c>
      <c r="N366" s="57">
        <v>0</v>
      </c>
      <c r="O366" s="57">
        <v>0</v>
      </c>
      <c r="P366" s="57">
        <v>0</v>
      </c>
      <c r="Q366" s="57">
        <v>0</v>
      </c>
      <c r="R366" s="57">
        <v>0</v>
      </c>
      <c r="S366" s="57">
        <v>0</v>
      </c>
      <c r="T366" s="57">
        <v>0</v>
      </c>
      <c r="U366" s="57">
        <v>0</v>
      </c>
      <c r="V366" s="57">
        <v>0</v>
      </c>
      <c r="W366" s="57">
        <v>0</v>
      </c>
      <c r="X366" s="57">
        <v>0</v>
      </c>
      <c r="Y366" s="57">
        <v>0</v>
      </c>
      <c r="Z366" s="57">
        <v>0</v>
      </c>
      <c r="AA366" s="57">
        <v>0</v>
      </c>
      <c r="AB366" s="57">
        <v>0</v>
      </c>
      <c r="AC366" s="57">
        <v>0</v>
      </c>
      <c r="AD366" s="57">
        <v>0</v>
      </c>
      <c r="AE366" s="57">
        <v>0</v>
      </c>
      <c r="AF366" s="57">
        <v>0</v>
      </c>
      <c r="AG366" s="57">
        <v>0</v>
      </c>
      <c r="AH366" s="57">
        <v>0</v>
      </c>
      <c r="AI366" s="57">
        <v>0</v>
      </c>
      <c r="AJ366" s="57">
        <v>0</v>
      </c>
      <c r="AK366" s="57">
        <v>0</v>
      </c>
      <c r="AL366" s="57">
        <v>0</v>
      </c>
      <c r="AM366" s="57">
        <v>0</v>
      </c>
      <c r="AN366" s="57">
        <v>0</v>
      </c>
      <c r="AO366" s="57">
        <v>0</v>
      </c>
      <c r="AP366" s="57">
        <v>0</v>
      </c>
      <c r="AQ366" s="57">
        <v>0</v>
      </c>
      <c r="AR366" s="57">
        <v>0</v>
      </c>
      <c r="AS366" s="57">
        <v>0</v>
      </c>
      <c r="AT366" s="84">
        <v>0</v>
      </c>
      <c r="AU366" s="58">
        <v>194000</v>
      </c>
      <c r="AV366" s="112">
        <v>35770000</v>
      </c>
      <c r="AW366" s="112">
        <v>35770000</v>
      </c>
      <c r="AX366" s="112">
        <v>35770000</v>
      </c>
      <c r="AY366" s="112">
        <v>35770000</v>
      </c>
      <c r="AZ366" s="112">
        <v>35770000</v>
      </c>
      <c r="BA366" s="114">
        <v>0</v>
      </c>
      <c r="BB366" s="114">
        <v>0</v>
      </c>
      <c r="BC366" s="58">
        <v>35770000</v>
      </c>
      <c r="BD366" s="58">
        <v>35620000</v>
      </c>
      <c r="BE366" s="57">
        <f>(($BJ366-$BD366)/($BJ$2-$BD$2))+BD366</f>
        <v>35619998.126984127</v>
      </c>
      <c r="BF366" s="57">
        <f>(($BJ366-$BD366)/($BJ$2-$BD$2))+BE366</f>
        <v>35619996.253968254</v>
      </c>
      <c r="BG366" s="57">
        <f>(($BJ366-$BD366)/($BJ$2-$BD$2))+BF366</f>
        <v>35619994.380952381</v>
      </c>
      <c r="BH366" s="57">
        <f>(($BJ366-$BD366)/($BJ$2-$BD$2))+BG366</f>
        <v>35619992.507936507</v>
      </c>
      <c r="BI366" s="57">
        <f>(($BJ366-$BD366)/($BJ$2-$BD$2))+BH366</f>
        <v>35619990.634920634</v>
      </c>
      <c r="BJ366" s="58">
        <v>36800000</v>
      </c>
      <c r="BK366" s="58">
        <v>32390000</v>
      </c>
      <c r="BL366" s="58">
        <v>38810000</v>
      </c>
      <c r="BM366" s="60">
        <v>36100000</v>
      </c>
      <c r="BN366" s="60">
        <v>36100000</v>
      </c>
      <c r="BO366" s="60">
        <v>36100000</v>
      </c>
      <c r="BP366" s="60">
        <v>50980000</v>
      </c>
      <c r="BQ366" s="60">
        <v>70910000</v>
      </c>
      <c r="BR366" s="60">
        <v>82794000</v>
      </c>
      <c r="BS366" s="60">
        <v>82794000</v>
      </c>
      <c r="BT366" s="60">
        <v>79963000</v>
      </c>
      <c r="BU366" s="61">
        <f>(($BW366-$BT366)/($BW$2-$BT$2))+BT366</f>
        <v>79963008.717460319</v>
      </c>
      <c r="BV366" s="61">
        <f>(($BW366-$BT366)/($BW$2-$BT$2))+BU366</f>
        <v>79963017.434920639</v>
      </c>
      <c r="BW366" s="58">
        <v>85455000</v>
      </c>
      <c r="BX366" s="58">
        <v>85455000</v>
      </c>
      <c r="BY366" s="60">
        <v>39331000</v>
      </c>
      <c r="BZ366" s="60">
        <v>39331000</v>
      </c>
      <c r="CA366" s="37"/>
    </row>
    <row r="367" spans="1:90" s="11" customFormat="1" x14ac:dyDescent="0.3">
      <c r="A367" s="29">
        <v>409300</v>
      </c>
      <c r="B367" s="30" t="s">
        <v>967</v>
      </c>
      <c r="C367" s="8" t="s">
        <v>968</v>
      </c>
      <c r="D367" s="8" t="s">
        <v>93</v>
      </c>
      <c r="E367" s="2" t="str">
        <f t="shared" si="82"/>
        <v>ROCKDALE W3 pnum409300</v>
      </c>
      <c r="F367" s="7">
        <v>258</v>
      </c>
      <c r="G367" s="8" t="s">
        <v>971</v>
      </c>
      <c r="H367" s="8" t="s">
        <v>972</v>
      </c>
      <c r="I367" s="63">
        <v>5500000</v>
      </c>
      <c r="J367" s="67">
        <f t="shared" ref="J367:AS367" si="91">K367-200000</f>
        <v>5500000</v>
      </c>
      <c r="K367" s="67">
        <f t="shared" si="91"/>
        <v>5700000</v>
      </c>
      <c r="L367" s="67">
        <f t="shared" si="91"/>
        <v>5900000</v>
      </c>
      <c r="M367" s="67">
        <f t="shared" si="91"/>
        <v>6100000</v>
      </c>
      <c r="N367" s="67">
        <f t="shared" si="91"/>
        <v>6300000</v>
      </c>
      <c r="O367" s="67">
        <f t="shared" si="91"/>
        <v>6500000</v>
      </c>
      <c r="P367" s="67">
        <f t="shared" si="91"/>
        <v>6700000</v>
      </c>
      <c r="Q367" s="67">
        <f t="shared" si="91"/>
        <v>6900000</v>
      </c>
      <c r="R367" s="67">
        <f t="shared" si="91"/>
        <v>7100000</v>
      </c>
      <c r="S367" s="67">
        <f t="shared" si="91"/>
        <v>7300000</v>
      </c>
      <c r="T367" s="67">
        <f t="shared" si="91"/>
        <v>7500000</v>
      </c>
      <c r="U367" s="67">
        <f t="shared" si="91"/>
        <v>7700000</v>
      </c>
      <c r="V367" s="67">
        <f t="shared" si="91"/>
        <v>7900000</v>
      </c>
      <c r="W367" s="67">
        <f t="shared" si="91"/>
        <v>8100000</v>
      </c>
      <c r="X367" s="67">
        <f t="shared" si="91"/>
        <v>8300000</v>
      </c>
      <c r="Y367" s="67">
        <f t="shared" si="91"/>
        <v>8500000</v>
      </c>
      <c r="Z367" s="67">
        <f t="shared" si="91"/>
        <v>8700000</v>
      </c>
      <c r="AA367" s="67">
        <f t="shared" si="91"/>
        <v>8900000</v>
      </c>
      <c r="AB367" s="67">
        <f t="shared" si="91"/>
        <v>9100000</v>
      </c>
      <c r="AC367" s="67">
        <f t="shared" si="91"/>
        <v>9300000</v>
      </c>
      <c r="AD367" s="67">
        <f t="shared" si="91"/>
        <v>9500000</v>
      </c>
      <c r="AE367" s="67">
        <f t="shared" si="91"/>
        <v>9700000</v>
      </c>
      <c r="AF367" s="67">
        <f t="shared" si="91"/>
        <v>9900000</v>
      </c>
      <c r="AG367" s="67">
        <f t="shared" si="91"/>
        <v>10100000</v>
      </c>
      <c r="AH367" s="67">
        <f t="shared" si="91"/>
        <v>10300000</v>
      </c>
      <c r="AI367" s="67">
        <f t="shared" si="91"/>
        <v>10500000</v>
      </c>
      <c r="AJ367" s="67">
        <f t="shared" si="91"/>
        <v>10700000</v>
      </c>
      <c r="AK367" s="67">
        <f t="shared" si="91"/>
        <v>10900000</v>
      </c>
      <c r="AL367" s="67">
        <f t="shared" si="91"/>
        <v>11100000</v>
      </c>
      <c r="AM367" s="67">
        <f t="shared" si="91"/>
        <v>11300000</v>
      </c>
      <c r="AN367" s="67">
        <f t="shared" si="91"/>
        <v>11500000</v>
      </c>
      <c r="AO367" s="67">
        <f t="shared" si="91"/>
        <v>11700000</v>
      </c>
      <c r="AP367" s="67">
        <f t="shared" si="91"/>
        <v>11900000</v>
      </c>
      <c r="AQ367" s="67">
        <f t="shared" si="91"/>
        <v>12100000</v>
      </c>
      <c r="AR367" s="67">
        <f t="shared" si="91"/>
        <v>12300000</v>
      </c>
      <c r="AS367" s="67">
        <f t="shared" si="91"/>
        <v>12500000</v>
      </c>
      <c r="AT367" s="58">
        <v>12700000</v>
      </c>
      <c r="AU367" s="58">
        <v>42118000</v>
      </c>
      <c r="AV367" s="58">
        <v>33763000</v>
      </c>
      <c r="AW367" s="58">
        <v>25323000</v>
      </c>
      <c r="AX367" s="58">
        <v>28174000</v>
      </c>
      <c r="AY367" s="58">
        <v>26007000</v>
      </c>
      <c r="AZ367" s="58">
        <v>26007000</v>
      </c>
      <c r="BA367" s="58">
        <v>79700000</v>
      </c>
      <c r="BB367" s="58">
        <v>79700000</v>
      </c>
      <c r="BC367" s="58">
        <v>18098000</v>
      </c>
      <c r="BD367" s="58">
        <v>16640000</v>
      </c>
      <c r="BE367" s="75">
        <f>(($BG367-$BD367)/($BG$2-$BD$2))+BD367</f>
        <v>16640005.746587301</v>
      </c>
      <c r="BF367" s="57">
        <f>(($BG367-$BD367)/($BG$2-$BD$2))+BE367</f>
        <v>16640011.493174601</v>
      </c>
      <c r="BG367" s="58">
        <v>13019650</v>
      </c>
      <c r="BH367" s="57" t="e">
        <f>(($BJ367-$BG367)/($BJ$2-$BG$2))+BG367</f>
        <v>#DIV/0!</v>
      </c>
      <c r="BI367" s="57" t="e">
        <f>(($BJ367-$BG367)/($BJ$2-$BG$2))+BH367</f>
        <v>#DIV/0!</v>
      </c>
      <c r="BJ367" s="60">
        <v>23610000</v>
      </c>
      <c r="BK367" s="60">
        <v>16341000</v>
      </c>
      <c r="BL367" s="60">
        <v>8097000</v>
      </c>
      <c r="BM367" s="60">
        <v>9252000</v>
      </c>
      <c r="BN367" s="60">
        <v>9252000</v>
      </c>
      <c r="BO367" s="60">
        <v>9252000</v>
      </c>
      <c r="BP367" s="60">
        <v>11890000</v>
      </c>
      <c r="BQ367" s="60">
        <v>15000000</v>
      </c>
      <c r="BR367" s="60">
        <v>14059300</v>
      </c>
      <c r="BS367" s="60">
        <v>14059300</v>
      </c>
      <c r="BT367" s="60">
        <v>11390000</v>
      </c>
      <c r="BU367" s="61">
        <f>(($BW367-$BT367)/($BW$2-$BT$2))+BT367</f>
        <v>11390006.080952382</v>
      </c>
      <c r="BV367" s="57">
        <f>(($BW367-$BT367)/($BW$2-$BT$2))+BU367</f>
        <v>11390012.161904763</v>
      </c>
      <c r="BW367" s="58">
        <v>15221000</v>
      </c>
      <c r="BX367" s="60">
        <v>19119900</v>
      </c>
      <c r="BY367" s="60">
        <v>22478300</v>
      </c>
      <c r="BZ367" s="60">
        <v>22478300</v>
      </c>
      <c r="CA367" s="37"/>
    </row>
    <row r="368" spans="1:90" s="11" customFormat="1" x14ac:dyDescent="0.3">
      <c r="A368" s="27">
        <v>409870</v>
      </c>
      <c r="B368" s="28" t="s">
        <v>973</v>
      </c>
      <c r="C368" s="8" t="s">
        <v>974</v>
      </c>
      <c r="D368" s="8" t="s">
        <v>85</v>
      </c>
      <c r="E368" s="2" t="str">
        <f t="shared" si="82"/>
        <v>ROMEOVILLE W7 pnum409870</v>
      </c>
      <c r="F368" s="7">
        <v>300</v>
      </c>
      <c r="G368" s="8" t="s">
        <v>975</v>
      </c>
      <c r="H368" s="8" t="s">
        <v>976</v>
      </c>
      <c r="I368" s="64">
        <v>0</v>
      </c>
      <c r="J368" s="64">
        <v>0</v>
      </c>
      <c r="K368" s="64">
        <v>0</v>
      </c>
      <c r="L368" s="64">
        <v>0</v>
      </c>
      <c r="M368" s="64">
        <v>0</v>
      </c>
      <c r="N368" s="64">
        <v>0</v>
      </c>
      <c r="O368" s="64">
        <v>0</v>
      </c>
      <c r="P368" s="64">
        <v>0</v>
      </c>
      <c r="Q368" s="56">
        <v>0</v>
      </c>
      <c r="R368" s="57">
        <v>0</v>
      </c>
      <c r="S368" s="57">
        <v>0</v>
      </c>
      <c r="T368" s="57">
        <v>0</v>
      </c>
      <c r="U368" s="57">
        <v>0</v>
      </c>
      <c r="V368" s="57">
        <v>0</v>
      </c>
      <c r="W368" s="57">
        <v>0</v>
      </c>
      <c r="X368" s="57">
        <v>0</v>
      </c>
      <c r="Y368" s="57">
        <v>0</v>
      </c>
      <c r="Z368" s="57">
        <v>0</v>
      </c>
      <c r="AA368" s="57">
        <v>0</v>
      </c>
      <c r="AB368" s="57">
        <v>0</v>
      </c>
      <c r="AC368" s="57">
        <v>0</v>
      </c>
      <c r="AD368" s="57">
        <v>0</v>
      </c>
      <c r="AE368" s="57">
        <v>0</v>
      </c>
      <c r="AF368" s="57">
        <v>0</v>
      </c>
      <c r="AG368" s="57">
        <v>0</v>
      </c>
      <c r="AH368" s="57">
        <v>0</v>
      </c>
      <c r="AI368" s="57">
        <v>0</v>
      </c>
      <c r="AJ368" s="57">
        <v>0</v>
      </c>
      <c r="AK368" s="57">
        <v>0</v>
      </c>
      <c r="AL368" s="57">
        <v>0</v>
      </c>
      <c r="AM368" s="57">
        <v>0</v>
      </c>
      <c r="AN368" s="57">
        <v>0</v>
      </c>
      <c r="AO368" s="57">
        <v>0</v>
      </c>
      <c r="AP368" s="57">
        <v>0</v>
      </c>
      <c r="AQ368" s="57">
        <v>0</v>
      </c>
      <c r="AR368" s="57">
        <v>0</v>
      </c>
      <c r="AS368" s="57">
        <v>0</v>
      </c>
      <c r="AT368" s="57">
        <v>0</v>
      </c>
      <c r="AU368" s="57">
        <v>0</v>
      </c>
      <c r="AV368" s="57">
        <v>0</v>
      </c>
      <c r="AW368" s="57">
        <v>0</v>
      </c>
      <c r="AX368" s="58">
        <v>10396000</v>
      </c>
      <c r="AY368" s="58">
        <v>51310000</v>
      </c>
      <c r="AZ368" s="58">
        <v>51310000</v>
      </c>
      <c r="BA368" s="57">
        <f t="shared" ref="BA368:BE370" si="92">(($BF368-$AZ368)/(1999-1993))+AZ368</f>
        <v>45051666.666666664</v>
      </c>
      <c r="BB368" s="57">
        <f t="shared" si="92"/>
        <v>38793333.333333328</v>
      </c>
      <c r="BC368" s="57">
        <f t="shared" si="92"/>
        <v>32534999.999999996</v>
      </c>
      <c r="BD368" s="57">
        <f t="shared" si="92"/>
        <v>26276666.666666664</v>
      </c>
      <c r="BE368" s="57">
        <f t="shared" si="92"/>
        <v>20018333.333333332</v>
      </c>
      <c r="BF368" s="58">
        <v>13760000</v>
      </c>
      <c r="BG368" s="58">
        <v>2695000</v>
      </c>
      <c r="BH368" s="58">
        <v>3000</v>
      </c>
      <c r="BI368" s="58">
        <v>0</v>
      </c>
      <c r="BJ368" s="58">
        <v>9704000</v>
      </c>
      <c r="BK368" s="60">
        <v>31472000</v>
      </c>
      <c r="BL368" s="60">
        <v>27625000</v>
      </c>
      <c r="BM368" s="60">
        <v>21394000</v>
      </c>
      <c r="BN368" s="60">
        <v>62773000</v>
      </c>
      <c r="BO368" s="60">
        <v>55890000</v>
      </c>
      <c r="BP368" s="60">
        <v>24086000</v>
      </c>
      <c r="BQ368" s="60">
        <v>10679296</v>
      </c>
      <c r="BR368" s="60">
        <v>23055000</v>
      </c>
      <c r="BS368" s="60">
        <v>40270000</v>
      </c>
      <c r="BT368" s="60">
        <v>68558800</v>
      </c>
      <c r="BU368" s="60">
        <v>32474000</v>
      </c>
      <c r="BV368" s="60">
        <v>56100000</v>
      </c>
      <c r="BW368" s="60">
        <v>54629000</v>
      </c>
      <c r="BX368" s="60">
        <v>31134000</v>
      </c>
      <c r="BY368" s="60">
        <v>39030000</v>
      </c>
      <c r="BZ368" s="60">
        <v>39030000</v>
      </c>
      <c r="CA368" s="37"/>
      <c r="CB368"/>
      <c r="CC368"/>
      <c r="CD368"/>
      <c r="CE368"/>
      <c r="CF368"/>
      <c r="CG368"/>
      <c r="CH368"/>
      <c r="CI368"/>
      <c r="CJ368"/>
      <c r="CK368"/>
      <c r="CL368"/>
    </row>
    <row r="369" spans="1:90" s="11" customFormat="1" x14ac:dyDescent="0.3">
      <c r="A369" s="27">
        <v>409446</v>
      </c>
      <c r="B369" s="28" t="s">
        <v>973</v>
      </c>
      <c r="C369" s="8" t="s">
        <v>974</v>
      </c>
      <c r="D369" s="8" t="s">
        <v>82</v>
      </c>
      <c r="E369" s="2" t="str">
        <f t="shared" si="82"/>
        <v>ROMEOVILLE W5 pnum409446</v>
      </c>
      <c r="F369" s="7">
        <v>250</v>
      </c>
      <c r="G369" s="8" t="s">
        <v>977</v>
      </c>
      <c r="H369" s="8" t="s">
        <v>978</v>
      </c>
      <c r="I369" s="64">
        <v>0</v>
      </c>
      <c r="J369" s="64">
        <v>0</v>
      </c>
      <c r="K369" s="64">
        <v>0</v>
      </c>
      <c r="L369" s="64">
        <v>0</v>
      </c>
      <c r="M369" s="64">
        <v>0</v>
      </c>
      <c r="N369" s="64">
        <v>0</v>
      </c>
      <c r="O369" s="64">
        <v>0</v>
      </c>
      <c r="P369" s="64">
        <v>0</v>
      </c>
      <c r="Q369" s="56">
        <f t="shared" ref="Q369:AM369" si="93">(($AN369-$P369)/($AN$2-$P$2))+P369</f>
        <v>8.1460185185185185</v>
      </c>
      <c r="R369" s="62">
        <f t="shared" si="93"/>
        <v>16.292037037037037</v>
      </c>
      <c r="S369" s="62">
        <f t="shared" si="93"/>
        <v>24.438055555555557</v>
      </c>
      <c r="T369" s="62">
        <f t="shared" si="93"/>
        <v>32.584074074074074</v>
      </c>
      <c r="U369" s="62">
        <f t="shared" si="93"/>
        <v>40.730092592592591</v>
      </c>
      <c r="V369" s="62">
        <f t="shared" si="93"/>
        <v>48.876111111111108</v>
      </c>
      <c r="W369" s="62">
        <f t="shared" si="93"/>
        <v>57.022129629629625</v>
      </c>
      <c r="X369" s="62">
        <f t="shared" si="93"/>
        <v>65.168148148148148</v>
      </c>
      <c r="Y369" s="62">
        <f t="shared" si="93"/>
        <v>73.314166666666665</v>
      </c>
      <c r="Z369" s="62">
        <f t="shared" si="93"/>
        <v>81.460185185185182</v>
      </c>
      <c r="AA369" s="62">
        <f t="shared" si="93"/>
        <v>89.606203703703699</v>
      </c>
      <c r="AB369" s="62">
        <f t="shared" si="93"/>
        <v>97.752222222222215</v>
      </c>
      <c r="AC369" s="62">
        <f t="shared" si="93"/>
        <v>105.89824074074073</v>
      </c>
      <c r="AD369" s="62">
        <f t="shared" si="93"/>
        <v>114.04425925925925</v>
      </c>
      <c r="AE369" s="62">
        <f t="shared" si="93"/>
        <v>122.19027777777777</v>
      </c>
      <c r="AF369" s="62">
        <f t="shared" si="93"/>
        <v>130.3362962962963</v>
      </c>
      <c r="AG369" s="62">
        <f t="shared" si="93"/>
        <v>138.48231481481483</v>
      </c>
      <c r="AH369" s="62">
        <f t="shared" si="93"/>
        <v>146.62833333333336</v>
      </c>
      <c r="AI369" s="62">
        <f t="shared" si="93"/>
        <v>154.77435185185189</v>
      </c>
      <c r="AJ369" s="62">
        <f t="shared" si="93"/>
        <v>162.92037037037042</v>
      </c>
      <c r="AK369" s="62">
        <f t="shared" si="93"/>
        <v>171.06638888888895</v>
      </c>
      <c r="AL369" s="62">
        <f t="shared" si="93"/>
        <v>179.21240740740748</v>
      </c>
      <c r="AM369" s="62">
        <f t="shared" si="93"/>
        <v>187.35842592592601</v>
      </c>
      <c r="AN369" s="58">
        <v>87977000</v>
      </c>
      <c r="AO369" s="58">
        <v>89367000</v>
      </c>
      <c r="AP369" s="58">
        <v>90940000</v>
      </c>
      <c r="AQ369" s="58">
        <v>86305000</v>
      </c>
      <c r="AR369" s="58">
        <v>90221000</v>
      </c>
      <c r="AS369" s="58">
        <v>103581000</v>
      </c>
      <c r="AT369" s="58">
        <v>99784000</v>
      </c>
      <c r="AU369" s="58">
        <v>99784000</v>
      </c>
      <c r="AV369" s="58">
        <v>81524000</v>
      </c>
      <c r="AW369" s="58">
        <v>91664000</v>
      </c>
      <c r="AX369" s="58">
        <v>73316000</v>
      </c>
      <c r="AY369" s="58">
        <v>61969000</v>
      </c>
      <c r="AZ369" s="58">
        <v>61969000</v>
      </c>
      <c r="BA369" s="57">
        <f t="shared" si="92"/>
        <v>73226166.666666672</v>
      </c>
      <c r="BB369" s="57">
        <f t="shared" si="92"/>
        <v>84483333.333333343</v>
      </c>
      <c r="BC369" s="57">
        <f t="shared" si="92"/>
        <v>95740500.000000015</v>
      </c>
      <c r="BD369" s="57">
        <f t="shared" si="92"/>
        <v>106997666.66666669</v>
      </c>
      <c r="BE369" s="57">
        <f t="shared" si="92"/>
        <v>118254833.33333336</v>
      </c>
      <c r="BF369" s="58">
        <v>129512000</v>
      </c>
      <c r="BG369" s="58">
        <v>97273000</v>
      </c>
      <c r="BH369" s="58">
        <v>74392000</v>
      </c>
      <c r="BI369" s="58">
        <v>57080000</v>
      </c>
      <c r="BJ369" s="58">
        <v>61569000</v>
      </c>
      <c r="BK369" s="58">
        <v>32941000</v>
      </c>
      <c r="BL369" s="58">
        <v>47211000</v>
      </c>
      <c r="BM369" s="58">
        <v>39817000</v>
      </c>
      <c r="BN369" s="60">
        <v>49898000</v>
      </c>
      <c r="BO369" s="60">
        <v>56850000</v>
      </c>
      <c r="BP369" s="60">
        <v>40994000</v>
      </c>
      <c r="BQ369" s="60">
        <v>57952406</v>
      </c>
      <c r="BR369" s="60">
        <v>33343000</v>
      </c>
      <c r="BS369" s="60">
        <v>55732000</v>
      </c>
      <c r="BT369" s="60">
        <v>41256500</v>
      </c>
      <c r="BU369" s="60">
        <v>66968000</v>
      </c>
      <c r="BV369" s="60">
        <v>71976000</v>
      </c>
      <c r="BW369" s="60">
        <v>69165000</v>
      </c>
      <c r="BX369" s="60">
        <v>41009000</v>
      </c>
      <c r="BY369" s="60">
        <v>71190000</v>
      </c>
      <c r="BZ369" s="60">
        <v>71190000</v>
      </c>
      <c r="CA369" s="37"/>
      <c r="CB369"/>
      <c r="CC369"/>
      <c r="CD369"/>
      <c r="CE369"/>
      <c r="CF369"/>
      <c r="CG369"/>
      <c r="CH369"/>
      <c r="CI369"/>
      <c r="CJ369"/>
      <c r="CK369"/>
      <c r="CL369"/>
    </row>
    <row r="370" spans="1:90" s="11" customFormat="1" x14ac:dyDescent="0.3">
      <c r="A370" s="27">
        <v>410193</v>
      </c>
      <c r="B370" s="28" t="s">
        <v>973</v>
      </c>
      <c r="C370" s="8" t="s">
        <v>974</v>
      </c>
      <c r="D370" s="8" t="s">
        <v>297</v>
      </c>
      <c r="E370" s="2" t="str">
        <f t="shared" si="82"/>
        <v>ROMEOVILLE W9 pnum410193</v>
      </c>
      <c r="F370" s="7">
        <v>250</v>
      </c>
      <c r="G370" s="8" t="s">
        <v>979</v>
      </c>
      <c r="H370" s="8" t="s">
        <v>980</v>
      </c>
      <c r="I370" s="64">
        <v>0</v>
      </c>
      <c r="J370" s="64">
        <v>0</v>
      </c>
      <c r="K370" s="64">
        <v>0</v>
      </c>
      <c r="L370" s="64">
        <v>0</v>
      </c>
      <c r="M370" s="64">
        <v>0</v>
      </c>
      <c r="N370" s="64">
        <v>0</v>
      </c>
      <c r="O370" s="64">
        <v>0</v>
      </c>
      <c r="P370" s="64">
        <v>0</v>
      </c>
      <c r="Q370" s="56">
        <v>0</v>
      </c>
      <c r="R370" s="57">
        <v>0</v>
      </c>
      <c r="S370" s="57">
        <v>0</v>
      </c>
      <c r="T370" s="57">
        <v>0</v>
      </c>
      <c r="U370" s="57">
        <v>0</v>
      </c>
      <c r="V370" s="57">
        <v>0</v>
      </c>
      <c r="W370" s="57">
        <v>0</v>
      </c>
      <c r="X370" s="57">
        <v>0</v>
      </c>
      <c r="Y370" s="57">
        <v>0</v>
      </c>
      <c r="Z370" s="57">
        <v>0</v>
      </c>
      <c r="AA370" s="57">
        <v>0</v>
      </c>
      <c r="AB370" s="57">
        <v>0</v>
      </c>
      <c r="AC370" s="57">
        <v>0</v>
      </c>
      <c r="AD370" s="57">
        <v>0</v>
      </c>
      <c r="AE370" s="57">
        <v>0</v>
      </c>
      <c r="AF370" s="57">
        <v>0</v>
      </c>
      <c r="AG370" s="57">
        <v>0</v>
      </c>
      <c r="AH370" s="57">
        <v>0</v>
      </c>
      <c r="AI370" s="57">
        <v>0</v>
      </c>
      <c r="AJ370" s="57">
        <v>0</v>
      </c>
      <c r="AK370" s="57">
        <v>0</v>
      </c>
      <c r="AL370" s="57">
        <v>0</v>
      </c>
      <c r="AM370" s="57">
        <v>0</v>
      </c>
      <c r="AN370" s="57">
        <v>0</v>
      </c>
      <c r="AO370" s="57">
        <v>0</v>
      </c>
      <c r="AP370" s="57">
        <v>0</v>
      </c>
      <c r="AQ370" s="57">
        <v>0</v>
      </c>
      <c r="AR370" s="57">
        <v>0</v>
      </c>
      <c r="AS370" s="57">
        <v>0</v>
      </c>
      <c r="AT370" s="57">
        <v>0</v>
      </c>
      <c r="AU370" s="57">
        <v>0</v>
      </c>
      <c r="AV370" s="57">
        <v>0</v>
      </c>
      <c r="AW370" s="57">
        <v>0</v>
      </c>
      <c r="AX370" s="58">
        <v>20146000</v>
      </c>
      <c r="AY370" s="58">
        <v>66791000</v>
      </c>
      <c r="AZ370" s="58">
        <v>66791000</v>
      </c>
      <c r="BA370" s="57">
        <f t="shared" si="92"/>
        <v>86096750</v>
      </c>
      <c r="BB370" s="57">
        <f t="shared" si="92"/>
        <v>105402500</v>
      </c>
      <c r="BC370" s="57">
        <f t="shared" si="92"/>
        <v>124708250</v>
      </c>
      <c r="BD370" s="57">
        <f t="shared" si="92"/>
        <v>144014000</v>
      </c>
      <c r="BE370" s="57">
        <f t="shared" si="92"/>
        <v>163319750</v>
      </c>
      <c r="BF370" s="58">
        <v>182625500</v>
      </c>
      <c r="BG370" s="58">
        <v>208498500</v>
      </c>
      <c r="BH370" s="58">
        <v>152377000</v>
      </c>
      <c r="BI370" s="58">
        <v>166243500</v>
      </c>
      <c r="BJ370" s="58">
        <v>95270880</v>
      </c>
      <c r="BK370" s="60">
        <v>124547760</v>
      </c>
      <c r="BL370" s="60">
        <v>87008800</v>
      </c>
      <c r="BM370" s="60">
        <v>56853000</v>
      </c>
      <c r="BN370" s="58">
        <v>120842400</v>
      </c>
      <c r="BO370" s="58">
        <v>136498740</v>
      </c>
      <c r="BP370" s="58">
        <v>136418000</v>
      </c>
      <c r="BQ370" s="58">
        <v>114161202</v>
      </c>
      <c r="BR370" s="58">
        <v>105659000</v>
      </c>
      <c r="BS370" s="58">
        <v>100000000</v>
      </c>
      <c r="BT370" s="90">
        <f>((BU370-BS370)/(2014-2012))+BS370</f>
        <v>50000000</v>
      </c>
      <c r="BU370" s="58">
        <v>0</v>
      </c>
      <c r="BV370" s="58">
        <v>0</v>
      </c>
      <c r="BW370" s="58">
        <v>0</v>
      </c>
      <c r="BX370" s="60">
        <v>48988000</v>
      </c>
      <c r="BY370" s="58">
        <v>93492000</v>
      </c>
      <c r="BZ370" s="58">
        <v>93492000</v>
      </c>
      <c r="CA370" s="37"/>
    </row>
    <row r="371" spans="1:90" s="11" customFormat="1" x14ac:dyDescent="0.3">
      <c r="A371" s="27">
        <v>400182</v>
      </c>
      <c r="B371" s="28" t="s">
        <v>973</v>
      </c>
      <c r="C371" s="8" t="s">
        <v>974</v>
      </c>
      <c r="D371" s="8" t="s">
        <v>304</v>
      </c>
      <c r="E371" s="2" t="str">
        <f t="shared" si="82"/>
        <v>ROMEOVILLE W12 pnum400182</v>
      </c>
      <c r="F371" s="7">
        <v>245</v>
      </c>
      <c r="G371" s="8" t="s">
        <v>981</v>
      </c>
      <c r="H371" s="8" t="s">
        <v>982</v>
      </c>
      <c r="I371" s="64">
        <v>0</v>
      </c>
      <c r="J371" s="64">
        <v>0</v>
      </c>
      <c r="K371" s="64">
        <v>0</v>
      </c>
      <c r="L371" s="64">
        <v>0</v>
      </c>
      <c r="M371" s="64">
        <v>0</v>
      </c>
      <c r="N371" s="64">
        <v>0</v>
      </c>
      <c r="O371" s="64">
        <v>0</v>
      </c>
      <c r="P371" s="64">
        <v>0</v>
      </c>
      <c r="Q371" s="56">
        <v>0</v>
      </c>
      <c r="R371" s="65">
        <v>0</v>
      </c>
      <c r="S371" s="65">
        <v>0</v>
      </c>
      <c r="T371" s="65">
        <v>0</v>
      </c>
      <c r="U371" s="65">
        <v>0</v>
      </c>
      <c r="V371" s="65">
        <v>0</v>
      </c>
      <c r="W371" s="65">
        <v>0</v>
      </c>
      <c r="X371" s="65">
        <v>0</v>
      </c>
      <c r="Y371" s="65">
        <v>0</v>
      </c>
      <c r="Z371" s="65">
        <v>0</v>
      </c>
      <c r="AA371" s="65">
        <v>0</v>
      </c>
      <c r="AB371" s="65">
        <v>0</v>
      </c>
      <c r="AC371" s="65">
        <v>0</v>
      </c>
      <c r="AD371" s="65">
        <v>0</v>
      </c>
      <c r="AE371" s="65">
        <v>0</v>
      </c>
      <c r="AF371" s="65">
        <v>0</v>
      </c>
      <c r="AG371" s="65">
        <v>0</v>
      </c>
      <c r="AH371" s="65">
        <v>0</v>
      </c>
      <c r="AI371" s="65">
        <v>0</v>
      </c>
      <c r="AJ371" s="65">
        <v>0</v>
      </c>
      <c r="AK371" s="65">
        <v>0</v>
      </c>
      <c r="AL371" s="65">
        <v>0</v>
      </c>
      <c r="AM371" s="65">
        <v>0</v>
      </c>
      <c r="AN371" s="65">
        <v>0</v>
      </c>
      <c r="AO371" s="65">
        <v>0</v>
      </c>
      <c r="AP371" s="65">
        <v>0</v>
      </c>
      <c r="AQ371" s="65">
        <v>0</v>
      </c>
      <c r="AR371" s="65">
        <v>0</v>
      </c>
      <c r="AS371" s="65">
        <v>0</v>
      </c>
      <c r="AT371" s="65">
        <v>0</v>
      </c>
      <c r="AU371" s="65">
        <v>0</v>
      </c>
      <c r="AV371" s="65">
        <v>0</v>
      </c>
      <c r="AW371" s="65">
        <v>0</v>
      </c>
      <c r="AX371" s="65">
        <v>0</v>
      </c>
      <c r="AY371" s="65">
        <v>0</v>
      </c>
      <c r="AZ371" s="65">
        <v>0</v>
      </c>
      <c r="BA371" s="65">
        <v>0</v>
      </c>
      <c r="BB371" s="65">
        <v>0</v>
      </c>
      <c r="BC371" s="65">
        <v>0</v>
      </c>
      <c r="BD371" s="65">
        <v>0</v>
      </c>
      <c r="BE371" s="65">
        <v>0</v>
      </c>
      <c r="BF371" s="58">
        <v>0</v>
      </c>
      <c r="BG371" s="57">
        <f>((BH371-BF371)/(2001-1999))+BF371</f>
        <v>38647250</v>
      </c>
      <c r="BH371" s="58">
        <v>77294500</v>
      </c>
      <c r="BI371" s="58">
        <v>281022500</v>
      </c>
      <c r="BJ371" s="58">
        <v>176861470</v>
      </c>
      <c r="BK371" s="60">
        <v>147334500</v>
      </c>
      <c r="BL371" s="60">
        <v>166628000</v>
      </c>
      <c r="BM371" s="60">
        <v>191479000</v>
      </c>
      <c r="BN371" s="60">
        <v>147874020</v>
      </c>
      <c r="BO371" s="60">
        <v>162349000</v>
      </c>
      <c r="BP371" s="60">
        <v>142027000</v>
      </c>
      <c r="BQ371" s="60">
        <v>166255600</v>
      </c>
      <c r="BR371" s="58">
        <v>260000000</v>
      </c>
      <c r="BS371" s="58">
        <v>200000000</v>
      </c>
      <c r="BT371" s="60">
        <v>240570000</v>
      </c>
      <c r="BU371" s="58">
        <v>262979000</v>
      </c>
      <c r="BV371" s="58">
        <v>224186000</v>
      </c>
      <c r="BW371" s="58">
        <v>300292000</v>
      </c>
      <c r="BX371" s="60">
        <v>242112000</v>
      </c>
      <c r="BY371" s="58">
        <v>284620800</v>
      </c>
      <c r="BZ371" s="58">
        <v>284620800</v>
      </c>
      <c r="CA371" s="37"/>
    </row>
    <row r="372" spans="1:90" s="11" customFormat="1" x14ac:dyDescent="0.3">
      <c r="A372" s="27">
        <v>410048</v>
      </c>
      <c r="B372" s="28" t="s">
        <v>973</v>
      </c>
      <c r="C372" s="8" t="s">
        <v>974</v>
      </c>
      <c r="D372" s="8" t="s">
        <v>225</v>
      </c>
      <c r="E372" s="2" t="str">
        <f t="shared" si="82"/>
        <v>ROMEOVILLE W8 pnum410048</v>
      </c>
      <c r="F372" s="7">
        <v>200</v>
      </c>
      <c r="G372" s="8" t="s">
        <v>983</v>
      </c>
      <c r="H372" s="8" t="s">
        <v>984</v>
      </c>
      <c r="I372" s="64">
        <v>0</v>
      </c>
      <c r="J372" s="64">
        <v>0</v>
      </c>
      <c r="K372" s="64">
        <v>0</v>
      </c>
      <c r="L372" s="64">
        <v>0</v>
      </c>
      <c r="M372" s="64">
        <v>0</v>
      </c>
      <c r="N372" s="64">
        <v>0</v>
      </c>
      <c r="O372" s="64">
        <v>0</v>
      </c>
      <c r="P372" s="64">
        <v>0</v>
      </c>
      <c r="Q372" s="56">
        <v>0</v>
      </c>
      <c r="R372" s="57">
        <v>0</v>
      </c>
      <c r="S372" s="57">
        <v>0</v>
      </c>
      <c r="T372" s="57">
        <v>0</v>
      </c>
      <c r="U372" s="57">
        <v>0</v>
      </c>
      <c r="V372" s="57">
        <v>0</v>
      </c>
      <c r="W372" s="57">
        <v>0</v>
      </c>
      <c r="X372" s="57">
        <v>0</v>
      </c>
      <c r="Y372" s="57">
        <v>0</v>
      </c>
      <c r="Z372" s="57">
        <v>0</v>
      </c>
      <c r="AA372" s="57">
        <v>0</v>
      </c>
      <c r="AB372" s="57">
        <v>0</v>
      </c>
      <c r="AC372" s="57">
        <v>0</v>
      </c>
      <c r="AD372" s="57">
        <v>0</v>
      </c>
      <c r="AE372" s="57">
        <v>0</v>
      </c>
      <c r="AF372" s="57">
        <v>0</v>
      </c>
      <c r="AG372" s="57">
        <v>0</v>
      </c>
      <c r="AH372" s="57">
        <v>0</v>
      </c>
      <c r="AI372" s="57">
        <v>0</v>
      </c>
      <c r="AJ372" s="57">
        <v>0</v>
      </c>
      <c r="AK372" s="57">
        <v>0</v>
      </c>
      <c r="AL372" s="57">
        <v>0</v>
      </c>
      <c r="AM372" s="57">
        <v>0</v>
      </c>
      <c r="AN372" s="57">
        <v>0</v>
      </c>
      <c r="AO372" s="57">
        <v>0</v>
      </c>
      <c r="AP372" s="57">
        <v>0</v>
      </c>
      <c r="AQ372" s="57">
        <v>0</v>
      </c>
      <c r="AR372" s="57">
        <v>0</v>
      </c>
      <c r="AS372" s="57">
        <v>0</v>
      </c>
      <c r="AT372" s="57">
        <v>0</v>
      </c>
      <c r="AU372" s="57">
        <v>0</v>
      </c>
      <c r="AV372" s="57">
        <v>0</v>
      </c>
      <c r="AW372" s="57">
        <v>0</v>
      </c>
      <c r="AX372" s="57">
        <v>0</v>
      </c>
      <c r="AY372" s="57">
        <v>0</v>
      </c>
      <c r="AZ372" s="57">
        <v>0</v>
      </c>
      <c r="BA372" s="57">
        <v>0</v>
      </c>
      <c r="BB372" s="57">
        <v>0</v>
      </c>
      <c r="BC372" s="57">
        <v>0</v>
      </c>
      <c r="BD372" s="57">
        <v>0</v>
      </c>
      <c r="BE372" s="57">
        <v>0</v>
      </c>
      <c r="BF372" s="58">
        <v>85412000</v>
      </c>
      <c r="BG372" s="58">
        <v>116019000</v>
      </c>
      <c r="BH372" s="58">
        <v>134485500</v>
      </c>
      <c r="BI372" s="58">
        <v>118809000</v>
      </c>
      <c r="BJ372" s="58">
        <v>191838725</v>
      </c>
      <c r="BK372" s="58">
        <v>171295320</v>
      </c>
      <c r="BL372" s="58">
        <v>283512400</v>
      </c>
      <c r="BM372" s="58">
        <v>222856000</v>
      </c>
      <c r="BN372" s="58">
        <v>270593750</v>
      </c>
      <c r="BO372" s="58">
        <v>184531000</v>
      </c>
      <c r="BP372" s="58">
        <v>184473000</v>
      </c>
      <c r="BQ372" s="58">
        <v>209821700</v>
      </c>
      <c r="BR372" s="58">
        <v>240000000</v>
      </c>
      <c r="BS372" s="58">
        <v>211351600</v>
      </c>
      <c r="BT372" s="60">
        <v>213757000</v>
      </c>
      <c r="BU372" s="58">
        <v>205544000</v>
      </c>
      <c r="BV372" s="58">
        <v>149467000</v>
      </c>
      <c r="BW372" s="58">
        <v>222091000</v>
      </c>
      <c r="BX372" s="60">
        <v>258113000</v>
      </c>
      <c r="BY372" s="58">
        <v>265472000</v>
      </c>
      <c r="BZ372" s="58">
        <v>265472000</v>
      </c>
      <c r="CA372" s="37"/>
    </row>
    <row r="373" spans="1:90" x14ac:dyDescent="0.3">
      <c r="A373" s="27">
        <v>409448</v>
      </c>
      <c r="B373" s="28" t="s">
        <v>973</v>
      </c>
      <c r="C373" s="8" t="s">
        <v>974</v>
      </c>
      <c r="D373" s="8" t="s">
        <v>54</v>
      </c>
      <c r="E373" s="2" t="str">
        <f t="shared" ref="E373:E404" si="94">_xlfn.CONCAT(C373, " W",D373," pnum",A373)</f>
        <v>ROMEOVILLE W1 pnum409448</v>
      </c>
      <c r="F373" s="7">
        <v>160</v>
      </c>
      <c r="G373" s="8" t="s">
        <v>985</v>
      </c>
      <c r="H373" s="8" t="s">
        <v>986</v>
      </c>
      <c r="I373" s="64">
        <v>0</v>
      </c>
      <c r="J373" s="64">
        <v>0</v>
      </c>
      <c r="K373" s="64">
        <v>0</v>
      </c>
      <c r="L373" s="64">
        <v>0</v>
      </c>
      <c r="M373" s="64">
        <v>0</v>
      </c>
      <c r="N373" s="64">
        <v>0</v>
      </c>
      <c r="O373" s="64">
        <v>0</v>
      </c>
      <c r="P373" s="64">
        <v>0</v>
      </c>
      <c r="Q373" s="56">
        <f t="shared" ref="Q373:AM373" si="95">(($AN373-$P373)/($AN$2-$P$2))+P373</f>
        <v>4.6070000000000002</v>
      </c>
      <c r="R373" s="62">
        <f t="shared" si="95"/>
        <v>9.2140000000000004</v>
      </c>
      <c r="S373" s="62">
        <f t="shared" si="95"/>
        <v>13.821000000000002</v>
      </c>
      <c r="T373" s="62">
        <f t="shared" si="95"/>
        <v>18.428000000000001</v>
      </c>
      <c r="U373" s="62">
        <f t="shared" si="95"/>
        <v>23.035</v>
      </c>
      <c r="V373" s="62">
        <f t="shared" si="95"/>
        <v>27.641999999999999</v>
      </c>
      <c r="W373" s="62">
        <f t="shared" si="95"/>
        <v>32.249000000000002</v>
      </c>
      <c r="X373" s="62">
        <f t="shared" si="95"/>
        <v>36.856000000000002</v>
      </c>
      <c r="Y373" s="62">
        <f t="shared" si="95"/>
        <v>41.463000000000001</v>
      </c>
      <c r="Z373" s="62">
        <f t="shared" si="95"/>
        <v>46.07</v>
      </c>
      <c r="AA373" s="62">
        <f t="shared" si="95"/>
        <v>50.677</v>
      </c>
      <c r="AB373" s="62">
        <f t="shared" si="95"/>
        <v>55.283999999999999</v>
      </c>
      <c r="AC373" s="62">
        <f t="shared" si="95"/>
        <v>59.890999999999998</v>
      </c>
      <c r="AD373" s="62">
        <f t="shared" si="95"/>
        <v>64.498000000000005</v>
      </c>
      <c r="AE373" s="62">
        <f t="shared" si="95"/>
        <v>69.105000000000004</v>
      </c>
      <c r="AF373" s="62">
        <f t="shared" si="95"/>
        <v>73.712000000000003</v>
      </c>
      <c r="AG373" s="62">
        <f t="shared" si="95"/>
        <v>78.319000000000003</v>
      </c>
      <c r="AH373" s="62">
        <f t="shared" si="95"/>
        <v>82.926000000000002</v>
      </c>
      <c r="AI373" s="62">
        <f t="shared" si="95"/>
        <v>87.533000000000001</v>
      </c>
      <c r="AJ373" s="62">
        <f t="shared" si="95"/>
        <v>92.14</v>
      </c>
      <c r="AK373" s="62">
        <f t="shared" si="95"/>
        <v>96.747</v>
      </c>
      <c r="AL373" s="62">
        <f t="shared" si="95"/>
        <v>101.354</v>
      </c>
      <c r="AM373" s="62">
        <f t="shared" si="95"/>
        <v>105.961</v>
      </c>
      <c r="AN373" s="58">
        <v>49755600</v>
      </c>
      <c r="AO373" s="58">
        <v>137484500</v>
      </c>
      <c r="AP373" s="58">
        <v>251300000</v>
      </c>
      <c r="AQ373" s="58">
        <v>0</v>
      </c>
      <c r="AR373" s="58">
        <v>0</v>
      </c>
      <c r="AS373" s="58">
        <v>0</v>
      </c>
      <c r="AT373" s="58">
        <v>68338000</v>
      </c>
      <c r="AU373" s="58">
        <v>66338000</v>
      </c>
      <c r="AV373" s="58">
        <v>87120000</v>
      </c>
      <c r="AW373" s="58">
        <v>105125500</v>
      </c>
      <c r="AX373" s="58">
        <v>80185500</v>
      </c>
      <c r="AY373" s="58">
        <v>83624000</v>
      </c>
      <c r="AZ373" s="58">
        <v>83624000</v>
      </c>
      <c r="BA373" s="67">
        <f t="shared" ref="BA373:BE374" si="96">(($BF373-$AZ373)/(1999-1993))+AZ373</f>
        <v>76125000</v>
      </c>
      <c r="BB373" s="67">
        <f t="shared" si="96"/>
        <v>68626000</v>
      </c>
      <c r="BC373" s="67">
        <f t="shared" si="96"/>
        <v>61127000</v>
      </c>
      <c r="BD373" s="67">
        <f t="shared" si="96"/>
        <v>53628000</v>
      </c>
      <c r="BE373" s="67">
        <f t="shared" si="96"/>
        <v>46129000</v>
      </c>
      <c r="BF373" s="58">
        <v>38630000</v>
      </c>
      <c r="BG373" s="58">
        <v>41974000</v>
      </c>
      <c r="BH373" s="58">
        <v>98515500</v>
      </c>
      <c r="BI373" s="58">
        <v>140372000</v>
      </c>
      <c r="BJ373" s="58">
        <v>138601500</v>
      </c>
      <c r="BK373" s="58">
        <v>94924000</v>
      </c>
      <c r="BL373" s="60">
        <v>83327000</v>
      </c>
      <c r="BM373" s="60">
        <v>87826000</v>
      </c>
      <c r="BN373" s="71">
        <v>97494000</v>
      </c>
      <c r="BO373" s="60">
        <v>54121000</v>
      </c>
      <c r="BP373" s="60">
        <v>82260000</v>
      </c>
      <c r="BQ373" s="60">
        <v>79593800</v>
      </c>
      <c r="BR373" s="60">
        <v>70000000</v>
      </c>
      <c r="BS373" s="60">
        <v>70000000</v>
      </c>
      <c r="BT373" s="58">
        <v>57447000</v>
      </c>
      <c r="BU373" s="60">
        <v>51228000</v>
      </c>
      <c r="BV373" s="60">
        <v>57170000</v>
      </c>
      <c r="BW373" s="60">
        <v>56540000</v>
      </c>
      <c r="BX373" s="60">
        <v>49888000</v>
      </c>
      <c r="BY373" s="60">
        <v>69632000</v>
      </c>
      <c r="BZ373" s="60">
        <v>69632000</v>
      </c>
      <c r="CA373" s="10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</row>
    <row r="374" spans="1:90" x14ac:dyDescent="0.3">
      <c r="A374" s="27">
        <v>409450</v>
      </c>
      <c r="B374" s="28" t="s">
        <v>973</v>
      </c>
      <c r="C374" s="8" t="s">
        <v>974</v>
      </c>
      <c r="D374" s="8" t="s">
        <v>93</v>
      </c>
      <c r="E374" s="2" t="str">
        <f t="shared" si="94"/>
        <v>ROMEOVILLE W3 pnum409450</v>
      </c>
      <c r="F374" s="7">
        <v>160</v>
      </c>
      <c r="G374" s="8" t="s">
        <v>987</v>
      </c>
      <c r="H374" s="8" t="s">
        <v>988</v>
      </c>
      <c r="I374" s="64">
        <v>0</v>
      </c>
      <c r="J374" s="64">
        <v>0</v>
      </c>
      <c r="K374" s="64">
        <v>0</v>
      </c>
      <c r="L374" s="64">
        <v>0</v>
      </c>
      <c r="M374" s="64">
        <v>0</v>
      </c>
      <c r="N374" s="64">
        <v>0</v>
      </c>
      <c r="O374" s="64">
        <v>0</v>
      </c>
      <c r="P374" s="64">
        <v>0</v>
      </c>
      <c r="Q374" s="56">
        <f t="shared" ref="Q374:AM374" si="97">(($AN374-$P374)/($AN$2-$P$2))+P374</f>
        <v>1.8501851851851852</v>
      </c>
      <c r="R374" s="62">
        <f t="shared" si="97"/>
        <v>3.7003703703703703</v>
      </c>
      <c r="S374" s="62">
        <f t="shared" si="97"/>
        <v>5.5505555555555555</v>
      </c>
      <c r="T374" s="62">
        <f t="shared" si="97"/>
        <v>7.4007407407407406</v>
      </c>
      <c r="U374" s="62">
        <f t="shared" si="97"/>
        <v>9.2509259259259267</v>
      </c>
      <c r="V374" s="62">
        <f t="shared" si="97"/>
        <v>11.101111111111113</v>
      </c>
      <c r="W374" s="62">
        <f t="shared" si="97"/>
        <v>12.951296296296299</v>
      </c>
      <c r="X374" s="62">
        <f t="shared" si="97"/>
        <v>14.801481481481485</v>
      </c>
      <c r="Y374" s="62">
        <f t="shared" si="97"/>
        <v>16.651666666666671</v>
      </c>
      <c r="Z374" s="62">
        <f t="shared" si="97"/>
        <v>18.501851851851857</v>
      </c>
      <c r="AA374" s="62">
        <f t="shared" si="97"/>
        <v>20.352037037037043</v>
      </c>
      <c r="AB374" s="62">
        <f t="shared" si="97"/>
        <v>22.202222222222229</v>
      </c>
      <c r="AC374" s="62">
        <f t="shared" si="97"/>
        <v>24.052407407407415</v>
      </c>
      <c r="AD374" s="62">
        <f t="shared" si="97"/>
        <v>25.902592592592601</v>
      </c>
      <c r="AE374" s="62">
        <f t="shared" si="97"/>
        <v>27.752777777777787</v>
      </c>
      <c r="AF374" s="62">
        <f t="shared" si="97"/>
        <v>29.602962962962973</v>
      </c>
      <c r="AG374" s="62">
        <f t="shared" si="97"/>
        <v>31.453148148148159</v>
      </c>
      <c r="AH374" s="62">
        <f t="shared" si="97"/>
        <v>33.303333333333342</v>
      </c>
      <c r="AI374" s="62">
        <f t="shared" si="97"/>
        <v>35.153518518518524</v>
      </c>
      <c r="AJ374" s="62">
        <f t="shared" si="97"/>
        <v>37.003703703703707</v>
      </c>
      <c r="AK374" s="62">
        <f t="shared" si="97"/>
        <v>38.853888888888889</v>
      </c>
      <c r="AL374" s="62">
        <f t="shared" si="97"/>
        <v>40.704074074074072</v>
      </c>
      <c r="AM374" s="62">
        <f t="shared" si="97"/>
        <v>42.554259259259254</v>
      </c>
      <c r="AN374" s="58">
        <v>19982000</v>
      </c>
      <c r="AO374" s="58">
        <v>109732000</v>
      </c>
      <c r="AP374" s="58">
        <v>111939000</v>
      </c>
      <c r="AQ374" s="58">
        <v>131707000</v>
      </c>
      <c r="AR374" s="58">
        <v>145508000</v>
      </c>
      <c r="AS374" s="58">
        <v>284559000</v>
      </c>
      <c r="AT374" s="58">
        <v>111542000</v>
      </c>
      <c r="AU374" s="58">
        <v>111542000</v>
      </c>
      <c r="AV374" s="58">
        <v>178030000</v>
      </c>
      <c r="AW374" s="58">
        <v>136906000</v>
      </c>
      <c r="AX374" s="58">
        <v>203909000</v>
      </c>
      <c r="AY374" s="58">
        <v>237859000</v>
      </c>
      <c r="AZ374" s="58">
        <v>237859000</v>
      </c>
      <c r="BA374" s="67">
        <f t="shared" si="96"/>
        <v>272033833.33333331</v>
      </c>
      <c r="BB374" s="67">
        <f t="shared" si="96"/>
        <v>306208666.66666663</v>
      </c>
      <c r="BC374" s="67">
        <f t="shared" si="96"/>
        <v>340383499.99999994</v>
      </c>
      <c r="BD374" s="67">
        <f t="shared" si="96"/>
        <v>374558333.33333325</v>
      </c>
      <c r="BE374" s="67">
        <f t="shared" si="96"/>
        <v>408733166.66666657</v>
      </c>
      <c r="BF374" s="58">
        <v>442908000</v>
      </c>
      <c r="BG374" s="58">
        <v>461162000</v>
      </c>
      <c r="BH374" s="58">
        <v>470414000</v>
      </c>
      <c r="BI374" s="58">
        <v>395064000</v>
      </c>
      <c r="BJ374" s="60">
        <v>662000</v>
      </c>
      <c r="BK374" s="60">
        <v>247345000</v>
      </c>
      <c r="BL374" s="58">
        <v>310150000</v>
      </c>
      <c r="BM374" s="58">
        <v>222713000</v>
      </c>
      <c r="BN374" s="58">
        <v>265045000</v>
      </c>
      <c r="BO374" s="58">
        <v>270656000</v>
      </c>
      <c r="BP374" s="58">
        <v>280397000</v>
      </c>
      <c r="BQ374" s="58">
        <v>99205625</v>
      </c>
      <c r="BR374" s="58">
        <v>72203000</v>
      </c>
      <c r="BS374" s="58">
        <v>156101000</v>
      </c>
      <c r="BT374" s="84">
        <f>((BU374-BS374)/(2014-2012))+BS374</f>
        <v>150628500</v>
      </c>
      <c r="BU374" s="58">
        <v>145156000</v>
      </c>
      <c r="BV374" s="58">
        <v>164121000</v>
      </c>
      <c r="BW374" s="58">
        <v>151539000</v>
      </c>
      <c r="BX374" s="58">
        <v>165215000</v>
      </c>
      <c r="BY374" s="58">
        <v>152932000</v>
      </c>
      <c r="BZ374" s="58">
        <v>152932000</v>
      </c>
      <c r="CA374" s="37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</row>
    <row r="375" spans="1:90" ht="28.8" x14ac:dyDescent="0.3">
      <c r="A375" s="1">
        <v>404125</v>
      </c>
      <c r="B375" s="2" t="s">
        <v>989</v>
      </c>
      <c r="C375" s="2" t="s">
        <v>990</v>
      </c>
      <c r="D375" s="2" t="s">
        <v>54</v>
      </c>
      <c r="E375" s="2" t="str">
        <f t="shared" si="94"/>
        <v>ROMEOVILLE HIGH SCHOOL W1 pnum404125</v>
      </c>
      <c r="F375" s="91">
        <v>250</v>
      </c>
      <c r="G375" s="2" t="s">
        <v>991</v>
      </c>
      <c r="H375" s="2" t="s">
        <v>992</v>
      </c>
      <c r="I375" s="31">
        <f t="shared" ref="I375:AL375" si="98">J375-60000</f>
        <v>1860000</v>
      </c>
      <c r="J375" s="31">
        <f t="shared" si="98"/>
        <v>1920000</v>
      </c>
      <c r="K375" s="31">
        <f t="shared" si="98"/>
        <v>1980000</v>
      </c>
      <c r="L375" s="31">
        <f t="shared" si="98"/>
        <v>2040000</v>
      </c>
      <c r="M375" s="31">
        <f t="shared" si="98"/>
        <v>2100000</v>
      </c>
      <c r="N375" s="31">
        <f t="shared" si="98"/>
        <v>2160000</v>
      </c>
      <c r="O375" s="31">
        <f t="shared" si="98"/>
        <v>2220000</v>
      </c>
      <c r="P375" s="31">
        <f t="shared" si="98"/>
        <v>2280000</v>
      </c>
      <c r="Q375" s="31">
        <f t="shared" si="98"/>
        <v>2340000</v>
      </c>
      <c r="R375" s="31">
        <f t="shared" si="98"/>
        <v>2400000</v>
      </c>
      <c r="S375" s="31">
        <f t="shared" si="98"/>
        <v>2460000</v>
      </c>
      <c r="T375" s="31">
        <f t="shared" si="98"/>
        <v>2520000</v>
      </c>
      <c r="U375" s="31">
        <f t="shared" si="98"/>
        <v>2580000</v>
      </c>
      <c r="V375" s="31">
        <f t="shared" si="98"/>
        <v>2640000</v>
      </c>
      <c r="W375" s="31">
        <f t="shared" si="98"/>
        <v>2700000</v>
      </c>
      <c r="X375" s="31">
        <f t="shared" si="98"/>
        <v>2760000</v>
      </c>
      <c r="Y375" s="31">
        <f t="shared" si="98"/>
        <v>2820000</v>
      </c>
      <c r="Z375" s="31">
        <f t="shared" si="98"/>
        <v>2880000</v>
      </c>
      <c r="AA375" s="31">
        <f t="shared" si="98"/>
        <v>2940000</v>
      </c>
      <c r="AB375" s="31">
        <f t="shared" si="98"/>
        <v>3000000</v>
      </c>
      <c r="AC375" s="31">
        <f t="shared" si="98"/>
        <v>3060000</v>
      </c>
      <c r="AD375" s="31">
        <f t="shared" si="98"/>
        <v>3120000</v>
      </c>
      <c r="AE375" s="31">
        <f t="shared" si="98"/>
        <v>3180000</v>
      </c>
      <c r="AF375" s="31">
        <f t="shared" si="98"/>
        <v>3240000</v>
      </c>
      <c r="AG375" s="31">
        <f t="shared" si="98"/>
        <v>3300000</v>
      </c>
      <c r="AH375" s="31">
        <f t="shared" si="98"/>
        <v>3360000</v>
      </c>
      <c r="AI375" s="31">
        <f t="shared" si="98"/>
        <v>3420000</v>
      </c>
      <c r="AJ375" s="31">
        <f t="shared" si="98"/>
        <v>3480000</v>
      </c>
      <c r="AK375" s="31">
        <f t="shared" si="98"/>
        <v>3540000</v>
      </c>
      <c r="AL375" s="31">
        <f t="shared" si="98"/>
        <v>3600000</v>
      </c>
      <c r="AM375" s="31">
        <v>3660000</v>
      </c>
      <c r="AN375" s="32">
        <v>0</v>
      </c>
      <c r="AO375" s="32">
        <v>0</v>
      </c>
      <c r="AP375" s="32">
        <v>0</v>
      </c>
      <c r="AQ375" s="32">
        <v>0</v>
      </c>
      <c r="AR375" s="32">
        <v>0</v>
      </c>
      <c r="AS375" s="32">
        <v>0</v>
      </c>
      <c r="AT375" s="32">
        <v>0</v>
      </c>
      <c r="AU375" s="32">
        <v>0</v>
      </c>
      <c r="AV375" s="32">
        <v>0</v>
      </c>
      <c r="AW375" s="32">
        <v>0</v>
      </c>
      <c r="AX375" s="32">
        <v>0</v>
      </c>
      <c r="AY375" s="32">
        <v>0</v>
      </c>
      <c r="AZ375" s="32">
        <v>0</v>
      </c>
      <c r="BA375" s="32">
        <v>0</v>
      </c>
      <c r="BB375" s="32">
        <v>0</v>
      </c>
      <c r="BC375" s="32">
        <v>0</v>
      </c>
      <c r="BD375" s="32">
        <v>0</v>
      </c>
      <c r="BE375" s="32">
        <v>0</v>
      </c>
      <c r="BF375" s="32">
        <v>0</v>
      </c>
      <c r="BG375" s="32">
        <v>0</v>
      </c>
      <c r="BH375" s="32">
        <v>0</v>
      </c>
      <c r="BI375" s="32">
        <v>0</v>
      </c>
      <c r="BJ375" s="32">
        <v>0</v>
      </c>
      <c r="BK375" s="32">
        <v>0</v>
      </c>
      <c r="BL375" s="32">
        <v>0</v>
      </c>
      <c r="BM375" s="32">
        <v>0</v>
      </c>
      <c r="BN375" s="32">
        <v>0</v>
      </c>
      <c r="BO375" s="32">
        <v>0</v>
      </c>
      <c r="BP375" s="32">
        <v>0</v>
      </c>
      <c r="BQ375" s="32">
        <v>0</v>
      </c>
      <c r="BR375" s="32">
        <v>0</v>
      </c>
      <c r="BS375" s="32">
        <v>0</v>
      </c>
      <c r="BT375" s="32">
        <v>0</v>
      </c>
      <c r="BU375" s="32">
        <v>0</v>
      </c>
      <c r="BV375" s="32">
        <v>0</v>
      </c>
      <c r="BW375" s="32">
        <v>0</v>
      </c>
      <c r="BX375" s="32">
        <v>0</v>
      </c>
      <c r="BY375" s="32">
        <v>0</v>
      </c>
      <c r="BZ375" s="32">
        <v>0</v>
      </c>
      <c r="CA375" s="39"/>
    </row>
    <row r="376" spans="1:90" ht="28.8" x14ac:dyDescent="0.3">
      <c r="A376" s="1">
        <v>404856</v>
      </c>
      <c r="B376" s="2" t="s">
        <v>993</v>
      </c>
      <c r="C376" s="2" t="s">
        <v>994</v>
      </c>
      <c r="D376" s="2" t="s">
        <v>54</v>
      </c>
      <c r="E376" s="2" t="str">
        <f t="shared" si="94"/>
        <v>ROSE HILL CREEK NURSERY W1 pnum404856</v>
      </c>
      <c r="F376" s="1">
        <v>140</v>
      </c>
      <c r="G376" s="2" t="s">
        <v>995</v>
      </c>
      <c r="H376" s="2" t="s">
        <v>996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1">
        <v>0</v>
      </c>
      <c r="V376" s="31">
        <v>0</v>
      </c>
      <c r="W376" s="31">
        <v>0</v>
      </c>
      <c r="X376" s="31">
        <v>0</v>
      </c>
      <c r="Y376" s="31">
        <v>0</v>
      </c>
      <c r="Z376" s="31">
        <v>0</v>
      </c>
      <c r="AA376" s="31">
        <v>0</v>
      </c>
      <c r="AB376" s="31">
        <v>0</v>
      </c>
      <c r="AC376" s="31">
        <v>0</v>
      </c>
      <c r="AD376" s="31">
        <v>0</v>
      </c>
      <c r="AE376" s="31">
        <v>0</v>
      </c>
      <c r="AF376" s="31">
        <v>0</v>
      </c>
      <c r="AG376" s="31">
        <v>0</v>
      </c>
      <c r="AH376" s="31">
        <v>0</v>
      </c>
      <c r="AI376" s="31">
        <v>0</v>
      </c>
      <c r="AJ376" s="31">
        <v>0</v>
      </c>
      <c r="AK376" s="31">
        <v>0</v>
      </c>
      <c r="AL376" s="31">
        <v>0</v>
      </c>
      <c r="AM376" s="31">
        <v>0</v>
      </c>
      <c r="AN376" s="31">
        <v>0</v>
      </c>
      <c r="AO376" s="31">
        <v>0</v>
      </c>
      <c r="AP376" s="31">
        <v>0</v>
      </c>
      <c r="AQ376" s="31">
        <v>0</v>
      </c>
      <c r="AR376" s="31">
        <v>0</v>
      </c>
      <c r="AS376" s="31">
        <v>0</v>
      </c>
      <c r="AT376" s="31">
        <v>0</v>
      </c>
      <c r="AU376" s="31">
        <v>0</v>
      </c>
      <c r="AV376" s="31">
        <v>0</v>
      </c>
      <c r="AW376" s="31">
        <v>0</v>
      </c>
      <c r="AX376" s="31">
        <v>0</v>
      </c>
      <c r="AY376" s="31">
        <v>0</v>
      </c>
      <c r="AZ376" s="32">
        <v>0</v>
      </c>
      <c r="BA376" s="32">
        <v>37500</v>
      </c>
      <c r="BB376" s="32">
        <v>50000</v>
      </c>
      <c r="BC376" s="32">
        <v>120000</v>
      </c>
      <c r="BD376" s="32">
        <v>50000</v>
      </c>
      <c r="BE376" s="32">
        <v>450000</v>
      </c>
      <c r="BF376" s="36">
        <v>750000</v>
      </c>
      <c r="BG376" s="32">
        <v>1050000</v>
      </c>
      <c r="BH376" s="32">
        <v>1050000</v>
      </c>
      <c r="BI376" s="32">
        <v>1050000</v>
      </c>
      <c r="BJ376" s="32">
        <v>71250</v>
      </c>
      <c r="BK376" s="32">
        <v>71250</v>
      </c>
      <c r="BL376" s="36">
        <v>0</v>
      </c>
      <c r="BM376" s="36">
        <v>0</v>
      </c>
      <c r="BN376" s="36">
        <v>0</v>
      </c>
      <c r="BO376" s="36">
        <v>0</v>
      </c>
      <c r="BP376" s="36">
        <v>0</v>
      </c>
      <c r="BQ376" s="36">
        <v>0</v>
      </c>
      <c r="BR376" s="36">
        <v>0</v>
      </c>
      <c r="BS376" s="36">
        <v>0</v>
      </c>
      <c r="BT376" s="36">
        <v>0</v>
      </c>
      <c r="BU376" s="36">
        <v>0</v>
      </c>
      <c r="BV376" s="36">
        <v>0</v>
      </c>
      <c r="BW376" s="36">
        <v>0</v>
      </c>
      <c r="BX376" s="36">
        <v>0</v>
      </c>
      <c r="BY376" s="36">
        <v>0</v>
      </c>
      <c r="BZ376" s="36">
        <v>0</v>
      </c>
      <c r="CA376" s="39"/>
    </row>
    <row r="377" spans="1:90" ht="28.8" x14ac:dyDescent="0.3">
      <c r="A377" s="1">
        <v>404160</v>
      </c>
      <c r="B377" s="2" t="s">
        <v>997</v>
      </c>
      <c r="C377" s="2" t="s">
        <v>998</v>
      </c>
      <c r="D377" s="2" t="s">
        <v>54</v>
      </c>
      <c r="E377" s="2" t="str">
        <f t="shared" si="94"/>
        <v>SAUNORIS NURSERY W1 pnum404160</v>
      </c>
      <c r="F377" s="1">
        <v>300</v>
      </c>
      <c r="G377" s="2" t="s">
        <v>999</v>
      </c>
      <c r="H377" s="2" t="s">
        <v>1000</v>
      </c>
      <c r="I377" s="31">
        <v>0</v>
      </c>
      <c r="J377" s="31">
        <v>0</v>
      </c>
      <c r="K377" s="31">
        <v>0</v>
      </c>
      <c r="L377" s="31">
        <v>0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1">
        <v>0</v>
      </c>
      <c r="V377" s="31">
        <v>0</v>
      </c>
      <c r="W377" s="31">
        <v>0</v>
      </c>
      <c r="X377" s="31">
        <v>0</v>
      </c>
      <c r="Y377" s="31">
        <v>0</v>
      </c>
      <c r="Z377" s="31">
        <v>0</v>
      </c>
      <c r="AA377" s="31">
        <v>0</v>
      </c>
      <c r="AB377" s="31">
        <v>0</v>
      </c>
      <c r="AC377" s="31">
        <v>0</v>
      </c>
      <c r="AD377" s="31">
        <v>2200000</v>
      </c>
      <c r="AE377" s="31">
        <v>2200000</v>
      </c>
      <c r="AF377" s="31">
        <v>2200000</v>
      </c>
      <c r="AG377" s="31">
        <v>2300000</v>
      </c>
      <c r="AH377" s="31">
        <v>2300000</v>
      </c>
      <c r="AI377" s="31">
        <v>2400000</v>
      </c>
      <c r="AJ377" s="31">
        <v>2400000</v>
      </c>
      <c r="AK377" s="31">
        <v>2500000</v>
      </c>
      <c r="AL377" s="31">
        <v>2500000</v>
      </c>
      <c r="AM377" s="31">
        <v>2500000</v>
      </c>
      <c r="AN377" s="32">
        <v>26344800</v>
      </c>
      <c r="AO377" s="32">
        <v>26344800</v>
      </c>
      <c r="AP377" s="32">
        <v>2500000</v>
      </c>
      <c r="AQ377" s="32">
        <v>1700000</v>
      </c>
      <c r="AR377" s="32">
        <v>1700000</v>
      </c>
      <c r="AS377" s="32">
        <v>1700000</v>
      </c>
      <c r="AT377" s="32">
        <v>697150</v>
      </c>
      <c r="AU377" s="32">
        <v>730000</v>
      </c>
      <c r="AV377" s="32">
        <v>76650</v>
      </c>
      <c r="AW377" s="32">
        <v>3050000</v>
      </c>
      <c r="AX377" s="32">
        <v>3050000</v>
      </c>
      <c r="AY377" s="32">
        <v>416000</v>
      </c>
      <c r="AZ377" s="32">
        <v>1728000</v>
      </c>
      <c r="BA377" s="32">
        <v>1728000</v>
      </c>
      <c r="BB377" s="32">
        <v>1728000</v>
      </c>
      <c r="BC377" s="32">
        <v>5430800</v>
      </c>
      <c r="BD377" s="32">
        <v>5430800</v>
      </c>
      <c r="BE377" s="32">
        <v>5430800</v>
      </c>
      <c r="BF377" s="32">
        <v>5430800</v>
      </c>
      <c r="BG377" s="32">
        <v>1825000</v>
      </c>
      <c r="BH377" s="32">
        <v>3150000</v>
      </c>
      <c r="BI377" s="32">
        <v>3150000</v>
      </c>
      <c r="BJ377" s="32">
        <v>3600000</v>
      </c>
      <c r="BK377" s="32">
        <v>3600000</v>
      </c>
      <c r="BL377" s="32">
        <v>3600000</v>
      </c>
      <c r="BM377" s="32">
        <v>3600000</v>
      </c>
      <c r="BN377" s="32">
        <v>3600000</v>
      </c>
      <c r="BO377" s="33">
        <v>4000000</v>
      </c>
      <c r="BP377" s="33">
        <v>4000000</v>
      </c>
      <c r="BQ377" s="33">
        <v>3000000</v>
      </c>
      <c r="BR377" s="33">
        <v>3000000</v>
      </c>
      <c r="BS377" s="33">
        <v>3000000</v>
      </c>
      <c r="BT377" s="32">
        <v>3000000</v>
      </c>
      <c r="BU377" s="32">
        <v>3000000</v>
      </c>
      <c r="BV377" s="32">
        <v>3000000</v>
      </c>
      <c r="BW377" s="32">
        <v>3000000</v>
      </c>
      <c r="BX377" s="32">
        <v>3000000</v>
      </c>
      <c r="BY377" s="32">
        <v>3000000</v>
      </c>
      <c r="BZ377" s="32">
        <v>3000000</v>
      </c>
      <c r="CA377" s="39"/>
    </row>
    <row r="378" spans="1:90" ht="28.8" x14ac:dyDescent="0.3">
      <c r="A378" s="1">
        <v>409264</v>
      </c>
      <c r="B378" s="2" t="s">
        <v>1001</v>
      </c>
      <c r="C378" s="2" t="s">
        <v>1002</v>
      </c>
      <c r="D378" s="2" t="s">
        <v>54</v>
      </c>
      <c r="E378" s="2" t="str">
        <f t="shared" si="94"/>
        <v>SCRIBNER STREET SUBD W1 pnum409264</v>
      </c>
      <c r="F378" s="91"/>
      <c r="G378" s="2" t="s">
        <v>1003</v>
      </c>
      <c r="H378" s="2" t="s">
        <v>1004</v>
      </c>
      <c r="I378" s="31">
        <v>0</v>
      </c>
      <c r="J378" s="31">
        <v>0</v>
      </c>
      <c r="K378" s="31">
        <v>0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0</v>
      </c>
      <c r="V378" s="31">
        <v>0</v>
      </c>
      <c r="W378" s="31">
        <v>0</v>
      </c>
      <c r="X378" s="31">
        <v>0</v>
      </c>
      <c r="Y378" s="31">
        <v>0</v>
      </c>
      <c r="Z378" s="31">
        <v>0</v>
      </c>
      <c r="AA378" s="31">
        <v>0</v>
      </c>
      <c r="AB378" s="31">
        <v>0</v>
      </c>
      <c r="AC378" s="31">
        <v>0</v>
      </c>
      <c r="AD378" s="31">
        <v>0</v>
      </c>
      <c r="AE378" s="31">
        <v>0</v>
      </c>
      <c r="AF378" s="31">
        <v>0</v>
      </c>
      <c r="AG378" s="31">
        <v>0</v>
      </c>
      <c r="AH378" s="31">
        <v>0</v>
      </c>
      <c r="AI378" s="31">
        <v>0</v>
      </c>
      <c r="AJ378" s="31">
        <v>0</v>
      </c>
      <c r="AK378" s="31">
        <v>0</v>
      </c>
      <c r="AL378" s="31">
        <v>0</v>
      </c>
      <c r="AM378" s="31">
        <v>0</v>
      </c>
      <c r="AN378" s="31">
        <v>0</v>
      </c>
      <c r="AO378" s="31">
        <v>0</v>
      </c>
      <c r="AP378" s="31">
        <v>0</v>
      </c>
      <c r="AQ378" s="31">
        <v>0</v>
      </c>
      <c r="AR378" s="32">
        <v>0</v>
      </c>
      <c r="AS378" s="32">
        <v>1700000</v>
      </c>
      <c r="AT378" s="32">
        <v>1820000</v>
      </c>
      <c r="AU378" s="32">
        <v>1820000</v>
      </c>
      <c r="AV378" s="32">
        <v>1820000</v>
      </c>
      <c r="AW378" s="32">
        <v>1820000</v>
      </c>
      <c r="AX378" s="32">
        <v>1820000</v>
      </c>
      <c r="AY378" s="32">
        <v>1820000</v>
      </c>
      <c r="AZ378" s="32">
        <v>1920000</v>
      </c>
      <c r="BA378" s="32">
        <v>1920000</v>
      </c>
      <c r="BB378" s="32">
        <v>2049840</v>
      </c>
      <c r="BC378" s="32">
        <v>2049840</v>
      </c>
      <c r="BD378" s="35">
        <v>0</v>
      </c>
      <c r="BE378" s="35">
        <v>0</v>
      </c>
      <c r="BF378" s="35">
        <v>0</v>
      </c>
      <c r="BG378" s="35">
        <v>0</v>
      </c>
      <c r="BH378" s="35">
        <v>0</v>
      </c>
      <c r="BI378" s="35">
        <v>0</v>
      </c>
      <c r="BJ378" s="35">
        <v>0</v>
      </c>
      <c r="BK378" s="35">
        <v>0</v>
      </c>
      <c r="BL378" s="35">
        <v>0</v>
      </c>
      <c r="BM378" s="35">
        <v>0</v>
      </c>
      <c r="BN378" s="35">
        <v>0</v>
      </c>
      <c r="BO378" s="35">
        <v>0</v>
      </c>
      <c r="BP378" s="35">
        <v>0</v>
      </c>
      <c r="BQ378" s="35">
        <v>0</v>
      </c>
      <c r="BR378" s="35">
        <v>0</v>
      </c>
      <c r="BS378" s="35">
        <v>0</v>
      </c>
      <c r="BT378" s="35">
        <v>0</v>
      </c>
      <c r="BU378" s="35">
        <v>0</v>
      </c>
      <c r="BV378" s="35">
        <v>0</v>
      </c>
      <c r="BW378" s="35">
        <v>0</v>
      </c>
      <c r="BX378" s="35">
        <v>0</v>
      </c>
      <c r="BY378" s="35">
        <v>0</v>
      </c>
      <c r="BZ378" s="35">
        <v>0</v>
      </c>
      <c r="CA378" s="39"/>
    </row>
    <row r="379" spans="1:90" ht="28.8" x14ac:dyDescent="0.3">
      <c r="A379" s="1">
        <v>404064</v>
      </c>
      <c r="B379" s="2" t="s">
        <v>1005</v>
      </c>
      <c r="C379" s="2" t="s">
        <v>1006</v>
      </c>
      <c r="D379" s="2" t="s">
        <v>54</v>
      </c>
      <c r="E379" s="2" t="str">
        <f t="shared" si="94"/>
        <v>SEVEN UP KEMMERER BOTTLING INC W1 pnum404064</v>
      </c>
      <c r="F379" s="1">
        <v>240</v>
      </c>
      <c r="G379" s="2" t="s">
        <v>1007</v>
      </c>
      <c r="H379" s="2" t="s">
        <v>1008</v>
      </c>
      <c r="I379" s="31">
        <f t="shared" ref="I379:AM379" si="99">J379-600000</f>
        <v>17400000</v>
      </c>
      <c r="J379" s="31">
        <f t="shared" si="99"/>
        <v>18000000</v>
      </c>
      <c r="K379" s="31">
        <f t="shared" si="99"/>
        <v>18600000</v>
      </c>
      <c r="L379" s="31">
        <f t="shared" si="99"/>
        <v>19200000</v>
      </c>
      <c r="M379" s="31">
        <f t="shared" si="99"/>
        <v>19800000</v>
      </c>
      <c r="N379" s="31">
        <f t="shared" si="99"/>
        <v>20400000</v>
      </c>
      <c r="O379" s="31">
        <f t="shared" si="99"/>
        <v>21000000</v>
      </c>
      <c r="P379" s="31">
        <f t="shared" si="99"/>
        <v>21600000</v>
      </c>
      <c r="Q379" s="31">
        <f t="shared" si="99"/>
        <v>22200000</v>
      </c>
      <c r="R379" s="31">
        <f t="shared" si="99"/>
        <v>22800000</v>
      </c>
      <c r="S379" s="31">
        <f t="shared" si="99"/>
        <v>23400000</v>
      </c>
      <c r="T379" s="31">
        <f t="shared" si="99"/>
        <v>24000000</v>
      </c>
      <c r="U379" s="31">
        <f t="shared" si="99"/>
        <v>24600000</v>
      </c>
      <c r="V379" s="31">
        <f t="shared" si="99"/>
        <v>25200000</v>
      </c>
      <c r="W379" s="31">
        <f t="shared" si="99"/>
        <v>25800000</v>
      </c>
      <c r="X379" s="31">
        <f t="shared" si="99"/>
        <v>26400000</v>
      </c>
      <c r="Y379" s="31">
        <f t="shared" si="99"/>
        <v>27000000</v>
      </c>
      <c r="Z379" s="31">
        <f t="shared" si="99"/>
        <v>27600000</v>
      </c>
      <c r="AA379" s="31">
        <f t="shared" si="99"/>
        <v>28200000</v>
      </c>
      <c r="AB379" s="31">
        <f t="shared" si="99"/>
        <v>28800000</v>
      </c>
      <c r="AC379" s="31">
        <f t="shared" si="99"/>
        <v>29400000</v>
      </c>
      <c r="AD379" s="31">
        <f t="shared" si="99"/>
        <v>30000000</v>
      </c>
      <c r="AE379" s="31">
        <f t="shared" si="99"/>
        <v>30600000</v>
      </c>
      <c r="AF379" s="31">
        <f t="shared" si="99"/>
        <v>31200000</v>
      </c>
      <c r="AG379" s="31">
        <f t="shared" si="99"/>
        <v>31800000</v>
      </c>
      <c r="AH379" s="31">
        <f t="shared" si="99"/>
        <v>32400000</v>
      </c>
      <c r="AI379" s="31">
        <f t="shared" si="99"/>
        <v>33000000</v>
      </c>
      <c r="AJ379" s="31">
        <f t="shared" si="99"/>
        <v>33600000</v>
      </c>
      <c r="AK379" s="31">
        <f t="shared" si="99"/>
        <v>34200000</v>
      </c>
      <c r="AL379" s="31">
        <f t="shared" si="99"/>
        <v>34800000</v>
      </c>
      <c r="AM379" s="31">
        <f t="shared" si="99"/>
        <v>35400000</v>
      </c>
      <c r="AN379" s="32">
        <v>36000000</v>
      </c>
      <c r="AO379" s="32">
        <v>34000000</v>
      </c>
      <c r="AP379" s="32">
        <v>35000000</v>
      </c>
      <c r="AQ379" s="32">
        <v>31000000</v>
      </c>
      <c r="AR379" s="32">
        <v>28000000</v>
      </c>
      <c r="AS379" s="32">
        <v>23800000</v>
      </c>
      <c r="AT379" s="32">
        <v>25000000</v>
      </c>
      <c r="AU379" s="32">
        <v>26000000</v>
      </c>
      <c r="AV379" s="32">
        <v>25000000</v>
      </c>
      <c r="AW379" s="32">
        <v>24000000</v>
      </c>
      <c r="AX379" s="32">
        <v>17000000</v>
      </c>
      <c r="AY379" s="32">
        <v>17000000</v>
      </c>
      <c r="AZ379" s="36">
        <v>0</v>
      </c>
      <c r="BA379" s="36">
        <v>0</v>
      </c>
      <c r="BB379" s="36">
        <v>0</v>
      </c>
      <c r="BC379" s="36">
        <v>0</v>
      </c>
      <c r="BD379" s="36">
        <v>0</v>
      </c>
      <c r="BE379" s="36">
        <v>0</v>
      </c>
      <c r="BF379" s="36">
        <v>0</v>
      </c>
      <c r="BG379" s="36">
        <v>0</v>
      </c>
      <c r="BH379" s="36">
        <v>0</v>
      </c>
      <c r="BI379" s="36">
        <v>0</v>
      </c>
      <c r="BJ379" s="36">
        <v>0</v>
      </c>
      <c r="BK379" s="36">
        <v>0</v>
      </c>
      <c r="BL379" s="36">
        <v>0</v>
      </c>
      <c r="BM379" s="35">
        <v>0</v>
      </c>
      <c r="BN379" s="35">
        <v>0</v>
      </c>
      <c r="BO379" s="35">
        <v>0</v>
      </c>
      <c r="BP379" s="35">
        <v>0</v>
      </c>
      <c r="BQ379" s="35">
        <v>0</v>
      </c>
      <c r="BR379" s="35">
        <v>0</v>
      </c>
      <c r="BS379" s="35">
        <v>0</v>
      </c>
      <c r="BT379" s="35">
        <v>0</v>
      </c>
      <c r="BU379" s="35">
        <v>0</v>
      </c>
      <c r="BV379" s="35">
        <v>0</v>
      </c>
      <c r="BW379" s="35">
        <v>0</v>
      </c>
      <c r="BX379" s="35">
        <v>0</v>
      </c>
      <c r="BY379" s="35">
        <v>0</v>
      </c>
      <c r="BZ379" s="35">
        <v>0</v>
      </c>
      <c r="CA379" s="39"/>
    </row>
    <row r="380" spans="1:90" s="11" customFormat="1" ht="28.8" x14ac:dyDescent="0.3">
      <c r="A380" s="1">
        <v>403991</v>
      </c>
      <c r="B380" s="2" t="s">
        <v>1009</v>
      </c>
      <c r="C380" s="2" t="s">
        <v>1010</v>
      </c>
      <c r="D380" s="2" t="s">
        <v>54</v>
      </c>
      <c r="E380" s="2" t="str">
        <f t="shared" si="94"/>
        <v>SHADY LAWN GOLF COURSE W1 pnum403991</v>
      </c>
      <c r="F380" s="1">
        <v>200</v>
      </c>
      <c r="G380" s="2" t="s">
        <v>1011</v>
      </c>
      <c r="H380" s="2" t="s">
        <v>1012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0</v>
      </c>
      <c r="V380" s="31">
        <v>0</v>
      </c>
      <c r="W380" s="31">
        <v>0</v>
      </c>
      <c r="X380" s="31">
        <v>0</v>
      </c>
      <c r="Y380" s="31">
        <v>0</v>
      </c>
      <c r="Z380" s="31">
        <v>0</v>
      </c>
      <c r="AA380" s="31">
        <v>0</v>
      </c>
      <c r="AB380" s="31">
        <v>0</v>
      </c>
      <c r="AC380" s="31">
        <v>0</v>
      </c>
      <c r="AD380" s="31">
        <v>9150000</v>
      </c>
      <c r="AE380" s="31">
        <v>525000</v>
      </c>
      <c r="AF380" s="31">
        <v>8000000</v>
      </c>
      <c r="AG380" s="31">
        <v>6000000</v>
      </c>
      <c r="AH380" s="31">
        <v>20000000</v>
      </c>
      <c r="AI380" s="31">
        <v>2592000</v>
      </c>
      <c r="AJ380" s="31">
        <v>8000000</v>
      </c>
      <c r="AK380" s="31">
        <v>6000000</v>
      </c>
      <c r="AL380" s="31">
        <v>20000000</v>
      </c>
      <c r="AM380" s="31">
        <v>2592000</v>
      </c>
      <c r="AN380" s="32">
        <v>9150000</v>
      </c>
      <c r="AO380" s="32">
        <v>525000</v>
      </c>
      <c r="AP380" s="32">
        <v>8000000</v>
      </c>
      <c r="AQ380" s="32">
        <v>6000000</v>
      </c>
      <c r="AR380" s="32">
        <v>20000000</v>
      </c>
      <c r="AS380" s="32">
        <v>2592000</v>
      </c>
      <c r="AT380" s="32">
        <v>3000000</v>
      </c>
      <c r="AU380" s="32">
        <v>18000000</v>
      </c>
      <c r="AV380" s="32">
        <v>9600000</v>
      </c>
      <c r="AW380" s="36">
        <v>20000000</v>
      </c>
      <c r="AX380" s="36">
        <v>2592000</v>
      </c>
      <c r="AY380" s="36">
        <v>3000000</v>
      </c>
      <c r="AZ380" s="36">
        <v>18000000</v>
      </c>
      <c r="BA380" s="36">
        <v>9600000</v>
      </c>
      <c r="BB380" s="36">
        <v>20000000</v>
      </c>
      <c r="BC380" s="36">
        <v>2592000</v>
      </c>
      <c r="BD380" s="36">
        <v>3000000</v>
      </c>
      <c r="BE380" s="36">
        <v>18000000</v>
      </c>
      <c r="BF380" s="36">
        <v>9600000</v>
      </c>
      <c r="BG380" s="32">
        <v>760500</v>
      </c>
      <c r="BH380" s="32">
        <v>500000</v>
      </c>
      <c r="BI380" s="32">
        <v>760500</v>
      </c>
      <c r="BJ380" s="32">
        <v>500000</v>
      </c>
      <c r="BK380" s="32">
        <v>500000</v>
      </c>
      <c r="BL380" s="32">
        <v>500000</v>
      </c>
      <c r="BM380" s="36">
        <v>500000</v>
      </c>
      <c r="BN380" s="36">
        <v>760500</v>
      </c>
      <c r="BO380" s="36">
        <v>500000</v>
      </c>
      <c r="BP380" s="36">
        <v>500000</v>
      </c>
      <c r="BQ380" s="36">
        <v>500000</v>
      </c>
      <c r="BR380" s="36">
        <v>500000</v>
      </c>
      <c r="BS380" s="36">
        <v>760500</v>
      </c>
      <c r="BT380" s="36">
        <v>500000</v>
      </c>
      <c r="BU380" s="36">
        <v>500000</v>
      </c>
      <c r="BV380" s="36">
        <v>500000</v>
      </c>
      <c r="BW380" s="36">
        <v>500000</v>
      </c>
      <c r="BX380" s="36">
        <v>760500</v>
      </c>
      <c r="BY380" s="36">
        <v>500000</v>
      </c>
      <c r="BZ380" s="36">
        <v>500000</v>
      </c>
      <c r="CA380" s="39"/>
    </row>
    <row r="381" spans="1:90" s="11" customFormat="1" ht="28.8" x14ac:dyDescent="0.3">
      <c r="A381" s="1">
        <v>409270</v>
      </c>
      <c r="B381" s="2" t="s">
        <v>1013</v>
      </c>
      <c r="C381" s="2" t="s">
        <v>1014</v>
      </c>
      <c r="D381" s="2" t="s">
        <v>54</v>
      </c>
      <c r="E381" s="2" t="str">
        <f t="shared" si="94"/>
        <v>SHAWNITA TERRACE WATER ASSN W1 pnum409270</v>
      </c>
      <c r="F381" s="1">
        <v>183</v>
      </c>
      <c r="G381" s="2" t="s">
        <v>1015</v>
      </c>
      <c r="H381" s="2" t="s">
        <v>1016</v>
      </c>
      <c r="I381" s="31">
        <f t="shared" ref="I381:AM381" si="100">J381-100000</f>
        <v>2900000</v>
      </c>
      <c r="J381" s="31">
        <f t="shared" si="100"/>
        <v>3000000</v>
      </c>
      <c r="K381" s="31">
        <f t="shared" si="100"/>
        <v>3100000</v>
      </c>
      <c r="L381" s="31">
        <f t="shared" si="100"/>
        <v>3200000</v>
      </c>
      <c r="M381" s="31">
        <f t="shared" si="100"/>
        <v>3300000</v>
      </c>
      <c r="N381" s="31">
        <f t="shared" si="100"/>
        <v>3400000</v>
      </c>
      <c r="O381" s="31">
        <f t="shared" si="100"/>
        <v>3500000</v>
      </c>
      <c r="P381" s="31">
        <f t="shared" si="100"/>
        <v>3600000</v>
      </c>
      <c r="Q381" s="31">
        <f t="shared" si="100"/>
        <v>3700000</v>
      </c>
      <c r="R381" s="31">
        <f t="shared" si="100"/>
        <v>3800000</v>
      </c>
      <c r="S381" s="31">
        <f t="shared" si="100"/>
        <v>3900000</v>
      </c>
      <c r="T381" s="31">
        <f t="shared" si="100"/>
        <v>4000000</v>
      </c>
      <c r="U381" s="31">
        <f t="shared" si="100"/>
        <v>4100000</v>
      </c>
      <c r="V381" s="31">
        <f t="shared" si="100"/>
        <v>4200000</v>
      </c>
      <c r="W381" s="31">
        <f t="shared" si="100"/>
        <v>4300000</v>
      </c>
      <c r="X381" s="31">
        <f t="shared" si="100"/>
        <v>4400000</v>
      </c>
      <c r="Y381" s="31">
        <f t="shared" si="100"/>
        <v>4500000</v>
      </c>
      <c r="Z381" s="31">
        <f t="shared" si="100"/>
        <v>4600000</v>
      </c>
      <c r="AA381" s="31">
        <f t="shared" si="100"/>
        <v>4700000</v>
      </c>
      <c r="AB381" s="31">
        <f t="shared" si="100"/>
        <v>4800000</v>
      </c>
      <c r="AC381" s="31">
        <f t="shared" si="100"/>
        <v>4900000</v>
      </c>
      <c r="AD381" s="31">
        <f t="shared" si="100"/>
        <v>5000000</v>
      </c>
      <c r="AE381" s="31">
        <f t="shared" si="100"/>
        <v>5100000</v>
      </c>
      <c r="AF381" s="31">
        <f t="shared" si="100"/>
        <v>5200000</v>
      </c>
      <c r="AG381" s="31">
        <f t="shared" si="100"/>
        <v>5300000</v>
      </c>
      <c r="AH381" s="31">
        <f t="shared" si="100"/>
        <v>5400000</v>
      </c>
      <c r="AI381" s="31">
        <f t="shared" si="100"/>
        <v>5500000</v>
      </c>
      <c r="AJ381" s="31">
        <f t="shared" si="100"/>
        <v>5600000</v>
      </c>
      <c r="AK381" s="31">
        <f t="shared" si="100"/>
        <v>5700000</v>
      </c>
      <c r="AL381" s="31">
        <f t="shared" si="100"/>
        <v>5800000</v>
      </c>
      <c r="AM381" s="31">
        <f t="shared" si="100"/>
        <v>5900000</v>
      </c>
      <c r="AN381" s="32">
        <v>6000000</v>
      </c>
      <c r="AO381" s="32">
        <v>650000</v>
      </c>
      <c r="AP381" s="32">
        <v>3650000</v>
      </c>
      <c r="AQ381" s="32">
        <v>3900000</v>
      </c>
      <c r="AR381" s="32">
        <v>2880945</v>
      </c>
      <c r="AS381" s="32">
        <v>8234400</v>
      </c>
      <c r="AT381" s="32">
        <v>8650000</v>
      </c>
      <c r="AU381" s="32">
        <v>4900080</v>
      </c>
      <c r="AV381" s="32">
        <v>7145480</v>
      </c>
      <c r="AW381" s="32">
        <v>6674570</v>
      </c>
      <c r="AX381" s="32">
        <v>5065200</v>
      </c>
      <c r="AY381" s="32">
        <v>3961440</v>
      </c>
      <c r="AZ381" s="32">
        <v>1918000</v>
      </c>
      <c r="BA381" s="32">
        <v>3200620</v>
      </c>
      <c r="BB381" s="32">
        <v>4053210</v>
      </c>
      <c r="BC381" s="32">
        <v>3268600</v>
      </c>
      <c r="BD381" s="32">
        <v>3537570</v>
      </c>
      <c r="BE381" s="32">
        <v>3537570</v>
      </c>
      <c r="BF381" s="32">
        <v>2616390</v>
      </c>
      <c r="BG381" s="32">
        <v>3280410</v>
      </c>
      <c r="BH381" s="32">
        <v>4180260</v>
      </c>
      <c r="BI381" s="32">
        <v>3621030</v>
      </c>
      <c r="BJ381" s="32">
        <v>3363900</v>
      </c>
      <c r="BK381" s="32">
        <v>2707320</v>
      </c>
      <c r="BL381" s="32">
        <v>4046910</v>
      </c>
      <c r="BM381" s="33">
        <v>4135110</v>
      </c>
      <c r="BN381" s="33">
        <v>3863580</v>
      </c>
      <c r="BO381" s="33">
        <v>3338580</v>
      </c>
      <c r="BP381" s="33">
        <v>5836950</v>
      </c>
      <c r="BQ381" s="33">
        <v>9262680</v>
      </c>
      <c r="BR381" s="33">
        <v>8169630</v>
      </c>
      <c r="BS381" s="33">
        <v>6088110</v>
      </c>
      <c r="BT381" s="32">
        <v>6171900</v>
      </c>
      <c r="BU381" s="36">
        <v>4000000</v>
      </c>
      <c r="BV381" s="32">
        <v>2691360</v>
      </c>
      <c r="BW381" s="32">
        <v>3514280</v>
      </c>
      <c r="BX381" s="32">
        <v>2514280</v>
      </c>
      <c r="BY381" s="32">
        <v>1514280</v>
      </c>
      <c r="BZ381" s="36">
        <v>0</v>
      </c>
      <c r="CA381" s="39"/>
    </row>
    <row r="382" spans="1:90" s="11" customFormat="1" x14ac:dyDescent="0.3">
      <c r="A382" s="27">
        <v>409248</v>
      </c>
      <c r="B382" s="28" t="s">
        <v>1017</v>
      </c>
      <c r="C382" s="8" t="s">
        <v>1018</v>
      </c>
      <c r="D382" s="8" t="s">
        <v>54</v>
      </c>
      <c r="E382" s="2" t="str">
        <f t="shared" si="94"/>
        <v>SHOREWOOD W1 pnum409248</v>
      </c>
      <c r="F382" s="7">
        <v>302</v>
      </c>
      <c r="G382" s="8" t="s">
        <v>1019</v>
      </c>
      <c r="H382" s="8" t="s">
        <v>1020</v>
      </c>
      <c r="I382" s="72">
        <v>0</v>
      </c>
      <c r="J382" s="72">
        <v>0</v>
      </c>
      <c r="K382" s="72">
        <v>0</v>
      </c>
      <c r="L382" s="72">
        <v>0</v>
      </c>
      <c r="M382" s="72">
        <v>0</v>
      </c>
      <c r="N382" s="72">
        <v>0</v>
      </c>
      <c r="O382" s="72">
        <v>0</v>
      </c>
      <c r="P382" s="72">
        <v>0</v>
      </c>
      <c r="Q382" s="72">
        <v>0</v>
      </c>
      <c r="R382" s="72">
        <v>0</v>
      </c>
      <c r="S382" s="72">
        <v>0</v>
      </c>
      <c r="T382" s="72">
        <v>0</v>
      </c>
      <c r="U382" s="74">
        <f t="shared" ref="U382:AM382" si="101">(($AN382-$T382)/($AN$2-$T$2))+T382</f>
        <v>0.55785185185185182</v>
      </c>
      <c r="V382" s="62">
        <f t="shared" si="101"/>
        <v>1.1157037037037036</v>
      </c>
      <c r="W382" s="62">
        <f t="shared" si="101"/>
        <v>1.6735555555555555</v>
      </c>
      <c r="X382" s="62">
        <f t="shared" si="101"/>
        <v>2.2314074074074073</v>
      </c>
      <c r="Y382" s="62">
        <f t="shared" si="101"/>
        <v>2.7892592592592589</v>
      </c>
      <c r="Z382" s="62">
        <f t="shared" si="101"/>
        <v>3.3471111111111105</v>
      </c>
      <c r="AA382" s="62">
        <f t="shared" si="101"/>
        <v>3.9049629629629621</v>
      </c>
      <c r="AB382" s="62">
        <f t="shared" si="101"/>
        <v>4.4628148148148137</v>
      </c>
      <c r="AC382" s="62">
        <f t="shared" si="101"/>
        <v>5.0206666666666653</v>
      </c>
      <c r="AD382" s="62">
        <f t="shared" si="101"/>
        <v>5.5785185185185169</v>
      </c>
      <c r="AE382" s="62">
        <f t="shared" si="101"/>
        <v>6.1363703703703685</v>
      </c>
      <c r="AF382" s="62">
        <f t="shared" si="101"/>
        <v>6.6942222222222201</v>
      </c>
      <c r="AG382" s="62">
        <f t="shared" si="101"/>
        <v>7.2520740740740717</v>
      </c>
      <c r="AH382" s="62">
        <f t="shared" si="101"/>
        <v>7.8099259259259233</v>
      </c>
      <c r="AI382" s="62">
        <f t="shared" si="101"/>
        <v>8.3677777777777749</v>
      </c>
      <c r="AJ382" s="62">
        <f t="shared" si="101"/>
        <v>8.9256296296296274</v>
      </c>
      <c r="AK382" s="62">
        <f t="shared" si="101"/>
        <v>9.4834814814814798</v>
      </c>
      <c r="AL382" s="62">
        <f t="shared" si="101"/>
        <v>10.041333333333332</v>
      </c>
      <c r="AM382" s="62">
        <f t="shared" si="101"/>
        <v>10.599185185185185</v>
      </c>
      <c r="AN382" s="58">
        <v>6024800</v>
      </c>
      <c r="AO382" s="58">
        <v>4200000</v>
      </c>
      <c r="AP382" s="58">
        <v>5760000</v>
      </c>
      <c r="AQ382" s="58">
        <v>5471000</v>
      </c>
      <c r="AR382" s="58">
        <v>625000</v>
      </c>
      <c r="AS382" s="58">
        <v>0</v>
      </c>
      <c r="AT382" s="58">
        <v>0</v>
      </c>
      <c r="AU382" s="58">
        <v>0</v>
      </c>
      <c r="AV382" s="65">
        <v>0</v>
      </c>
      <c r="AW382" s="65">
        <v>0</v>
      </c>
      <c r="AX382" s="65">
        <v>0</v>
      </c>
      <c r="AY382" s="65">
        <v>0</v>
      </c>
      <c r="AZ382" s="65">
        <v>0</v>
      </c>
      <c r="BA382" s="65">
        <v>0</v>
      </c>
      <c r="BB382" s="65">
        <v>0</v>
      </c>
      <c r="BC382" s="65">
        <v>0</v>
      </c>
      <c r="BD382" s="65">
        <v>0</v>
      </c>
      <c r="BE382" s="65">
        <v>0</v>
      </c>
      <c r="BF382" s="71">
        <v>0</v>
      </c>
      <c r="BG382" s="65">
        <v>0</v>
      </c>
      <c r="BH382" s="65">
        <v>0</v>
      </c>
      <c r="BI382" s="65">
        <v>0</v>
      </c>
      <c r="BJ382" s="65">
        <v>0</v>
      </c>
      <c r="BK382" s="65">
        <v>0</v>
      </c>
      <c r="BL382" s="65">
        <v>0</v>
      </c>
      <c r="BM382" s="65">
        <v>0</v>
      </c>
      <c r="BN382" s="65">
        <v>0</v>
      </c>
      <c r="BO382" s="65">
        <v>0</v>
      </c>
      <c r="BP382" s="65">
        <v>0</v>
      </c>
      <c r="BQ382" s="65">
        <v>0</v>
      </c>
      <c r="BR382" s="65">
        <v>0</v>
      </c>
      <c r="BS382" s="65">
        <v>0</v>
      </c>
      <c r="BT382" s="65">
        <v>0</v>
      </c>
      <c r="BU382" s="65">
        <v>0</v>
      </c>
      <c r="BV382" s="65">
        <v>0</v>
      </c>
      <c r="BW382" s="65">
        <v>0</v>
      </c>
      <c r="BX382" s="65">
        <v>0</v>
      </c>
      <c r="BY382" s="65">
        <v>0</v>
      </c>
      <c r="BZ382" s="65">
        <v>0</v>
      </c>
      <c r="CA382" s="37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</row>
    <row r="383" spans="1:90" s="11" customFormat="1" x14ac:dyDescent="0.3">
      <c r="A383" s="27">
        <v>410184</v>
      </c>
      <c r="B383" s="28" t="s">
        <v>1017</v>
      </c>
      <c r="C383" s="8" t="s">
        <v>1018</v>
      </c>
      <c r="D383" s="8" t="s">
        <v>90</v>
      </c>
      <c r="E383" s="2" t="str">
        <f t="shared" si="94"/>
        <v>SHOREWOOD W6 pnum410184</v>
      </c>
      <c r="F383" s="7">
        <v>220</v>
      </c>
      <c r="G383" s="8" t="s">
        <v>1021</v>
      </c>
      <c r="H383" s="8" t="s">
        <v>1022</v>
      </c>
      <c r="I383" s="64">
        <v>0</v>
      </c>
      <c r="J383" s="64">
        <v>0</v>
      </c>
      <c r="K383" s="64">
        <v>0</v>
      </c>
      <c r="L383" s="64">
        <v>0</v>
      </c>
      <c r="M383" s="64">
        <v>0</v>
      </c>
      <c r="N383" s="64">
        <v>0</v>
      </c>
      <c r="O383" s="64">
        <v>0</v>
      </c>
      <c r="P383" s="64">
        <v>0</v>
      </c>
      <c r="Q383" s="64">
        <v>0</v>
      </c>
      <c r="R383" s="64">
        <v>0</v>
      </c>
      <c r="S383" s="64">
        <v>0</v>
      </c>
      <c r="T383" s="64">
        <v>0</v>
      </c>
      <c r="U383" s="56">
        <v>0</v>
      </c>
      <c r="V383" s="61">
        <v>0</v>
      </c>
      <c r="W383" s="61">
        <v>0</v>
      </c>
      <c r="X383" s="61">
        <v>0</v>
      </c>
      <c r="Y383" s="61">
        <v>0</v>
      </c>
      <c r="Z383" s="61">
        <v>0</v>
      </c>
      <c r="AA383" s="61">
        <v>0</v>
      </c>
      <c r="AB383" s="61">
        <v>0</v>
      </c>
      <c r="AC383" s="61">
        <v>0</v>
      </c>
      <c r="AD383" s="61">
        <v>0</v>
      </c>
      <c r="AE383" s="61">
        <v>0</v>
      </c>
      <c r="AF383" s="61">
        <v>0</v>
      </c>
      <c r="AG383" s="61">
        <v>0</v>
      </c>
      <c r="AH383" s="61">
        <v>0</v>
      </c>
      <c r="AI383" s="61">
        <v>0</v>
      </c>
      <c r="AJ383" s="61">
        <v>0</v>
      </c>
      <c r="AK383" s="61">
        <v>0</v>
      </c>
      <c r="AL383" s="61">
        <v>0</v>
      </c>
      <c r="AM383" s="61">
        <v>0</v>
      </c>
      <c r="AN383" s="61">
        <v>0</v>
      </c>
      <c r="AO383" s="61">
        <v>0</v>
      </c>
      <c r="AP383" s="61">
        <v>0</v>
      </c>
      <c r="AQ383" s="61">
        <v>0</v>
      </c>
      <c r="AR383" s="61">
        <v>0</v>
      </c>
      <c r="AS383" s="61">
        <v>0</v>
      </c>
      <c r="AT383" s="61">
        <v>0</v>
      </c>
      <c r="AU383" s="61">
        <v>0</v>
      </c>
      <c r="AV383" s="61">
        <v>0</v>
      </c>
      <c r="AW383" s="75">
        <v>0</v>
      </c>
      <c r="AX383" s="75">
        <v>0</v>
      </c>
      <c r="AY383" s="60">
        <v>20645000</v>
      </c>
      <c r="AZ383" s="60">
        <v>78256000</v>
      </c>
      <c r="BA383" s="60">
        <v>78256000</v>
      </c>
      <c r="BB383" s="75">
        <f>(($BF383-$BA383)/(1999-1994))+BA383</f>
        <v>70647800</v>
      </c>
      <c r="BC383" s="57">
        <f>(($BF383-$BA383)/(1999-1994))+BB383</f>
        <v>63039600</v>
      </c>
      <c r="BD383" s="75">
        <f>(($BF383-$BA383)/(1999-1994))+BC383</f>
        <v>55431400</v>
      </c>
      <c r="BE383" s="75">
        <f>(($BF383-$BA383)/(1999-1994))+BD383</f>
        <v>47823200</v>
      </c>
      <c r="BF383" s="60">
        <v>40215000</v>
      </c>
      <c r="BG383" s="58">
        <v>21440000</v>
      </c>
      <c r="BH383" s="58">
        <v>51917000</v>
      </c>
      <c r="BI383" s="58">
        <v>47086000</v>
      </c>
      <c r="BJ383" s="58">
        <v>40730000</v>
      </c>
      <c r="BK383" s="58">
        <v>116132000</v>
      </c>
      <c r="BL383" s="58">
        <v>146887000</v>
      </c>
      <c r="BM383" s="65">
        <v>111790000</v>
      </c>
      <c r="BN383" s="58">
        <v>133323000</v>
      </c>
      <c r="BO383" s="58">
        <v>127930000</v>
      </c>
      <c r="BP383" s="58">
        <v>88807000</v>
      </c>
      <c r="BQ383" s="58">
        <v>57949000</v>
      </c>
      <c r="BR383" s="58">
        <v>56964000</v>
      </c>
      <c r="BS383" s="58">
        <v>56537000</v>
      </c>
      <c r="BT383" s="58">
        <v>48242000</v>
      </c>
      <c r="BU383" s="58">
        <v>69555000</v>
      </c>
      <c r="BV383" s="58">
        <v>71338000</v>
      </c>
      <c r="BW383" s="58">
        <v>50855000</v>
      </c>
      <c r="BX383" s="58">
        <v>42128000</v>
      </c>
      <c r="BY383" s="58">
        <v>59358000</v>
      </c>
      <c r="BZ383" s="58">
        <v>48048000</v>
      </c>
      <c r="CA383" s="37"/>
    </row>
    <row r="384" spans="1:90" s="11" customFormat="1" x14ac:dyDescent="0.3">
      <c r="A384" s="27">
        <v>405298</v>
      </c>
      <c r="B384" s="28" t="s">
        <v>1017</v>
      </c>
      <c r="C384" s="8" t="s">
        <v>1018</v>
      </c>
      <c r="D384" s="8" t="s">
        <v>85</v>
      </c>
      <c r="E384" s="2" t="str">
        <f t="shared" si="94"/>
        <v>SHOREWOOD W7 pnum405298</v>
      </c>
      <c r="F384" s="7">
        <v>210</v>
      </c>
      <c r="G384" s="8" t="s">
        <v>1023</v>
      </c>
      <c r="H384" s="8" t="s">
        <v>1024</v>
      </c>
      <c r="I384" s="64">
        <v>0</v>
      </c>
      <c r="J384" s="64">
        <v>0</v>
      </c>
      <c r="K384" s="64">
        <v>0</v>
      </c>
      <c r="L384" s="64">
        <v>0</v>
      </c>
      <c r="M384" s="64">
        <v>0</v>
      </c>
      <c r="N384" s="64">
        <v>0</v>
      </c>
      <c r="O384" s="64">
        <v>0</v>
      </c>
      <c r="P384" s="64">
        <v>0</v>
      </c>
      <c r="Q384" s="64">
        <v>0</v>
      </c>
      <c r="R384" s="64">
        <v>0</v>
      </c>
      <c r="S384" s="64">
        <v>0</v>
      </c>
      <c r="T384" s="64">
        <v>0</v>
      </c>
      <c r="U384" s="56">
        <v>0</v>
      </c>
      <c r="V384" s="57">
        <v>0</v>
      </c>
      <c r="W384" s="57">
        <v>0</v>
      </c>
      <c r="X384" s="57">
        <v>0</v>
      </c>
      <c r="Y384" s="57">
        <v>0</v>
      </c>
      <c r="Z384" s="57">
        <v>0</v>
      </c>
      <c r="AA384" s="57">
        <v>0</v>
      </c>
      <c r="AB384" s="57">
        <v>0</v>
      </c>
      <c r="AC384" s="57">
        <v>0</v>
      </c>
      <c r="AD384" s="57">
        <v>0</v>
      </c>
      <c r="AE384" s="57">
        <v>0</v>
      </c>
      <c r="AF384" s="57">
        <v>0</v>
      </c>
      <c r="AG384" s="57">
        <v>0</v>
      </c>
      <c r="AH384" s="57">
        <v>0</v>
      </c>
      <c r="AI384" s="57">
        <v>0</v>
      </c>
      <c r="AJ384" s="57">
        <v>0</v>
      </c>
      <c r="AK384" s="57">
        <v>0</v>
      </c>
      <c r="AL384" s="57">
        <v>0</v>
      </c>
      <c r="AM384" s="57">
        <v>0</v>
      </c>
      <c r="AN384" s="57">
        <v>0</v>
      </c>
      <c r="AO384" s="57">
        <v>0</v>
      </c>
      <c r="AP384" s="57">
        <v>0</v>
      </c>
      <c r="AQ384" s="57">
        <v>0</v>
      </c>
      <c r="AR384" s="57">
        <v>0</v>
      </c>
      <c r="AS384" s="57">
        <v>0</v>
      </c>
      <c r="AT384" s="57">
        <v>0</v>
      </c>
      <c r="AU384" s="57">
        <v>0</v>
      </c>
      <c r="AV384" s="57">
        <v>0</v>
      </c>
      <c r="AW384" s="57">
        <v>0</v>
      </c>
      <c r="AX384" s="57">
        <v>0</v>
      </c>
      <c r="AY384" s="57">
        <v>0</v>
      </c>
      <c r="AZ384" s="57">
        <v>0</v>
      </c>
      <c r="BA384" s="57">
        <v>0</v>
      </c>
      <c r="BB384" s="57">
        <v>0</v>
      </c>
      <c r="BC384" s="57">
        <v>0</v>
      </c>
      <c r="BD384" s="57">
        <v>0</v>
      </c>
      <c r="BE384" s="75">
        <v>0</v>
      </c>
      <c r="BF384" s="58">
        <v>73223000</v>
      </c>
      <c r="BG384" s="58">
        <v>61080000</v>
      </c>
      <c r="BH384" s="58">
        <v>56874000</v>
      </c>
      <c r="BI384" s="58">
        <v>72036000</v>
      </c>
      <c r="BJ384" s="58">
        <v>139700000</v>
      </c>
      <c r="BK384" s="58">
        <v>146214000</v>
      </c>
      <c r="BL384" s="60">
        <v>161896000</v>
      </c>
      <c r="BM384" s="60">
        <v>157914000</v>
      </c>
      <c r="BN384" s="60">
        <v>196147000</v>
      </c>
      <c r="BO384" s="60">
        <v>143867000</v>
      </c>
      <c r="BP384" s="60">
        <v>114055000</v>
      </c>
      <c r="BQ384" s="60">
        <v>83019000</v>
      </c>
      <c r="BR384" s="60">
        <v>71722000</v>
      </c>
      <c r="BS384" s="60">
        <v>82454000</v>
      </c>
      <c r="BT384" s="60">
        <v>56991000</v>
      </c>
      <c r="BU384" s="60">
        <v>47255800</v>
      </c>
      <c r="BV384" s="60">
        <v>47923000</v>
      </c>
      <c r="BW384" s="60">
        <v>59397000</v>
      </c>
      <c r="BX384" s="60">
        <v>54141000</v>
      </c>
      <c r="BY384" s="60">
        <v>63220000</v>
      </c>
      <c r="BZ384" s="58">
        <v>57974000</v>
      </c>
      <c r="CA384" s="37"/>
    </row>
    <row r="385" spans="1:90" s="11" customFormat="1" x14ac:dyDescent="0.3">
      <c r="A385" s="27">
        <v>409871</v>
      </c>
      <c r="B385" s="28" t="s">
        <v>1017</v>
      </c>
      <c r="C385" s="8" t="s">
        <v>1018</v>
      </c>
      <c r="D385" s="8" t="s">
        <v>82</v>
      </c>
      <c r="E385" s="2" t="str">
        <f t="shared" si="94"/>
        <v>SHOREWOOD W5 pnum409871</v>
      </c>
      <c r="F385" s="7">
        <v>203</v>
      </c>
      <c r="G385" s="8" t="s">
        <v>1025</v>
      </c>
      <c r="H385" s="8" t="s">
        <v>1026</v>
      </c>
      <c r="I385" s="64">
        <v>0</v>
      </c>
      <c r="J385" s="64">
        <v>0</v>
      </c>
      <c r="K385" s="64">
        <v>0</v>
      </c>
      <c r="L385" s="64">
        <v>0</v>
      </c>
      <c r="M385" s="64">
        <v>0</v>
      </c>
      <c r="N385" s="64">
        <v>0</v>
      </c>
      <c r="O385" s="64">
        <v>0</v>
      </c>
      <c r="P385" s="64">
        <v>0</v>
      </c>
      <c r="Q385" s="64">
        <v>0</v>
      </c>
      <c r="R385" s="64">
        <v>0</v>
      </c>
      <c r="S385" s="64">
        <v>0</v>
      </c>
      <c r="T385" s="64">
        <v>0</v>
      </c>
      <c r="U385" s="56">
        <v>0</v>
      </c>
      <c r="V385" s="57">
        <v>0</v>
      </c>
      <c r="W385" s="57">
        <v>0</v>
      </c>
      <c r="X385" s="57">
        <v>0</v>
      </c>
      <c r="Y385" s="57">
        <v>0</v>
      </c>
      <c r="Z385" s="57">
        <v>0</v>
      </c>
      <c r="AA385" s="57">
        <v>0</v>
      </c>
      <c r="AB385" s="57">
        <v>0</v>
      </c>
      <c r="AC385" s="57">
        <v>0</v>
      </c>
      <c r="AD385" s="57">
        <v>0</v>
      </c>
      <c r="AE385" s="57">
        <v>0</v>
      </c>
      <c r="AF385" s="57">
        <v>0</v>
      </c>
      <c r="AG385" s="57">
        <v>0</v>
      </c>
      <c r="AH385" s="57">
        <v>0</v>
      </c>
      <c r="AI385" s="57">
        <v>0</v>
      </c>
      <c r="AJ385" s="57">
        <v>0</v>
      </c>
      <c r="AK385" s="57">
        <v>0</v>
      </c>
      <c r="AL385" s="57">
        <v>0</v>
      </c>
      <c r="AM385" s="57">
        <v>0</v>
      </c>
      <c r="AN385" s="57">
        <v>0</v>
      </c>
      <c r="AO385" s="57">
        <v>0</v>
      </c>
      <c r="AP385" s="57">
        <v>0</v>
      </c>
      <c r="AQ385" s="57">
        <v>0</v>
      </c>
      <c r="AR385" s="57">
        <v>0</v>
      </c>
      <c r="AS385" s="57">
        <v>0</v>
      </c>
      <c r="AT385" s="57">
        <v>0</v>
      </c>
      <c r="AU385" s="57">
        <v>0</v>
      </c>
      <c r="AV385" s="57">
        <v>0</v>
      </c>
      <c r="AW385" s="58">
        <v>40601667</v>
      </c>
      <c r="AX385" s="58">
        <v>102789000</v>
      </c>
      <c r="AY385" s="58">
        <v>76778000</v>
      </c>
      <c r="AZ385" s="58">
        <v>41242000</v>
      </c>
      <c r="BA385" s="58">
        <v>41242000</v>
      </c>
      <c r="BB385" s="57">
        <f t="shared" ref="BB385:BE386" si="102">(($BF385-$BA385)/(1999-1994))+BA385</f>
        <v>60517800</v>
      </c>
      <c r="BC385" s="75">
        <f t="shared" si="102"/>
        <v>79793600</v>
      </c>
      <c r="BD385" s="75">
        <f t="shared" si="102"/>
        <v>99069400</v>
      </c>
      <c r="BE385" s="75">
        <f t="shared" si="102"/>
        <v>118345200</v>
      </c>
      <c r="BF385" s="58">
        <v>137621000</v>
      </c>
      <c r="BG385" s="58">
        <v>150222500</v>
      </c>
      <c r="BH385" s="58">
        <v>176659000</v>
      </c>
      <c r="BI385" s="58">
        <v>182457000</v>
      </c>
      <c r="BJ385" s="58">
        <v>130912000</v>
      </c>
      <c r="BK385" s="58">
        <v>66325000</v>
      </c>
      <c r="BL385" s="58">
        <v>100807000</v>
      </c>
      <c r="BM385" s="58">
        <v>194493000</v>
      </c>
      <c r="BN385" s="60">
        <v>173841000</v>
      </c>
      <c r="BO385" s="60">
        <v>159459000</v>
      </c>
      <c r="BP385" s="60">
        <v>79257000</v>
      </c>
      <c r="BQ385" s="60">
        <v>61628000</v>
      </c>
      <c r="BR385" s="60">
        <v>54549000</v>
      </c>
      <c r="BS385" s="60">
        <v>67284000</v>
      </c>
      <c r="BT385" s="58">
        <v>70105000</v>
      </c>
      <c r="BU385" s="58">
        <v>74554000</v>
      </c>
      <c r="BV385" s="58">
        <v>56806000</v>
      </c>
      <c r="BW385" s="58">
        <v>65440000</v>
      </c>
      <c r="BX385" s="58">
        <v>49122000</v>
      </c>
      <c r="BY385" s="60">
        <v>65736000</v>
      </c>
      <c r="BZ385" s="58">
        <v>70600000</v>
      </c>
      <c r="CA385" s="37"/>
    </row>
    <row r="386" spans="1:90" x14ac:dyDescent="0.3">
      <c r="A386" s="27">
        <v>409240</v>
      </c>
      <c r="B386" s="28" t="s">
        <v>1017</v>
      </c>
      <c r="C386" s="8" t="s">
        <v>1018</v>
      </c>
      <c r="D386" s="8" t="s">
        <v>70</v>
      </c>
      <c r="E386" s="2" t="str">
        <f t="shared" si="94"/>
        <v>SHOREWOOD W4 pnum409240</v>
      </c>
      <c r="F386" s="7">
        <v>202</v>
      </c>
      <c r="G386" s="8" t="s">
        <v>1027</v>
      </c>
      <c r="H386" s="8" t="s">
        <v>1028</v>
      </c>
      <c r="I386" s="64">
        <v>0</v>
      </c>
      <c r="J386" s="64">
        <v>0</v>
      </c>
      <c r="K386" s="64">
        <v>0</v>
      </c>
      <c r="L386" s="64">
        <v>0</v>
      </c>
      <c r="M386" s="64">
        <v>0</v>
      </c>
      <c r="N386" s="64">
        <v>0</v>
      </c>
      <c r="O386" s="64">
        <v>0</v>
      </c>
      <c r="P386" s="64">
        <v>0</v>
      </c>
      <c r="Q386" s="64">
        <v>0</v>
      </c>
      <c r="R386" s="64">
        <v>0</v>
      </c>
      <c r="S386" s="64">
        <v>0</v>
      </c>
      <c r="T386" s="64">
        <v>0</v>
      </c>
      <c r="U386" s="56">
        <f t="shared" ref="U386:AM386" si="103">(($AN386-$T386)/($AN$2-$T$2))+T386</f>
        <v>7.2907407407407403</v>
      </c>
      <c r="V386" s="62">
        <f t="shared" si="103"/>
        <v>14.581481481481481</v>
      </c>
      <c r="W386" s="62">
        <f t="shared" si="103"/>
        <v>21.87222222222222</v>
      </c>
      <c r="X386" s="62">
        <f t="shared" si="103"/>
        <v>29.162962962962961</v>
      </c>
      <c r="Y386" s="62">
        <f t="shared" si="103"/>
        <v>36.453703703703702</v>
      </c>
      <c r="Z386" s="62">
        <f t="shared" si="103"/>
        <v>43.74444444444444</v>
      </c>
      <c r="AA386" s="62">
        <f t="shared" si="103"/>
        <v>51.035185185185178</v>
      </c>
      <c r="AB386" s="62">
        <f t="shared" si="103"/>
        <v>58.325925925925915</v>
      </c>
      <c r="AC386" s="62">
        <f t="shared" si="103"/>
        <v>65.61666666666666</v>
      </c>
      <c r="AD386" s="62">
        <f t="shared" si="103"/>
        <v>72.907407407407405</v>
      </c>
      <c r="AE386" s="62">
        <f t="shared" si="103"/>
        <v>80.19814814814815</v>
      </c>
      <c r="AF386" s="62">
        <f t="shared" si="103"/>
        <v>87.488888888888894</v>
      </c>
      <c r="AG386" s="62">
        <f t="shared" si="103"/>
        <v>94.779629629629639</v>
      </c>
      <c r="AH386" s="62">
        <f t="shared" si="103"/>
        <v>102.07037037037038</v>
      </c>
      <c r="AI386" s="62">
        <f t="shared" si="103"/>
        <v>109.36111111111113</v>
      </c>
      <c r="AJ386" s="62">
        <f t="shared" si="103"/>
        <v>116.65185185185187</v>
      </c>
      <c r="AK386" s="62">
        <f t="shared" si="103"/>
        <v>123.94259259259262</v>
      </c>
      <c r="AL386" s="62">
        <f t="shared" si="103"/>
        <v>131.23333333333335</v>
      </c>
      <c r="AM386" s="62">
        <f t="shared" si="103"/>
        <v>138.52407407407409</v>
      </c>
      <c r="AN386" s="58">
        <v>78740000</v>
      </c>
      <c r="AO386" s="58">
        <v>96000000</v>
      </c>
      <c r="AP386" s="58">
        <v>85884100</v>
      </c>
      <c r="AQ386" s="58">
        <v>89064000</v>
      </c>
      <c r="AR386" s="58">
        <v>103720000</v>
      </c>
      <c r="AS386" s="58">
        <v>98243000</v>
      </c>
      <c r="AT386" s="58">
        <v>108087000</v>
      </c>
      <c r="AU386" s="58">
        <v>108087000</v>
      </c>
      <c r="AV386" s="57">
        <f>((AW386-AU386)/(1990-1988))+AU386</f>
        <v>74344333.5</v>
      </c>
      <c r="AW386" s="58">
        <v>40601667</v>
      </c>
      <c r="AX386" s="58">
        <v>57786000</v>
      </c>
      <c r="AY386" s="58">
        <v>66867000</v>
      </c>
      <c r="AZ386" s="58">
        <v>39511000</v>
      </c>
      <c r="BA386" s="58">
        <v>39511000</v>
      </c>
      <c r="BB386" s="57">
        <f t="shared" si="102"/>
        <v>32083000</v>
      </c>
      <c r="BC386" s="57">
        <f t="shared" si="102"/>
        <v>24655000</v>
      </c>
      <c r="BD386" s="57">
        <f t="shared" si="102"/>
        <v>17227000</v>
      </c>
      <c r="BE386" s="57">
        <f t="shared" si="102"/>
        <v>9799000</v>
      </c>
      <c r="BF386" s="58">
        <v>2371000</v>
      </c>
      <c r="BG386" s="58">
        <v>29435000</v>
      </c>
      <c r="BH386" s="58">
        <v>19880000</v>
      </c>
      <c r="BI386" s="58">
        <v>1825000</v>
      </c>
      <c r="BJ386" s="57">
        <f>((BK386-BI386)/(2004-2002))+BI386</f>
        <v>42878500</v>
      </c>
      <c r="BK386" s="58">
        <v>83932000</v>
      </c>
      <c r="BL386" s="58">
        <v>42805000</v>
      </c>
      <c r="BM386" s="58">
        <v>44985000</v>
      </c>
      <c r="BN386" s="58">
        <v>88894000</v>
      </c>
      <c r="BO386" s="58">
        <v>83171000</v>
      </c>
      <c r="BP386" s="58">
        <v>67795000</v>
      </c>
      <c r="BQ386" s="58">
        <v>62998000</v>
      </c>
      <c r="BR386" s="58">
        <v>67008000</v>
      </c>
      <c r="BS386" s="58">
        <v>52604000</v>
      </c>
      <c r="BT386" s="58">
        <v>55257000</v>
      </c>
      <c r="BU386" s="58">
        <v>22093500</v>
      </c>
      <c r="BV386" s="58">
        <v>47650000</v>
      </c>
      <c r="BW386" s="58">
        <v>63385000</v>
      </c>
      <c r="BX386" s="58">
        <v>37533000</v>
      </c>
      <c r="BY386" s="58">
        <v>5257000</v>
      </c>
      <c r="BZ386" s="58">
        <v>3312000</v>
      </c>
      <c r="CA386" s="37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</row>
    <row r="387" spans="1:90" s="16" customFormat="1" x14ac:dyDescent="0.3">
      <c r="A387" s="27">
        <v>409241</v>
      </c>
      <c r="B387" s="28" t="s">
        <v>1017</v>
      </c>
      <c r="C387" s="8" t="s">
        <v>1018</v>
      </c>
      <c r="D387" s="8" t="s">
        <v>93</v>
      </c>
      <c r="E387" s="2" t="str">
        <f t="shared" si="94"/>
        <v>SHOREWOOD W3 pnum409241</v>
      </c>
      <c r="F387" s="7">
        <v>151</v>
      </c>
      <c r="G387" s="8" t="s">
        <v>1029</v>
      </c>
      <c r="H387" s="8" t="s">
        <v>1030</v>
      </c>
      <c r="I387" s="64">
        <v>0</v>
      </c>
      <c r="J387" s="64">
        <v>0</v>
      </c>
      <c r="K387" s="64">
        <v>0</v>
      </c>
      <c r="L387" s="64">
        <v>0</v>
      </c>
      <c r="M387" s="64">
        <v>0</v>
      </c>
      <c r="N387" s="64">
        <v>0</v>
      </c>
      <c r="O387" s="64">
        <v>0</v>
      </c>
      <c r="P387" s="64">
        <v>0</v>
      </c>
      <c r="Q387" s="64">
        <v>0</v>
      </c>
      <c r="R387" s="64">
        <v>0</v>
      </c>
      <c r="S387" s="64">
        <v>0</v>
      </c>
      <c r="T387" s="64">
        <v>0</v>
      </c>
      <c r="U387" s="56">
        <v>0</v>
      </c>
      <c r="V387" s="65">
        <v>0</v>
      </c>
      <c r="W387" s="65">
        <v>0</v>
      </c>
      <c r="X387" s="65">
        <v>0</v>
      </c>
      <c r="Y387" s="65">
        <v>0</v>
      </c>
      <c r="Z387" s="65">
        <v>0</v>
      </c>
      <c r="AA387" s="65">
        <v>0</v>
      </c>
      <c r="AB387" s="65">
        <v>0</v>
      </c>
      <c r="AC387" s="65">
        <v>0</v>
      </c>
      <c r="AD387" s="65">
        <v>0</v>
      </c>
      <c r="AE387" s="65">
        <v>0</v>
      </c>
      <c r="AF387" s="65">
        <v>0</v>
      </c>
      <c r="AG387" s="65">
        <v>0</v>
      </c>
      <c r="AH387" s="65">
        <v>0</v>
      </c>
      <c r="AI387" s="65">
        <v>0</v>
      </c>
      <c r="AJ387" s="65">
        <v>0</v>
      </c>
      <c r="AK387" s="65">
        <v>0</v>
      </c>
      <c r="AL387" s="65">
        <v>0</v>
      </c>
      <c r="AM387" s="65">
        <v>0</v>
      </c>
      <c r="AN387" s="58">
        <v>0</v>
      </c>
      <c r="AO387" s="58">
        <v>0</v>
      </c>
      <c r="AP387" s="58">
        <v>0</v>
      </c>
      <c r="AQ387" s="58">
        <v>0</v>
      </c>
      <c r="AR387" s="58">
        <v>74200</v>
      </c>
      <c r="AS387" s="58">
        <v>5158800</v>
      </c>
      <c r="AT387" s="58">
        <v>5287000</v>
      </c>
      <c r="AU387" s="58">
        <v>5287000</v>
      </c>
      <c r="AV387" s="67">
        <v>0</v>
      </c>
      <c r="AW387" s="67">
        <v>0</v>
      </c>
      <c r="AX387" s="67">
        <v>0</v>
      </c>
      <c r="AY387" s="67">
        <v>0</v>
      </c>
      <c r="AZ387" s="67">
        <v>0</v>
      </c>
      <c r="BA387" s="67">
        <v>0</v>
      </c>
      <c r="BB387" s="67">
        <v>0</v>
      </c>
      <c r="BC387" s="67">
        <v>0</v>
      </c>
      <c r="BD387" s="67">
        <v>0</v>
      </c>
      <c r="BE387" s="67">
        <v>0</v>
      </c>
      <c r="BF387" s="67">
        <v>0</v>
      </c>
      <c r="BG387" s="67">
        <v>0</v>
      </c>
      <c r="BH387" s="67">
        <v>0</v>
      </c>
      <c r="BI387" s="67">
        <v>0</v>
      </c>
      <c r="BJ387" s="67">
        <v>0</v>
      </c>
      <c r="BK387" s="69">
        <v>0</v>
      </c>
      <c r="BL387" s="69">
        <v>0</v>
      </c>
      <c r="BM387" s="67">
        <v>0</v>
      </c>
      <c r="BN387" s="67">
        <v>0</v>
      </c>
      <c r="BO387" s="67">
        <v>0</v>
      </c>
      <c r="BP387" s="69">
        <v>0</v>
      </c>
      <c r="BQ387" s="69">
        <v>0</v>
      </c>
      <c r="BR387" s="69">
        <v>0</v>
      </c>
      <c r="BS387" s="67">
        <v>0</v>
      </c>
      <c r="BT387" s="67">
        <v>0</v>
      </c>
      <c r="BU387" s="67">
        <v>0</v>
      </c>
      <c r="BV387" s="67">
        <v>0</v>
      </c>
      <c r="BW387" s="67">
        <v>0</v>
      </c>
      <c r="BX387" s="67">
        <v>0</v>
      </c>
      <c r="BY387" s="67">
        <v>0</v>
      </c>
      <c r="BZ387" s="67">
        <v>0</v>
      </c>
      <c r="CA387" s="37"/>
      <c r="CB387"/>
      <c r="CC387"/>
      <c r="CD387"/>
      <c r="CE387"/>
      <c r="CF387"/>
      <c r="CG387"/>
      <c r="CH387"/>
      <c r="CI387"/>
      <c r="CJ387"/>
      <c r="CK387"/>
      <c r="CL387"/>
    </row>
    <row r="388" spans="1:90" s="16" customFormat="1" x14ac:dyDescent="0.3">
      <c r="A388" s="1">
        <v>404111</v>
      </c>
      <c r="B388" s="2" t="s">
        <v>1031</v>
      </c>
      <c r="C388" s="2" t="s">
        <v>1032</v>
      </c>
      <c r="D388" s="2" t="s">
        <v>54</v>
      </c>
      <c r="E388" s="2" t="str">
        <f t="shared" si="94"/>
        <v>SLATER LEMONT W1 pnum404111</v>
      </c>
      <c r="F388" s="1">
        <v>152</v>
      </c>
      <c r="G388" s="2" t="s">
        <v>1033</v>
      </c>
      <c r="H388" s="2" t="s">
        <v>1034</v>
      </c>
      <c r="I388" s="31">
        <v>0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0</v>
      </c>
      <c r="V388" s="31">
        <v>0</v>
      </c>
      <c r="W388" s="31">
        <v>0</v>
      </c>
      <c r="X388" s="31">
        <v>0</v>
      </c>
      <c r="Y388" s="31">
        <v>0</v>
      </c>
      <c r="Z388" s="31">
        <v>0</v>
      </c>
      <c r="AA388" s="31">
        <v>0</v>
      </c>
      <c r="AB388" s="31">
        <f t="shared" ref="AB388:AL388" si="104">AC388-300000</f>
        <v>19450000</v>
      </c>
      <c r="AC388" s="31">
        <f t="shared" si="104"/>
        <v>19750000</v>
      </c>
      <c r="AD388" s="31">
        <f t="shared" si="104"/>
        <v>20050000</v>
      </c>
      <c r="AE388" s="31">
        <f t="shared" si="104"/>
        <v>20350000</v>
      </c>
      <c r="AF388" s="31">
        <f t="shared" si="104"/>
        <v>20650000</v>
      </c>
      <c r="AG388" s="31">
        <f t="shared" si="104"/>
        <v>20950000</v>
      </c>
      <c r="AH388" s="31">
        <f t="shared" si="104"/>
        <v>21250000</v>
      </c>
      <c r="AI388" s="31">
        <f t="shared" si="104"/>
        <v>21550000</v>
      </c>
      <c r="AJ388" s="31">
        <f t="shared" si="104"/>
        <v>21850000</v>
      </c>
      <c r="AK388" s="31">
        <f t="shared" si="104"/>
        <v>22150000</v>
      </c>
      <c r="AL388" s="31">
        <f t="shared" si="104"/>
        <v>22450000</v>
      </c>
      <c r="AM388" s="31">
        <v>22750000</v>
      </c>
      <c r="AN388" s="32">
        <v>14500000</v>
      </c>
      <c r="AO388" s="32">
        <v>11440000</v>
      </c>
      <c r="AP388" s="32">
        <v>11440000</v>
      </c>
      <c r="AQ388" s="32">
        <v>11440000</v>
      </c>
      <c r="AR388" s="32">
        <v>11440000</v>
      </c>
      <c r="AS388" s="32">
        <v>11440000</v>
      </c>
      <c r="AT388" s="32">
        <v>11440000</v>
      </c>
      <c r="AU388" s="32">
        <v>11440000</v>
      </c>
      <c r="AV388" s="36">
        <v>13960000</v>
      </c>
      <c r="AW388" s="36">
        <v>13960000</v>
      </c>
      <c r="AX388" s="36">
        <v>14560000</v>
      </c>
      <c r="AY388" s="36">
        <v>14560000</v>
      </c>
      <c r="AZ388" s="36">
        <v>14560000</v>
      </c>
      <c r="BA388" s="36">
        <v>5560000</v>
      </c>
      <c r="BB388" s="36">
        <v>7560000</v>
      </c>
      <c r="BC388" s="36">
        <v>11560000</v>
      </c>
      <c r="BD388" s="36">
        <v>15000000</v>
      </c>
      <c r="BE388" s="36">
        <v>17000000</v>
      </c>
      <c r="BF388" s="36">
        <v>19000000</v>
      </c>
      <c r="BG388" s="36">
        <v>22400000</v>
      </c>
      <c r="BH388" s="36">
        <v>1530000</v>
      </c>
      <c r="BI388" s="36">
        <v>1530000</v>
      </c>
      <c r="BJ388" s="36">
        <v>1530000</v>
      </c>
      <c r="BK388" s="36">
        <v>0</v>
      </c>
      <c r="BL388" s="36">
        <v>0</v>
      </c>
      <c r="BM388" s="36">
        <v>0</v>
      </c>
      <c r="BN388" s="36">
        <v>0</v>
      </c>
      <c r="BO388" s="36">
        <v>0</v>
      </c>
      <c r="BP388" s="36">
        <v>0</v>
      </c>
      <c r="BQ388" s="36">
        <v>0</v>
      </c>
      <c r="BR388" s="36">
        <v>0</v>
      </c>
      <c r="BS388" s="36">
        <v>0</v>
      </c>
      <c r="BT388" s="36">
        <v>0</v>
      </c>
      <c r="BU388" s="36">
        <v>0</v>
      </c>
      <c r="BV388" s="36">
        <v>0</v>
      </c>
      <c r="BW388" s="36">
        <v>0</v>
      </c>
      <c r="BX388" s="36">
        <v>0</v>
      </c>
      <c r="BY388" s="36">
        <v>0</v>
      </c>
      <c r="BZ388" s="36">
        <v>0</v>
      </c>
      <c r="CA388" s="39"/>
    </row>
    <row r="389" spans="1:90" ht="28.8" x14ac:dyDescent="0.3">
      <c r="A389" s="12">
        <v>405085</v>
      </c>
      <c r="B389" s="13" t="s">
        <v>1035</v>
      </c>
      <c r="C389" s="13" t="s">
        <v>1036</v>
      </c>
      <c r="D389" s="13" t="s">
        <v>49</v>
      </c>
      <c r="E389" s="2" t="str">
        <f t="shared" si="94"/>
        <v>SOUTHEAST JOLIET SANITARY DIST W2 pnum405085</v>
      </c>
      <c r="F389" s="12">
        <v>275</v>
      </c>
      <c r="G389" s="13" t="s">
        <v>1037</v>
      </c>
      <c r="H389" s="13" t="s">
        <v>1038</v>
      </c>
      <c r="I389" s="40">
        <v>0</v>
      </c>
      <c r="J389" s="40">
        <v>0</v>
      </c>
      <c r="K389" s="40">
        <v>0</v>
      </c>
      <c r="L389" s="40">
        <v>0</v>
      </c>
      <c r="M389" s="41">
        <v>0</v>
      </c>
      <c r="N389" s="41">
        <v>0</v>
      </c>
      <c r="O389" s="41">
        <v>0</v>
      </c>
      <c r="P389" s="41">
        <v>0</v>
      </c>
      <c r="Q389" s="41">
        <v>0</v>
      </c>
      <c r="R389" s="41">
        <v>0</v>
      </c>
      <c r="S389" s="41">
        <v>0</v>
      </c>
      <c r="T389" s="41">
        <v>0</v>
      </c>
      <c r="U389" s="41">
        <v>0</v>
      </c>
      <c r="V389" s="41">
        <v>0</v>
      </c>
      <c r="W389" s="41">
        <v>0</v>
      </c>
      <c r="X389" s="41">
        <v>0</v>
      </c>
      <c r="Y389" s="41">
        <v>0</v>
      </c>
      <c r="Z389" s="41">
        <v>0</v>
      </c>
      <c r="AA389" s="41">
        <v>0</v>
      </c>
      <c r="AB389" s="41">
        <v>0</v>
      </c>
      <c r="AC389" s="41">
        <v>0</v>
      </c>
      <c r="AD389" s="41">
        <v>0</v>
      </c>
      <c r="AE389" s="41">
        <v>0</v>
      </c>
      <c r="AF389" s="41">
        <v>0</v>
      </c>
      <c r="AG389" s="41">
        <v>0</v>
      </c>
      <c r="AH389" s="41">
        <v>0</v>
      </c>
      <c r="AI389" s="41">
        <v>0</v>
      </c>
      <c r="AJ389" s="41">
        <v>0</v>
      </c>
      <c r="AK389" s="41">
        <v>0</v>
      </c>
      <c r="AL389" s="41">
        <v>0</v>
      </c>
      <c r="AM389" s="41">
        <v>0</v>
      </c>
      <c r="AN389" s="41">
        <v>0</v>
      </c>
      <c r="AO389" s="41">
        <v>0</v>
      </c>
      <c r="AP389" s="41">
        <v>0</v>
      </c>
      <c r="AQ389" s="41">
        <v>0</v>
      </c>
      <c r="AR389" s="41">
        <v>0</v>
      </c>
      <c r="AS389" s="41">
        <v>0</v>
      </c>
      <c r="AT389" s="41">
        <v>0</v>
      </c>
      <c r="AU389" s="41">
        <v>0</v>
      </c>
      <c r="AV389" s="41">
        <v>0</v>
      </c>
      <c r="AW389" s="41">
        <v>0</v>
      </c>
      <c r="AX389" s="41">
        <v>0</v>
      </c>
      <c r="AY389" s="41">
        <v>0</v>
      </c>
      <c r="AZ389" s="41">
        <v>0</v>
      </c>
      <c r="BA389" s="41">
        <v>0</v>
      </c>
      <c r="BB389" s="41">
        <v>0</v>
      </c>
      <c r="BC389" s="41">
        <v>0</v>
      </c>
      <c r="BD389" s="41">
        <v>0</v>
      </c>
      <c r="BE389" s="41">
        <v>0</v>
      </c>
      <c r="BF389" s="41">
        <v>0</v>
      </c>
      <c r="BG389" s="42">
        <v>36433022</v>
      </c>
      <c r="BH389" s="42">
        <v>37433022</v>
      </c>
      <c r="BI389" s="42">
        <v>39785000</v>
      </c>
      <c r="BJ389" s="42">
        <v>39785000</v>
      </c>
      <c r="BK389" s="42">
        <v>35785000</v>
      </c>
      <c r="BL389" s="45">
        <v>32850000</v>
      </c>
      <c r="BM389" s="45">
        <v>32850000</v>
      </c>
      <c r="BN389" s="45">
        <v>32850000</v>
      </c>
      <c r="BO389" s="45">
        <v>32850000</v>
      </c>
      <c r="BP389" s="47">
        <v>0</v>
      </c>
      <c r="BQ389" s="47">
        <v>0</v>
      </c>
      <c r="BR389" s="47">
        <v>0</v>
      </c>
      <c r="BS389" s="47">
        <v>0</v>
      </c>
      <c r="BT389" s="47">
        <v>0</v>
      </c>
      <c r="BU389" s="47">
        <v>0</v>
      </c>
      <c r="BV389" s="47">
        <v>0</v>
      </c>
      <c r="BW389" s="47">
        <v>0</v>
      </c>
      <c r="BX389" s="47">
        <v>0</v>
      </c>
      <c r="BY389" s="47">
        <v>0</v>
      </c>
      <c r="BZ389" s="47">
        <v>0</v>
      </c>
      <c r="CA389" s="44"/>
    </row>
    <row r="390" spans="1:90" s="11" customFormat="1" ht="28.8" x14ac:dyDescent="0.3">
      <c r="A390" s="12">
        <v>409307</v>
      </c>
      <c r="B390" s="13" t="s">
        <v>1035</v>
      </c>
      <c r="C390" s="13" t="s">
        <v>1036</v>
      </c>
      <c r="D390" s="13" t="s">
        <v>54</v>
      </c>
      <c r="E390" s="2" t="str">
        <f t="shared" si="94"/>
        <v>SOUTHEAST JOLIET SANITARY DIST W1 pnum409307</v>
      </c>
      <c r="F390" s="12">
        <v>248</v>
      </c>
      <c r="G390" s="13" t="s">
        <v>1039</v>
      </c>
      <c r="H390" s="13" t="s">
        <v>1040</v>
      </c>
      <c r="I390" s="40">
        <v>0</v>
      </c>
      <c r="J390" s="40">
        <v>0</v>
      </c>
      <c r="K390" s="40">
        <v>0</v>
      </c>
      <c r="L390" s="40">
        <v>0</v>
      </c>
      <c r="M390" s="40">
        <f t="shared" ref="M390:AM390" si="105">N390- 1000000</f>
        <v>34221000</v>
      </c>
      <c r="N390" s="40">
        <f t="shared" si="105"/>
        <v>35221000</v>
      </c>
      <c r="O390" s="40">
        <f t="shared" si="105"/>
        <v>36221000</v>
      </c>
      <c r="P390" s="40">
        <f t="shared" si="105"/>
        <v>37221000</v>
      </c>
      <c r="Q390" s="40">
        <f t="shared" si="105"/>
        <v>38221000</v>
      </c>
      <c r="R390" s="40">
        <f t="shared" si="105"/>
        <v>39221000</v>
      </c>
      <c r="S390" s="40">
        <f t="shared" si="105"/>
        <v>40221000</v>
      </c>
      <c r="T390" s="40">
        <f t="shared" si="105"/>
        <v>41221000</v>
      </c>
      <c r="U390" s="40">
        <f t="shared" si="105"/>
        <v>42221000</v>
      </c>
      <c r="V390" s="40">
        <f t="shared" si="105"/>
        <v>43221000</v>
      </c>
      <c r="W390" s="40">
        <f t="shared" si="105"/>
        <v>44221000</v>
      </c>
      <c r="X390" s="40">
        <f t="shared" si="105"/>
        <v>45221000</v>
      </c>
      <c r="Y390" s="40">
        <f t="shared" si="105"/>
        <v>46221000</v>
      </c>
      <c r="Z390" s="40">
        <f t="shared" si="105"/>
        <v>47221000</v>
      </c>
      <c r="AA390" s="40">
        <f t="shared" si="105"/>
        <v>48221000</v>
      </c>
      <c r="AB390" s="40">
        <f t="shared" si="105"/>
        <v>49221000</v>
      </c>
      <c r="AC390" s="40">
        <f t="shared" si="105"/>
        <v>50221000</v>
      </c>
      <c r="AD390" s="40">
        <f t="shared" si="105"/>
        <v>51221000</v>
      </c>
      <c r="AE390" s="40">
        <f t="shared" si="105"/>
        <v>52221000</v>
      </c>
      <c r="AF390" s="40">
        <f t="shared" si="105"/>
        <v>53221000</v>
      </c>
      <c r="AG390" s="40">
        <f t="shared" si="105"/>
        <v>54221000</v>
      </c>
      <c r="AH390" s="40">
        <f t="shared" si="105"/>
        <v>55221000</v>
      </c>
      <c r="AI390" s="40">
        <f t="shared" si="105"/>
        <v>56221000</v>
      </c>
      <c r="AJ390" s="40">
        <f t="shared" si="105"/>
        <v>57221000</v>
      </c>
      <c r="AK390" s="40">
        <f t="shared" si="105"/>
        <v>58221000</v>
      </c>
      <c r="AL390" s="40">
        <f t="shared" si="105"/>
        <v>59221000</v>
      </c>
      <c r="AM390" s="40">
        <f t="shared" si="105"/>
        <v>60221000</v>
      </c>
      <c r="AN390" s="42">
        <v>61221000</v>
      </c>
      <c r="AO390" s="42">
        <v>69132000</v>
      </c>
      <c r="AP390" s="42">
        <v>70304000</v>
      </c>
      <c r="AQ390" s="42">
        <v>70255000</v>
      </c>
      <c r="AR390" s="42">
        <v>84867000</v>
      </c>
      <c r="AS390" s="42">
        <v>70304000</v>
      </c>
      <c r="AT390" s="42">
        <v>70304000</v>
      </c>
      <c r="AU390" s="42">
        <v>70151000</v>
      </c>
      <c r="AV390" s="42">
        <v>79667000</v>
      </c>
      <c r="AW390" s="42">
        <v>79667000</v>
      </c>
      <c r="AX390" s="42">
        <v>69820000</v>
      </c>
      <c r="AY390" s="42">
        <v>67820000</v>
      </c>
      <c r="AZ390" s="42">
        <v>65820000</v>
      </c>
      <c r="BA390" s="42">
        <v>63820000</v>
      </c>
      <c r="BB390" s="42">
        <v>62079000</v>
      </c>
      <c r="BC390" s="42">
        <v>62079000</v>
      </c>
      <c r="BD390" s="42">
        <v>62079000</v>
      </c>
      <c r="BE390" s="42">
        <v>62079000</v>
      </c>
      <c r="BF390" s="42">
        <v>62079000</v>
      </c>
      <c r="BG390" s="42">
        <v>36433023</v>
      </c>
      <c r="BH390" s="42">
        <v>38433023</v>
      </c>
      <c r="BI390" s="42">
        <v>39785000</v>
      </c>
      <c r="BJ390" s="42">
        <v>39785000</v>
      </c>
      <c r="BK390" s="42">
        <v>35785000</v>
      </c>
      <c r="BL390" s="42">
        <v>32850000</v>
      </c>
      <c r="BM390" s="42">
        <v>32850000</v>
      </c>
      <c r="BN390" s="42">
        <v>32850000</v>
      </c>
      <c r="BO390" s="42">
        <v>32850000</v>
      </c>
      <c r="BP390" s="45">
        <v>65700000</v>
      </c>
      <c r="BQ390" s="45">
        <v>65700000</v>
      </c>
      <c r="BR390" s="45">
        <v>65700000</v>
      </c>
      <c r="BS390" s="45">
        <v>65700000</v>
      </c>
      <c r="BT390" s="45">
        <v>65700000</v>
      </c>
      <c r="BU390" s="45">
        <v>65700000</v>
      </c>
      <c r="BV390" s="45">
        <v>65700000</v>
      </c>
      <c r="BW390" s="45">
        <v>60700000</v>
      </c>
      <c r="BX390" s="45">
        <v>57051400</v>
      </c>
      <c r="BY390" s="45">
        <v>82339800</v>
      </c>
      <c r="BZ390" s="45">
        <v>82339800</v>
      </c>
      <c r="CA390" s="44"/>
    </row>
    <row r="391" spans="1:90" s="11" customFormat="1" ht="28.8" x14ac:dyDescent="0.3">
      <c r="A391" s="1">
        <v>405421</v>
      </c>
      <c r="B391" s="2" t="s">
        <v>1041</v>
      </c>
      <c r="C391" s="2" t="s">
        <v>1042</v>
      </c>
      <c r="D391" s="2" t="s">
        <v>54</v>
      </c>
      <c r="E391" s="2" t="str">
        <f t="shared" si="94"/>
        <v>STANS LANDSCAPING W1 pnum405421</v>
      </c>
      <c r="F391" s="1">
        <v>385</v>
      </c>
      <c r="G391" s="2" t="s">
        <v>1043</v>
      </c>
      <c r="H391" s="2" t="s">
        <v>1044</v>
      </c>
      <c r="I391" s="31">
        <v>0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1">
        <v>0</v>
      </c>
      <c r="V391" s="31">
        <v>0</v>
      </c>
      <c r="W391" s="31">
        <v>0</v>
      </c>
      <c r="X391" s="31">
        <v>0</v>
      </c>
      <c r="Y391" s="31">
        <v>0</v>
      </c>
      <c r="Z391" s="31">
        <v>0</v>
      </c>
      <c r="AA391" s="31">
        <v>0</v>
      </c>
      <c r="AB391" s="31">
        <v>0</v>
      </c>
      <c r="AC391" s="31">
        <v>0</v>
      </c>
      <c r="AD391" s="31">
        <v>0</v>
      </c>
      <c r="AE391" s="31">
        <v>0</v>
      </c>
      <c r="AF391" s="31">
        <v>0</v>
      </c>
      <c r="AG391" s="31">
        <v>0</v>
      </c>
      <c r="AH391" s="31">
        <v>0</v>
      </c>
      <c r="AI391" s="31">
        <v>0</v>
      </c>
      <c r="AJ391" s="31">
        <v>0</v>
      </c>
      <c r="AK391" s="31">
        <v>0</v>
      </c>
      <c r="AL391" s="31">
        <v>0</v>
      </c>
      <c r="AM391" s="31">
        <v>0</v>
      </c>
      <c r="AN391" s="31">
        <v>0</v>
      </c>
      <c r="AO391" s="31">
        <v>0</v>
      </c>
      <c r="AP391" s="31">
        <v>0</v>
      </c>
      <c r="AQ391" s="31">
        <v>0</v>
      </c>
      <c r="AR391" s="31">
        <v>0</v>
      </c>
      <c r="AS391" s="31">
        <v>0</v>
      </c>
      <c r="AT391" s="31">
        <v>0</v>
      </c>
      <c r="AU391" s="31">
        <v>0</v>
      </c>
      <c r="AV391" s="31">
        <v>0</v>
      </c>
      <c r="AW391" s="31">
        <v>0</v>
      </c>
      <c r="AX391" s="31">
        <v>0</v>
      </c>
      <c r="AY391" s="31">
        <v>0</v>
      </c>
      <c r="AZ391" s="31">
        <v>0</v>
      </c>
      <c r="BA391" s="31">
        <v>0</v>
      </c>
      <c r="BB391" s="31">
        <v>0</v>
      </c>
      <c r="BC391" s="31">
        <v>0</v>
      </c>
      <c r="BD391" s="32">
        <v>19300000</v>
      </c>
      <c r="BE391" s="32">
        <v>10300000</v>
      </c>
      <c r="BF391" s="32">
        <v>2300000</v>
      </c>
      <c r="BG391" s="32">
        <v>193000</v>
      </c>
      <c r="BH391" s="32">
        <v>73000</v>
      </c>
      <c r="BI391" s="32">
        <v>150000</v>
      </c>
      <c r="BJ391" s="32">
        <v>300000</v>
      </c>
      <c r="BK391" s="32">
        <v>325000</v>
      </c>
      <c r="BL391" s="32">
        <v>350000</v>
      </c>
      <c r="BM391" s="32">
        <v>360000</v>
      </c>
      <c r="BN391" s="33">
        <v>380000</v>
      </c>
      <c r="BO391" s="33">
        <v>250000</v>
      </c>
      <c r="BP391" s="33">
        <v>100000</v>
      </c>
      <c r="BQ391" s="34">
        <v>380000</v>
      </c>
      <c r="BR391" s="34">
        <v>250000</v>
      </c>
      <c r="BS391" s="34">
        <v>100000</v>
      </c>
      <c r="BT391" s="34">
        <v>0</v>
      </c>
      <c r="BU391" s="34">
        <v>0</v>
      </c>
      <c r="BV391" s="34">
        <v>0</v>
      </c>
      <c r="BW391" s="34">
        <v>0</v>
      </c>
      <c r="BX391" s="34">
        <v>0</v>
      </c>
      <c r="BY391" s="34">
        <v>0</v>
      </c>
      <c r="BZ391" s="34">
        <v>0</v>
      </c>
      <c r="CA391" s="39"/>
    </row>
    <row r="392" spans="1:90" s="21" customFormat="1" x14ac:dyDescent="0.3">
      <c r="A392" s="27">
        <v>409223</v>
      </c>
      <c r="B392" s="28" t="s">
        <v>1045</v>
      </c>
      <c r="C392" s="8" t="s">
        <v>1046</v>
      </c>
      <c r="D392" s="8" t="s">
        <v>49</v>
      </c>
      <c r="E392" s="2" t="str">
        <f t="shared" si="94"/>
        <v>STEGER W2 pnum409223</v>
      </c>
      <c r="F392" s="7">
        <v>325</v>
      </c>
      <c r="G392" s="8" t="s">
        <v>1047</v>
      </c>
      <c r="H392" s="8" t="s">
        <v>1048</v>
      </c>
      <c r="I392" s="63">
        <f>AN392/2</f>
        <v>94125500</v>
      </c>
      <c r="J392" s="64">
        <f t="shared" ref="J392:AM392" si="106">(($AN392-$I392)/($AN$2-$I$2))+I392</f>
        <v>94125508.715324074</v>
      </c>
      <c r="K392" s="64">
        <f t="shared" si="106"/>
        <v>94125517.430648148</v>
      </c>
      <c r="L392" s="64">
        <f t="shared" si="106"/>
        <v>94125526.145972222</v>
      </c>
      <c r="M392" s="64">
        <f t="shared" si="106"/>
        <v>94125534.861296296</v>
      </c>
      <c r="N392" s="64">
        <f t="shared" si="106"/>
        <v>94125543.57662037</v>
      </c>
      <c r="O392" s="64">
        <f t="shared" si="106"/>
        <v>94125552.291944444</v>
      </c>
      <c r="P392" s="64">
        <f t="shared" si="106"/>
        <v>94125561.007268518</v>
      </c>
      <c r="Q392" s="64">
        <f t="shared" si="106"/>
        <v>94125569.722592592</v>
      </c>
      <c r="R392" s="64">
        <f t="shared" si="106"/>
        <v>94125578.437916666</v>
      </c>
      <c r="S392" s="64">
        <f t="shared" si="106"/>
        <v>94125587.15324074</v>
      </c>
      <c r="T392" s="64">
        <f t="shared" si="106"/>
        <v>94125595.868564814</v>
      </c>
      <c r="U392" s="64">
        <f t="shared" si="106"/>
        <v>94125604.583888888</v>
      </c>
      <c r="V392" s="64">
        <f t="shared" si="106"/>
        <v>94125613.299212962</v>
      </c>
      <c r="W392" s="64">
        <f t="shared" si="106"/>
        <v>94125622.014537036</v>
      </c>
      <c r="X392" s="64">
        <f t="shared" si="106"/>
        <v>94125630.72986111</v>
      </c>
      <c r="Y392" s="64">
        <f t="shared" si="106"/>
        <v>94125639.445185184</v>
      </c>
      <c r="Z392" s="64">
        <f t="shared" si="106"/>
        <v>94125648.160509259</v>
      </c>
      <c r="AA392" s="64">
        <f t="shared" si="106"/>
        <v>94125656.875833333</v>
      </c>
      <c r="AB392" s="64">
        <f t="shared" si="106"/>
        <v>94125665.591157407</v>
      </c>
      <c r="AC392" s="64">
        <f t="shared" si="106"/>
        <v>94125674.306481481</v>
      </c>
      <c r="AD392" s="64">
        <f t="shared" si="106"/>
        <v>94125683.021805555</v>
      </c>
      <c r="AE392" s="64">
        <f t="shared" si="106"/>
        <v>94125691.737129629</v>
      </c>
      <c r="AF392" s="64">
        <f t="shared" si="106"/>
        <v>94125700.452453703</v>
      </c>
      <c r="AG392" s="64">
        <f t="shared" si="106"/>
        <v>94125709.167777777</v>
      </c>
      <c r="AH392" s="64">
        <f t="shared" si="106"/>
        <v>94125717.883101851</v>
      </c>
      <c r="AI392" s="64">
        <f t="shared" si="106"/>
        <v>94125726.598425925</v>
      </c>
      <c r="AJ392" s="64">
        <f t="shared" si="106"/>
        <v>94125735.313749999</v>
      </c>
      <c r="AK392" s="64">
        <f t="shared" si="106"/>
        <v>94125744.029074073</v>
      </c>
      <c r="AL392" s="64">
        <f t="shared" si="106"/>
        <v>94125752.744398147</v>
      </c>
      <c r="AM392" s="64">
        <f t="shared" si="106"/>
        <v>94125761.459722221</v>
      </c>
      <c r="AN392" s="58">
        <v>188251000</v>
      </c>
      <c r="AO392" s="58">
        <v>154611000</v>
      </c>
      <c r="AP392" s="58">
        <v>134545000</v>
      </c>
      <c r="AQ392" s="58">
        <v>183861000</v>
      </c>
      <c r="AR392" s="58">
        <v>168117000</v>
      </c>
      <c r="AS392" s="58">
        <v>178449000</v>
      </c>
      <c r="AT392" s="58">
        <v>163235000</v>
      </c>
      <c r="AU392" s="58">
        <v>184254000</v>
      </c>
      <c r="AV392" s="58">
        <v>182301000</v>
      </c>
      <c r="AW392" s="58">
        <v>172391000</v>
      </c>
      <c r="AX392" s="58">
        <v>189054000</v>
      </c>
      <c r="AY392" s="58">
        <v>147752000</v>
      </c>
      <c r="AZ392" s="58">
        <v>183548000</v>
      </c>
      <c r="BA392" s="58">
        <v>192504000</v>
      </c>
      <c r="BB392" s="58">
        <v>190222000</v>
      </c>
      <c r="BC392" s="58">
        <v>172251000</v>
      </c>
      <c r="BD392" s="58">
        <v>190878000</v>
      </c>
      <c r="BE392" s="58">
        <v>215222000</v>
      </c>
      <c r="BF392" s="58">
        <v>212852000</v>
      </c>
      <c r="BG392" s="58">
        <v>185192000</v>
      </c>
      <c r="BH392" s="58">
        <v>185192000</v>
      </c>
      <c r="BI392" s="58">
        <v>141253000</v>
      </c>
      <c r="BJ392" s="58">
        <v>176815000</v>
      </c>
      <c r="BK392" s="58">
        <v>144566000</v>
      </c>
      <c r="BL392" s="58">
        <v>145348000</v>
      </c>
      <c r="BM392" s="58">
        <v>133800000</v>
      </c>
      <c r="BN392" s="60">
        <v>139820000</v>
      </c>
      <c r="BO392" s="60">
        <v>130176000</v>
      </c>
      <c r="BP392" s="60">
        <v>131208000</v>
      </c>
      <c r="BQ392" s="60">
        <v>121085000</v>
      </c>
      <c r="BR392" s="60">
        <v>123362000</v>
      </c>
      <c r="BS392" s="60">
        <v>106476000</v>
      </c>
      <c r="BT392" s="60">
        <f t="shared" ref="BT392:BZ392" si="107">AVERAGE($BO$390:$BS$390)</f>
        <v>59130000</v>
      </c>
      <c r="BU392" s="60">
        <f t="shared" si="107"/>
        <v>59130000</v>
      </c>
      <c r="BV392" s="60">
        <f t="shared" si="107"/>
        <v>59130000</v>
      </c>
      <c r="BW392" s="60">
        <f t="shared" si="107"/>
        <v>59130000</v>
      </c>
      <c r="BX392" s="60">
        <f t="shared" si="107"/>
        <v>59130000</v>
      </c>
      <c r="BY392" s="60">
        <f t="shared" si="107"/>
        <v>59130000</v>
      </c>
      <c r="BZ392" s="58">
        <f t="shared" si="107"/>
        <v>59130000</v>
      </c>
      <c r="CA392" s="92"/>
    </row>
    <row r="393" spans="1:90" s="16" customFormat="1" x14ac:dyDescent="0.3">
      <c r="A393" s="27">
        <v>409222</v>
      </c>
      <c r="B393" s="28" t="s">
        <v>1045</v>
      </c>
      <c r="C393" s="8" t="s">
        <v>1046</v>
      </c>
      <c r="D393" s="8" t="s">
        <v>54</v>
      </c>
      <c r="E393" s="2" t="str">
        <f t="shared" si="94"/>
        <v>STEGER W1 pnum409222</v>
      </c>
      <c r="F393" s="7">
        <v>318</v>
      </c>
      <c r="G393" s="8" t="s">
        <v>1049</v>
      </c>
      <c r="H393" s="8" t="s">
        <v>1050</v>
      </c>
      <c r="I393" s="63">
        <f>AN393/2</f>
        <v>9830100</v>
      </c>
      <c r="J393" s="64">
        <f t="shared" ref="J393:AM393" si="108">(($AN393-$I393)/($AN$2-$I$2))+I393</f>
        <v>9830100.9101944435</v>
      </c>
      <c r="K393" s="64">
        <f t="shared" si="108"/>
        <v>9830101.8203888871</v>
      </c>
      <c r="L393" s="64">
        <f t="shared" si="108"/>
        <v>9830102.7305833306</v>
      </c>
      <c r="M393" s="64">
        <f t="shared" si="108"/>
        <v>9830103.6407777742</v>
      </c>
      <c r="N393" s="64">
        <f t="shared" si="108"/>
        <v>9830104.5509722177</v>
      </c>
      <c r="O393" s="64">
        <f t="shared" si="108"/>
        <v>9830105.4611666612</v>
      </c>
      <c r="P393" s="64">
        <f t="shared" si="108"/>
        <v>9830106.3713611048</v>
      </c>
      <c r="Q393" s="64">
        <f t="shared" si="108"/>
        <v>9830107.2815555483</v>
      </c>
      <c r="R393" s="64">
        <f t="shared" si="108"/>
        <v>9830108.1917499918</v>
      </c>
      <c r="S393" s="64">
        <f t="shared" si="108"/>
        <v>9830109.1019444354</v>
      </c>
      <c r="T393" s="64">
        <f t="shared" si="108"/>
        <v>9830110.0121388789</v>
      </c>
      <c r="U393" s="64">
        <f t="shared" si="108"/>
        <v>9830110.9223333225</v>
      </c>
      <c r="V393" s="64">
        <f t="shared" si="108"/>
        <v>9830111.832527766</v>
      </c>
      <c r="W393" s="64">
        <f t="shared" si="108"/>
        <v>9830112.7427222095</v>
      </c>
      <c r="X393" s="64">
        <f t="shared" si="108"/>
        <v>9830113.6529166531</v>
      </c>
      <c r="Y393" s="64">
        <f t="shared" si="108"/>
        <v>9830114.5631110966</v>
      </c>
      <c r="Z393" s="64">
        <f t="shared" si="108"/>
        <v>9830115.4733055402</v>
      </c>
      <c r="AA393" s="64">
        <f t="shared" si="108"/>
        <v>9830116.3834999837</v>
      </c>
      <c r="AB393" s="64">
        <f t="shared" si="108"/>
        <v>9830117.2936944272</v>
      </c>
      <c r="AC393" s="64">
        <f t="shared" si="108"/>
        <v>9830118.2038888708</v>
      </c>
      <c r="AD393" s="64">
        <f t="shared" si="108"/>
        <v>9830119.1140833143</v>
      </c>
      <c r="AE393" s="64">
        <f t="shared" si="108"/>
        <v>9830120.0242777579</v>
      </c>
      <c r="AF393" s="64">
        <f t="shared" si="108"/>
        <v>9830120.9344722014</v>
      </c>
      <c r="AG393" s="64">
        <f t="shared" si="108"/>
        <v>9830121.8446666449</v>
      </c>
      <c r="AH393" s="64">
        <f t="shared" si="108"/>
        <v>9830122.7548610885</v>
      </c>
      <c r="AI393" s="64">
        <f t="shared" si="108"/>
        <v>9830123.665055532</v>
      </c>
      <c r="AJ393" s="64">
        <f t="shared" si="108"/>
        <v>9830124.5752499755</v>
      </c>
      <c r="AK393" s="64">
        <f t="shared" si="108"/>
        <v>9830125.4854444191</v>
      </c>
      <c r="AL393" s="64">
        <f t="shared" si="108"/>
        <v>9830126.3956388626</v>
      </c>
      <c r="AM393" s="64">
        <f t="shared" si="108"/>
        <v>9830127.3058333062</v>
      </c>
      <c r="AN393" s="58">
        <v>19660200</v>
      </c>
      <c r="AO393" s="58">
        <v>5256000</v>
      </c>
      <c r="AP393" s="58">
        <v>23519900</v>
      </c>
      <c r="AQ393" s="58">
        <v>2248600</v>
      </c>
      <c r="AR393" s="58">
        <v>9592900</v>
      </c>
      <c r="AS393" s="58">
        <v>7119100</v>
      </c>
      <c r="AT393" s="58">
        <v>0</v>
      </c>
      <c r="AU393" s="58">
        <v>0</v>
      </c>
      <c r="AV393" s="84">
        <f>(($AX$391-$AS$391)/(1991-1988))+AS393</f>
        <v>7119100</v>
      </c>
      <c r="AW393" s="84">
        <f>(($AX$391-$AS$391)/(1991-1988))+AV393</f>
        <v>7119100</v>
      </c>
      <c r="AX393" s="58">
        <v>1018000</v>
      </c>
      <c r="AY393" s="93">
        <f>(($BD$391-$AX$391)/(1997-1991))+AX393</f>
        <v>4234666.666666666</v>
      </c>
      <c r="AZ393" s="93">
        <f>(($BD$391-$AX$391)/(1997-1991))+AY393</f>
        <v>7451333.3333333321</v>
      </c>
      <c r="BA393" s="93">
        <f>(($BD$391-$AX$391)/(1997-1991))+AZ393</f>
        <v>10667999.999999998</v>
      </c>
      <c r="BB393" s="93">
        <f>(($BD$391-$AX$391)/(1997-1991))+BA393</f>
        <v>13884666.666666664</v>
      </c>
      <c r="BC393" s="84">
        <f>(($BD$391-$AX$391)/(1997-1991))+BB393</f>
        <v>17101333.333333332</v>
      </c>
      <c r="BD393" s="58">
        <v>1886000</v>
      </c>
      <c r="BE393" s="84">
        <v>0</v>
      </c>
      <c r="BF393" s="84">
        <v>0</v>
      </c>
      <c r="BG393" s="93">
        <v>2158000</v>
      </c>
      <c r="BH393" s="93">
        <v>318000</v>
      </c>
      <c r="BI393" s="58">
        <v>2158000</v>
      </c>
      <c r="BJ393" s="58">
        <v>318000</v>
      </c>
      <c r="BK393" s="84">
        <f>(($BM$391-$BJ$391)/(2006-2003))+BJ393</f>
        <v>338000</v>
      </c>
      <c r="BL393" s="84">
        <f>(($BM$391-$BJ$391)/(2006-2003))+BK393</f>
        <v>358000</v>
      </c>
      <c r="BM393" s="58">
        <v>1298000</v>
      </c>
      <c r="BN393" s="84">
        <v>0</v>
      </c>
      <c r="BO393" s="84">
        <v>0</v>
      </c>
      <c r="BP393" s="84">
        <v>0</v>
      </c>
      <c r="BQ393" s="84">
        <v>0</v>
      </c>
      <c r="BR393" s="84">
        <v>0</v>
      </c>
      <c r="BS393" s="84">
        <v>0</v>
      </c>
      <c r="BT393" s="84">
        <v>0</v>
      </c>
      <c r="BU393" s="84">
        <v>0</v>
      </c>
      <c r="BV393" s="84">
        <v>0</v>
      </c>
      <c r="BW393" s="84">
        <v>0</v>
      </c>
      <c r="BX393" s="84">
        <v>0</v>
      </c>
      <c r="BY393" s="84">
        <v>0</v>
      </c>
      <c r="BZ393" s="84">
        <v>0</v>
      </c>
      <c r="CA393" s="92"/>
    </row>
    <row r="394" spans="1:90" s="16" customFormat="1" ht="28.8" x14ac:dyDescent="0.3">
      <c r="A394" s="17">
        <v>404155</v>
      </c>
      <c r="B394" s="18" t="s">
        <v>1051</v>
      </c>
      <c r="C394" s="18" t="s">
        <v>1052</v>
      </c>
      <c r="D394" s="18" t="s">
        <v>54</v>
      </c>
      <c r="E394" s="2" t="str">
        <f t="shared" si="94"/>
        <v>SUN VALLEY SPORTS CLUB W1 pnum404155</v>
      </c>
      <c r="F394" s="19"/>
      <c r="G394" s="18" t="s">
        <v>1053</v>
      </c>
      <c r="H394" s="18" t="s">
        <v>1054</v>
      </c>
      <c r="I394" s="48">
        <v>0</v>
      </c>
      <c r="J394" s="48">
        <v>0</v>
      </c>
      <c r="K394" s="48">
        <v>0</v>
      </c>
      <c r="L394" s="48">
        <v>0</v>
      </c>
      <c r="M394" s="48">
        <v>0</v>
      </c>
      <c r="N394" s="48">
        <f t="shared" ref="N394:AM394" si="109">O394-80000</f>
        <v>3410000</v>
      </c>
      <c r="O394" s="48">
        <f t="shared" si="109"/>
        <v>3490000</v>
      </c>
      <c r="P394" s="48">
        <f t="shared" si="109"/>
        <v>3570000</v>
      </c>
      <c r="Q394" s="48">
        <f t="shared" si="109"/>
        <v>3650000</v>
      </c>
      <c r="R394" s="48">
        <f t="shared" si="109"/>
        <v>3730000</v>
      </c>
      <c r="S394" s="48">
        <f t="shared" si="109"/>
        <v>3810000</v>
      </c>
      <c r="T394" s="48">
        <f t="shared" si="109"/>
        <v>3890000</v>
      </c>
      <c r="U394" s="48">
        <f t="shared" si="109"/>
        <v>3970000</v>
      </c>
      <c r="V394" s="48">
        <f t="shared" si="109"/>
        <v>4050000</v>
      </c>
      <c r="W394" s="48">
        <f t="shared" si="109"/>
        <v>4130000</v>
      </c>
      <c r="X394" s="48">
        <f t="shared" si="109"/>
        <v>4210000</v>
      </c>
      <c r="Y394" s="48">
        <f t="shared" si="109"/>
        <v>4290000</v>
      </c>
      <c r="Z394" s="48">
        <f t="shared" si="109"/>
        <v>4370000</v>
      </c>
      <c r="AA394" s="48">
        <f t="shared" si="109"/>
        <v>4450000</v>
      </c>
      <c r="AB394" s="48">
        <f t="shared" si="109"/>
        <v>4530000</v>
      </c>
      <c r="AC394" s="48">
        <f t="shared" si="109"/>
        <v>4610000</v>
      </c>
      <c r="AD394" s="48">
        <f t="shared" si="109"/>
        <v>4690000</v>
      </c>
      <c r="AE394" s="48">
        <f t="shared" si="109"/>
        <v>4770000</v>
      </c>
      <c r="AF394" s="48">
        <f t="shared" si="109"/>
        <v>4850000</v>
      </c>
      <c r="AG394" s="48">
        <f t="shared" si="109"/>
        <v>4930000</v>
      </c>
      <c r="AH394" s="48">
        <f t="shared" si="109"/>
        <v>5010000</v>
      </c>
      <c r="AI394" s="48">
        <f t="shared" si="109"/>
        <v>5090000</v>
      </c>
      <c r="AJ394" s="48">
        <f t="shared" si="109"/>
        <v>5170000</v>
      </c>
      <c r="AK394" s="48">
        <f t="shared" si="109"/>
        <v>5250000</v>
      </c>
      <c r="AL394" s="48">
        <f t="shared" si="109"/>
        <v>5330000</v>
      </c>
      <c r="AM394" s="48">
        <f t="shared" si="109"/>
        <v>5410000</v>
      </c>
      <c r="AN394" s="52">
        <v>5490000</v>
      </c>
      <c r="AO394" s="52">
        <v>0</v>
      </c>
      <c r="AP394" s="52">
        <v>0</v>
      </c>
      <c r="AQ394" s="52">
        <v>0</v>
      </c>
      <c r="AR394" s="52">
        <v>0</v>
      </c>
      <c r="AS394" s="52">
        <v>0</v>
      </c>
      <c r="AT394" s="52">
        <v>0</v>
      </c>
      <c r="AU394" s="52">
        <v>0</v>
      </c>
      <c r="AV394" s="52">
        <v>0</v>
      </c>
      <c r="AW394" s="52">
        <v>0</v>
      </c>
      <c r="AX394" s="52">
        <v>0</v>
      </c>
      <c r="AY394" s="52">
        <v>0</v>
      </c>
      <c r="AZ394" s="52">
        <v>0</v>
      </c>
      <c r="BA394" s="52">
        <v>0</v>
      </c>
      <c r="BB394" s="52">
        <v>0</v>
      </c>
      <c r="BC394" s="52">
        <v>0</v>
      </c>
      <c r="BD394" s="52">
        <v>0</v>
      </c>
      <c r="BE394" s="52">
        <v>0</v>
      </c>
      <c r="BF394" s="52">
        <v>0</v>
      </c>
      <c r="BG394" s="52">
        <v>0</v>
      </c>
      <c r="BH394" s="52">
        <v>0</v>
      </c>
      <c r="BI394" s="52">
        <v>0</v>
      </c>
      <c r="BJ394" s="52">
        <v>0</v>
      </c>
      <c r="BK394" s="52">
        <v>0</v>
      </c>
      <c r="BL394" s="52">
        <v>0</v>
      </c>
      <c r="BM394" s="52">
        <v>0</v>
      </c>
      <c r="BN394" s="52">
        <v>0</v>
      </c>
      <c r="BO394" s="52">
        <v>0</v>
      </c>
      <c r="BP394" s="52">
        <v>0</v>
      </c>
      <c r="BQ394" s="52">
        <v>0</v>
      </c>
      <c r="BR394" s="52">
        <v>0</v>
      </c>
      <c r="BS394" s="52">
        <v>0</v>
      </c>
      <c r="BT394" s="52">
        <v>0</v>
      </c>
      <c r="BU394" s="52">
        <v>0</v>
      </c>
      <c r="BV394" s="52">
        <v>0</v>
      </c>
      <c r="BW394" s="52">
        <v>0</v>
      </c>
      <c r="BX394" s="52">
        <v>0</v>
      </c>
      <c r="BY394" s="52">
        <v>0</v>
      </c>
      <c r="BZ394" s="52">
        <v>0</v>
      </c>
      <c r="CA394" s="53"/>
    </row>
    <row r="395" spans="1:90" s="16" customFormat="1" x14ac:dyDescent="0.3">
      <c r="A395" s="12">
        <v>409351</v>
      </c>
      <c r="B395" s="13" t="s">
        <v>1055</v>
      </c>
      <c r="C395" s="13" t="s">
        <v>1056</v>
      </c>
      <c r="D395" s="13" t="s">
        <v>93</v>
      </c>
      <c r="E395" s="2" t="str">
        <f t="shared" si="94"/>
        <v>SUNNYLAND SUBD W3 pnum409351</v>
      </c>
      <c r="F395" s="12">
        <v>150</v>
      </c>
      <c r="G395" s="13" t="s">
        <v>1057</v>
      </c>
      <c r="H395" s="13" t="s">
        <v>1058</v>
      </c>
      <c r="I395" s="40">
        <f t="shared" ref="I395:AM395" si="110">J395-30000</f>
        <v>1559100</v>
      </c>
      <c r="J395" s="40">
        <f t="shared" si="110"/>
        <v>1589100</v>
      </c>
      <c r="K395" s="40">
        <f t="shared" si="110"/>
        <v>1619100</v>
      </c>
      <c r="L395" s="40">
        <f t="shared" si="110"/>
        <v>1649100</v>
      </c>
      <c r="M395" s="40">
        <f t="shared" si="110"/>
        <v>1679100</v>
      </c>
      <c r="N395" s="40">
        <f t="shared" si="110"/>
        <v>1709100</v>
      </c>
      <c r="O395" s="40">
        <f t="shared" si="110"/>
        <v>1739100</v>
      </c>
      <c r="P395" s="40">
        <f t="shared" si="110"/>
        <v>1769100</v>
      </c>
      <c r="Q395" s="40">
        <f t="shared" si="110"/>
        <v>1799100</v>
      </c>
      <c r="R395" s="40">
        <f t="shared" si="110"/>
        <v>1829100</v>
      </c>
      <c r="S395" s="40">
        <f t="shared" si="110"/>
        <v>1859100</v>
      </c>
      <c r="T395" s="40">
        <f t="shared" si="110"/>
        <v>1889100</v>
      </c>
      <c r="U395" s="40">
        <f t="shared" si="110"/>
        <v>1919100</v>
      </c>
      <c r="V395" s="40">
        <f t="shared" si="110"/>
        <v>1949100</v>
      </c>
      <c r="W395" s="40">
        <f t="shared" si="110"/>
        <v>1979100</v>
      </c>
      <c r="X395" s="40">
        <f t="shared" si="110"/>
        <v>2009100</v>
      </c>
      <c r="Y395" s="40">
        <f t="shared" si="110"/>
        <v>2039100</v>
      </c>
      <c r="Z395" s="40">
        <f t="shared" si="110"/>
        <v>2069100</v>
      </c>
      <c r="AA395" s="40">
        <f t="shared" si="110"/>
        <v>2099100</v>
      </c>
      <c r="AB395" s="40">
        <f t="shared" si="110"/>
        <v>2129100</v>
      </c>
      <c r="AC395" s="40">
        <f t="shared" si="110"/>
        <v>2159100</v>
      </c>
      <c r="AD395" s="40">
        <f t="shared" si="110"/>
        <v>2189100</v>
      </c>
      <c r="AE395" s="40">
        <f t="shared" si="110"/>
        <v>2219100</v>
      </c>
      <c r="AF395" s="40">
        <f t="shared" si="110"/>
        <v>2249100</v>
      </c>
      <c r="AG395" s="40">
        <f t="shared" si="110"/>
        <v>2279100</v>
      </c>
      <c r="AH395" s="40">
        <f t="shared" si="110"/>
        <v>2309100</v>
      </c>
      <c r="AI395" s="40">
        <f t="shared" si="110"/>
        <v>2339100</v>
      </c>
      <c r="AJ395" s="40">
        <f t="shared" si="110"/>
        <v>2369100</v>
      </c>
      <c r="AK395" s="40">
        <f t="shared" si="110"/>
        <v>2399100</v>
      </c>
      <c r="AL395" s="40">
        <f t="shared" si="110"/>
        <v>2429100</v>
      </c>
      <c r="AM395" s="40">
        <f t="shared" si="110"/>
        <v>2459100</v>
      </c>
      <c r="AN395" s="42">
        <v>2489100</v>
      </c>
      <c r="AO395" s="42">
        <v>2573000</v>
      </c>
      <c r="AP395" s="42">
        <v>2605400</v>
      </c>
      <c r="AQ395" s="42">
        <v>2458100</v>
      </c>
      <c r="AR395" s="42">
        <v>2065800</v>
      </c>
      <c r="AS395" s="42">
        <v>2575600</v>
      </c>
      <c r="AT395" s="42">
        <v>3499400</v>
      </c>
      <c r="AU395" s="42">
        <v>2831900</v>
      </c>
      <c r="AV395" s="42">
        <v>3225300</v>
      </c>
      <c r="AW395" s="42">
        <v>3264850</v>
      </c>
      <c r="AX395" s="42">
        <v>3264850</v>
      </c>
      <c r="AY395" s="42">
        <v>3264850</v>
      </c>
      <c r="AZ395" s="42">
        <v>2995920</v>
      </c>
      <c r="BA395" s="42">
        <v>2995920</v>
      </c>
      <c r="BB395" s="42">
        <v>1680900</v>
      </c>
      <c r="BC395" s="42">
        <v>8800</v>
      </c>
      <c r="BD395" s="42">
        <v>37300</v>
      </c>
      <c r="BE395" s="41">
        <v>0</v>
      </c>
      <c r="BF395" s="41">
        <v>0</v>
      </c>
      <c r="BG395" s="41">
        <v>0</v>
      </c>
      <c r="BH395" s="41">
        <v>0</v>
      </c>
      <c r="BI395" s="41">
        <v>0</v>
      </c>
      <c r="BJ395" s="41">
        <v>0</v>
      </c>
      <c r="BK395" s="41">
        <v>0</v>
      </c>
      <c r="BL395" s="47">
        <v>0</v>
      </c>
      <c r="BM395" s="47">
        <v>0</v>
      </c>
      <c r="BN395" s="47">
        <v>0</v>
      </c>
      <c r="BO395" s="47">
        <v>0</v>
      </c>
      <c r="BP395" s="47">
        <v>0</v>
      </c>
      <c r="BQ395" s="47">
        <v>0</v>
      </c>
      <c r="BR395" s="47">
        <v>0</v>
      </c>
      <c r="BS395" s="45">
        <v>699400</v>
      </c>
      <c r="BT395" s="47">
        <v>0</v>
      </c>
      <c r="BU395" s="47">
        <v>0</v>
      </c>
      <c r="BV395" s="47">
        <v>0</v>
      </c>
      <c r="BW395" s="41">
        <v>0</v>
      </c>
      <c r="BX395" s="47">
        <v>0</v>
      </c>
      <c r="BY395" s="41">
        <v>0</v>
      </c>
      <c r="BZ395" s="41">
        <v>0</v>
      </c>
      <c r="CA395" s="44"/>
      <c r="CB395"/>
      <c r="CC395"/>
      <c r="CD395"/>
      <c r="CE395"/>
      <c r="CF395"/>
      <c r="CG395"/>
      <c r="CH395"/>
      <c r="CI395"/>
      <c r="CJ395"/>
      <c r="CK395"/>
      <c r="CL395"/>
    </row>
    <row r="396" spans="1:90" x14ac:dyDescent="0.3">
      <c r="A396" s="12">
        <v>409353</v>
      </c>
      <c r="B396" s="13" t="s">
        <v>1055</v>
      </c>
      <c r="C396" s="13" t="s">
        <v>1056</v>
      </c>
      <c r="D396" s="13" t="s">
        <v>54</v>
      </c>
      <c r="E396" s="2" t="str">
        <f t="shared" si="94"/>
        <v>SUNNYLAND SUBD W1 pnum409353</v>
      </c>
      <c r="F396" s="12">
        <v>132</v>
      </c>
      <c r="G396" s="13" t="s">
        <v>1059</v>
      </c>
      <c r="H396" s="13" t="s">
        <v>1060</v>
      </c>
      <c r="I396" s="40">
        <f t="shared" ref="I396:AM396" si="111">J396-30000</f>
        <v>1992500</v>
      </c>
      <c r="J396" s="40">
        <f t="shared" si="111"/>
        <v>2022500</v>
      </c>
      <c r="K396" s="40">
        <f t="shared" si="111"/>
        <v>2052500</v>
      </c>
      <c r="L396" s="40">
        <f t="shared" si="111"/>
        <v>2082500</v>
      </c>
      <c r="M396" s="40">
        <f t="shared" si="111"/>
        <v>2112500</v>
      </c>
      <c r="N396" s="40">
        <f t="shared" si="111"/>
        <v>2142500</v>
      </c>
      <c r="O396" s="40">
        <f t="shared" si="111"/>
        <v>2172500</v>
      </c>
      <c r="P396" s="40">
        <f t="shared" si="111"/>
        <v>2202500</v>
      </c>
      <c r="Q396" s="40">
        <f t="shared" si="111"/>
        <v>2232500</v>
      </c>
      <c r="R396" s="40">
        <f t="shared" si="111"/>
        <v>2262500</v>
      </c>
      <c r="S396" s="40">
        <f t="shared" si="111"/>
        <v>2292500</v>
      </c>
      <c r="T396" s="40">
        <f t="shared" si="111"/>
        <v>2322500</v>
      </c>
      <c r="U396" s="40">
        <f t="shared" si="111"/>
        <v>2352500</v>
      </c>
      <c r="V396" s="40">
        <f t="shared" si="111"/>
        <v>2382500</v>
      </c>
      <c r="W396" s="40">
        <f t="shared" si="111"/>
        <v>2412500</v>
      </c>
      <c r="X396" s="40">
        <f t="shared" si="111"/>
        <v>2442500</v>
      </c>
      <c r="Y396" s="40">
        <f t="shared" si="111"/>
        <v>2472500</v>
      </c>
      <c r="Z396" s="40">
        <f t="shared" si="111"/>
        <v>2502500</v>
      </c>
      <c r="AA396" s="40">
        <f t="shared" si="111"/>
        <v>2532500</v>
      </c>
      <c r="AB396" s="40">
        <f t="shared" si="111"/>
        <v>2562500</v>
      </c>
      <c r="AC396" s="40">
        <f t="shared" si="111"/>
        <v>2592500</v>
      </c>
      <c r="AD396" s="40">
        <f t="shared" si="111"/>
        <v>2622500</v>
      </c>
      <c r="AE396" s="40">
        <f t="shared" si="111"/>
        <v>2652500</v>
      </c>
      <c r="AF396" s="40">
        <f t="shared" si="111"/>
        <v>2682500</v>
      </c>
      <c r="AG396" s="40">
        <f t="shared" si="111"/>
        <v>2712500</v>
      </c>
      <c r="AH396" s="40">
        <f t="shared" si="111"/>
        <v>2742500</v>
      </c>
      <c r="AI396" s="40">
        <f t="shared" si="111"/>
        <v>2772500</v>
      </c>
      <c r="AJ396" s="40">
        <f t="shared" si="111"/>
        <v>2802500</v>
      </c>
      <c r="AK396" s="40">
        <f t="shared" si="111"/>
        <v>2832500</v>
      </c>
      <c r="AL396" s="40">
        <f t="shared" si="111"/>
        <v>2862500</v>
      </c>
      <c r="AM396" s="40">
        <f t="shared" si="111"/>
        <v>2892500</v>
      </c>
      <c r="AN396" s="42">
        <v>2922500</v>
      </c>
      <c r="AO396" s="42">
        <v>3349700</v>
      </c>
      <c r="AP396" s="42">
        <v>2688900</v>
      </c>
      <c r="AQ396" s="42">
        <v>3656900</v>
      </c>
      <c r="AR396" s="42">
        <v>3722800</v>
      </c>
      <c r="AS396" s="42">
        <v>3327500</v>
      </c>
      <c r="AT396" s="42">
        <v>3035400</v>
      </c>
      <c r="AU396" s="42">
        <v>3118700</v>
      </c>
      <c r="AV396" s="42">
        <v>3304400</v>
      </c>
      <c r="AW396" s="42">
        <v>3264850</v>
      </c>
      <c r="AX396" s="42">
        <v>3264850</v>
      </c>
      <c r="AY396" s="42">
        <v>3264850</v>
      </c>
      <c r="AZ396" s="42">
        <v>2995920</v>
      </c>
      <c r="BA396" s="42">
        <v>2995920</v>
      </c>
      <c r="BB396" s="42">
        <v>5428600</v>
      </c>
      <c r="BC396" s="42">
        <v>7351100</v>
      </c>
      <c r="BD396" s="42">
        <v>6383800</v>
      </c>
      <c r="BE396" s="47"/>
      <c r="BF396" s="45">
        <v>7494800</v>
      </c>
      <c r="BG396" s="45">
        <v>5743000</v>
      </c>
      <c r="BH396" s="45">
        <v>4506400</v>
      </c>
      <c r="BI396" s="45">
        <v>4545000</v>
      </c>
      <c r="BJ396" s="45">
        <v>4545000</v>
      </c>
      <c r="BK396" s="45">
        <v>5651100</v>
      </c>
      <c r="BL396" s="45">
        <v>5735300</v>
      </c>
      <c r="BM396" s="45">
        <v>5221500</v>
      </c>
      <c r="BN396" s="45">
        <v>5599200</v>
      </c>
      <c r="BO396" s="45">
        <v>6654100</v>
      </c>
      <c r="BP396" s="45">
        <v>6881900</v>
      </c>
      <c r="BQ396" s="45">
        <v>5650200</v>
      </c>
      <c r="BR396" s="45">
        <v>6487700</v>
      </c>
      <c r="BS396" s="45">
        <v>4661200</v>
      </c>
      <c r="BT396" s="42">
        <v>6182300</v>
      </c>
      <c r="BU396" s="42">
        <v>6182300</v>
      </c>
      <c r="BV396" s="42">
        <v>6375600</v>
      </c>
      <c r="BW396" s="42">
        <v>4928100</v>
      </c>
      <c r="BX396" s="42">
        <v>1997600</v>
      </c>
      <c r="BY396" s="42">
        <v>4816800</v>
      </c>
      <c r="BZ396" s="42">
        <v>4816800</v>
      </c>
      <c r="CA396" s="44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</row>
    <row r="397" spans="1:90" s="21" customFormat="1" x14ac:dyDescent="0.3">
      <c r="A397" s="12">
        <v>409352</v>
      </c>
      <c r="B397" s="13" t="s">
        <v>1055</v>
      </c>
      <c r="C397" s="13" t="s">
        <v>1056</v>
      </c>
      <c r="D397" s="13" t="s">
        <v>49</v>
      </c>
      <c r="E397" s="2" t="str">
        <f t="shared" si="94"/>
        <v>SUNNYLAND SUBD W2 pnum409352</v>
      </c>
      <c r="F397" s="12">
        <v>124</v>
      </c>
      <c r="G397" s="13" t="s">
        <v>1061</v>
      </c>
      <c r="H397" s="13" t="s">
        <v>1062</v>
      </c>
      <c r="I397" s="42">
        <v>0</v>
      </c>
      <c r="J397" s="42">
        <v>0</v>
      </c>
      <c r="K397" s="42">
        <v>0</v>
      </c>
      <c r="L397" s="42">
        <v>0</v>
      </c>
      <c r="M397" s="42">
        <v>0</v>
      </c>
      <c r="N397" s="42">
        <v>0</v>
      </c>
      <c r="O397" s="42">
        <v>0</v>
      </c>
      <c r="P397" s="42">
        <v>0</v>
      </c>
      <c r="Q397" s="42">
        <v>0</v>
      </c>
      <c r="R397" s="42">
        <v>0</v>
      </c>
      <c r="S397" s="42">
        <v>0</v>
      </c>
      <c r="T397" s="42">
        <v>0</v>
      </c>
      <c r="U397" s="42">
        <v>0</v>
      </c>
      <c r="V397" s="42">
        <v>0</v>
      </c>
      <c r="W397" s="42">
        <v>0</v>
      </c>
      <c r="X397" s="42">
        <v>0</v>
      </c>
      <c r="Y397" s="42">
        <v>0</v>
      </c>
      <c r="Z397" s="42">
        <v>0</v>
      </c>
      <c r="AA397" s="42">
        <v>0</v>
      </c>
      <c r="AB397" s="42">
        <v>0</v>
      </c>
      <c r="AC397" s="42">
        <v>0</v>
      </c>
      <c r="AD397" s="42">
        <v>0</v>
      </c>
      <c r="AE397" s="42">
        <v>0</v>
      </c>
      <c r="AF397" s="42">
        <v>0</v>
      </c>
      <c r="AG397" s="42">
        <v>0</v>
      </c>
      <c r="AH397" s="42">
        <v>0</v>
      </c>
      <c r="AI397" s="42">
        <v>0</v>
      </c>
      <c r="AJ397" s="42">
        <v>0</v>
      </c>
      <c r="AK397" s="42">
        <v>0</v>
      </c>
      <c r="AL397" s="42">
        <v>0</v>
      </c>
      <c r="AM397" s="42">
        <v>0</v>
      </c>
      <c r="AN397" s="42">
        <v>0</v>
      </c>
      <c r="AO397" s="42">
        <v>0</v>
      </c>
      <c r="AP397" s="42">
        <v>0</v>
      </c>
      <c r="AQ397" s="42">
        <v>0</v>
      </c>
      <c r="AR397" s="42">
        <v>0</v>
      </c>
      <c r="AS397" s="42">
        <v>0</v>
      </c>
      <c r="AT397" s="42">
        <v>0</v>
      </c>
      <c r="AU397" s="42">
        <v>0</v>
      </c>
      <c r="AV397" s="42">
        <v>0</v>
      </c>
      <c r="AW397" s="47">
        <v>0</v>
      </c>
      <c r="AX397" s="47">
        <v>0</v>
      </c>
      <c r="AY397" s="47">
        <v>0</v>
      </c>
      <c r="AZ397" s="47">
        <v>0</v>
      </c>
      <c r="BA397" s="47">
        <v>0</v>
      </c>
      <c r="BB397" s="47">
        <v>0</v>
      </c>
      <c r="BC397" s="47">
        <v>0</v>
      </c>
      <c r="BD397" s="47">
        <v>0</v>
      </c>
      <c r="BE397" s="47">
        <v>0</v>
      </c>
      <c r="BF397" s="47">
        <v>0</v>
      </c>
      <c r="BG397" s="47">
        <v>0</v>
      </c>
      <c r="BH397" s="47">
        <v>0</v>
      </c>
      <c r="BI397" s="47">
        <v>0</v>
      </c>
      <c r="BJ397" s="47">
        <v>0</v>
      </c>
      <c r="BK397" s="47">
        <v>0</v>
      </c>
      <c r="BL397" s="47">
        <v>0</v>
      </c>
      <c r="BM397" s="47">
        <v>0</v>
      </c>
      <c r="BN397" s="47">
        <v>0</v>
      </c>
      <c r="BO397" s="47">
        <v>0</v>
      </c>
      <c r="BP397" s="47">
        <v>0</v>
      </c>
      <c r="BQ397" s="47">
        <v>0</v>
      </c>
      <c r="BR397" s="47">
        <v>0</v>
      </c>
      <c r="BS397" s="47">
        <v>0</v>
      </c>
      <c r="BT397" s="41">
        <v>0</v>
      </c>
      <c r="BU397" s="41">
        <v>0</v>
      </c>
      <c r="BV397" s="43">
        <v>0</v>
      </c>
      <c r="BW397" s="43">
        <v>0</v>
      </c>
      <c r="BX397" s="41">
        <v>0</v>
      </c>
      <c r="BY397" s="41">
        <v>0</v>
      </c>
      <c r="BZ397" s="41">
        <v>0</v>
      </c>
      <c r="CA397" s="44"/>
    </row>
    <row r="398" spans="1:90" ht="28.8" x14ac:dyDescent="0.3">
      <c r="A398" s="1">
        <v>409325</v>
      </c>
      <c r="B398" s="2" t="s">
        <v>1063</v>
      </c>
      <c r="C398" s="2" t="s">
        <v>1064</v>
      </c>
      <c r="D398" s="2" t="s">
        <v>54</v>
      </c>
      <c r="E398" s="2" t="str">
        <f t="shared" si="94"/>
        <v>SUNSET TRAILS APARTMENTS W1 pnum409325</v>
      </c>
      <c r="F398" s="1">
        <v>300</v>
      </c>
      <c r="G398" s="2" t="s">
        <v>1065</v>
      </c>
      <c r="H398" s="2" t="s">
        <v>1066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1">
        <v>0</v>
      </c>
      <c r="V398" s="31">
        <v>0</v>
      </c>
      <c r="W398" s="31">
        <v>0</v>
      </c>
      <c r="X398" s="31">
        <v>0</v>
      </c>
      <c r="Y398" s="31">
        <f t="shared" ref="Y398:AL398" si="112">Z398-150000</f>
        <v>7300000</v>
      </c>
      <c r="Z398" s="31">
        <f t="shared" si="112"/>
        <v>7450000</v>
      </c>
      <c r="AA398" s="31">
        <f t="shared" si="112"/>
        <v>7600000</v>
      </c>
      <c r="AB398" s="31">
        <f t="shared" si="112"/>
        <v>7750000</v>
      </c>
      <c r="AC398" s="31">
        <f t="shared" si="112"/>
        <v>7900000</v>
      </c>
      <c r="AD398" s="31">
        <f t="shared" si="112"/>
        <v>8050000</v>
      </c>
      <c r="AE398" s="31">
        <f t="shared" si="112"/>
        <v>8200000</v>
      </c>
      <c r="AF398" s="31">
        <f t="shared" si="112"/>
        <v>8350000</v>
      </c>
      <c r="AG398" s="31">
        <f t="shared" si="112"/>
        <v>8500000</v>
      </c>
      <c r="AH398" s="31">
        <f t="shared" si="112"/>
        <v>8650000</v>
      </c>
      <c r="AI398" s="31">
        <f t="shared" si="112"/>
        <v>8800000</v>
      </c>
      <c r="AJ398" s="31">
        <f t="shared" si="112"/>
        <v>8950000</v>
      </c>
      <c r="AK398" s="31">
        <f t="shared" si="112"/>
        <v>9100000</v>
      </c>
      <c r="AL398" s="31">
        <f t="shared" si="112"/>
        <v>9250000</v>
      </c>
      <c r="AM398" s="32">
        <v>9400000</v>
      </c>
      <c r="AN398" s="32">
        <v>9400000</v>
      </c>
      <c r="AO398" s="32">
        <v>9400000</v>
      </c>
      <c r="AP398" s="32">
        <v>9400000</v>
      </c>
      <c r="AQ398" s="32">
        <v>9400000</v>
      </c>
      <c r="AR398" s="32">
        <v>9400000</v>
      </c>
      <c r="AS398" s="32">
        <v>9400000</v>
      </c>
      <c r="AT398" s="32">
        <v>9400000</v>
      </c>
      <c r="AU398" s="32">
        <v>9400000</v>
      </c>
      <c r="AV398" s="32">
        <v>6800000</v>
      </c>
      <c r="AW398" s="32">
        <v>4800000</v>
      </c>
      <c r="AX398" s="36">
        <v>0</v>
      </c>
      <c r="AY398" s="36">
        <v>0</v>
      </c>
      <c r="AZ398" s="36">
        <v>0</v>
      </c>
      <c r="BA398" s="36">
        <v>0</v>
      </c>
      <c r="BB398" s="36">
        <v>0</v>
      </c>
      <c r="BC398" s="36">
        <v>0</v>
      </c>
      <c r="BD398" s="36">
        <v>0</v>
      </c>
      <c r="BE398" s="36">
        <v>0</v>
      </c>
      <c r="BF398" s="36">
        <v>0</v>
      </c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>
        <v>0</v>
      </c>
      <c r="BN398" s="36">
        <v>0</v>
      </c>
      <c r="BO398" s="36">
        <v>0</v>
      </c>
      <c r="BP398" s="36">
        <v>0</v>
      </c>
      <c r="BQ398" s="36">
        <v>0</v>
      </c>
      <c r="BR398" s="36">
        <v>0</v>
      </c>
      <c r="BS398" s="36">
        <v>0</v>
      </c>
      <c r="BT398" s="36">
        <v>0</v>
      </c>
      <c r="BU398" s="36">
        <v>0</v>
      </c>
      <c r="BV398" s="36">
        <v>0</v>
      </c>
      <c r="BW398" s="36">
        <v>0</v>
      </c>
      <c r="BX398" s="36">
        <v>0</v>
      </c>
      <c r="BY398" s="36">
        <v>0</v>
      </c>
      <c r="BZ398" s="36">
        <v>0</v>
      </c>
      <c r="CA398" s="39"/>
    </row>
    <row r="399" spans="1:90" ht="28.8" x14ac:dyDescent="0.3">
      <c r="A399" s="17">
        <v>404178</v>
      </c>
      <c r="B399" s="18" t="s">
        <v>1067</v>
      </c>
      <c r="C399" s="18" t="s">
        <v>1068</v>
      </c>
      <c r="D399" s="18" t="s">
        <v>49</v>
      </c>
      <c r="E399" s="2" t="str">
        <f t="shared" si="94"/>
        <v>TAMARACK GOLF CLUB W2 pnum404178</v>
      </c>
      <c r="F399" s="17">
        <v>100</v>
      </c>
      <c r="G399" s="18" t="s">
        <v>1069</v>
      </c>
      <c r="H399" s="18" t="s">
        <v>1070</v>
      </c>
      <c r="I399" s="48">
        <v>0</v>
      </c>
      <c r="J399" s="48">
        <v>0</v>
      </c>
      <c r="K399" s="48">
        <v>0</v>
      </c>
      <c r="L399" s="48">
        <v>0</v>
      </c>
      <c r="M399" s="48">
        <v>0</v>
      </c>
      <c r="N399" s="48">
        <v>0</v>
      </c>
      <c r="O399" s="48">
        <v>0</v>
      </c>
      <c r="P399" s="48">
        <v>0</v>
      </c>
      <c r="Q399" s="48">
        <v>0</v>
      </c>
      <c r="R399" s="48">
        <v>0</v>
      </c>
      <c r="S399" s="48">
        <v>0</v>
      </c>
      <c r="T399" s="48">
        <v>0</v>
      </c>
      <c r="U399" s="48">
        <v>0</v>
      </c>
      <c r="V399" s="48">
        <v>0</v>
      </c>
      <c r="W399" s="48">
        <v>0</v>
      </c>
      <c r="X399" s="48">
        <v>0</v>
      </c>
      <c r="Y399" s="48">
        <v>0</v>
      </c>
      <c r="Z399" s="48">
        <v>0</v>
      </c>
      <c r="AA399" s="48">
        <v>0</v>
      </c>
      <c r="AB399" s="48">
        <v>0</v>
      </c>
      <c r="AC399" s="48">
        <v>0</v>
      </c>
      <c r="AD399" s="48">
        <v>0</v>
      </c>
      <c r="AE399" s="48">
        <v>0</v>
      </c>
      <c r="AF399" s="48">
        <v>0</v>
      </c>
      <c r="AG399" s="48">
        <v>0</v>
      </c>
      <c r="AH399" s="48">
        <v>0</v>
      </c>
      <c r="AI399" s="48">
        <v>0</v>
      </c>
      <c r="AJ399" s="48">
        <v>0</v>
      </c>
      <c r="AK399" s="48">
        <v>0</v>
      </c>
      <c r="AL399" s="48">
        <v>0</v>
      </c>
      <c r="AM399" s="48">
        <v>0</v>
      </c>
      <c r="AN399" s="48">
        <v>0</v>
      </c>
      <c r="AO399" s="48">
        <v>0</v>
      </c>
      <c r="AP399" s="48">
        <v>0</v>
      </c>
      <c r="AQ399" s="48">
        <v>0</v>
      </c>
      <c r="AR399" s="48">
        <v>0</v>
      </c>
      <c r="AS399" s="48">
        <v>0</v>
      </c>
      <c r="AT399" s="48">
        <v>0</v>
      </c>
      <c r="AU399" s="48">
        <v>0</v>
      </c>
      <c r="AV399" s="48">
        <v>0</v>
      </c>
      <c r="AW399" s="48">
        <v>0</v>
      </c>
      <c r="AX399" s="52">
        <v>210000</v>
      </c>
      <c r="AY399" s="49">
        <v>1300000</v>
      </c>
      <c r="AZ399" s="49">
        <v>1300000</v>
      </c>
      <c r="BA399" s="49">
        <v>1300000</v>
      </c>
      <c r="BB399" s="49">
        <v>1300000</v>
      </c>
      <c r="BC399" s="49">
        <v>1300000</v>
      </c>
      <c r="BD399" s="49">
        <v>1300000</v>
      </c>
      <c r="BE399" s="49">
        <v>1400000</v>
      </c>
      <c r="BF399" s="49">
        <v>1400000</v>
      </c>
      <c r="BG399" s="49">
        <v>1500000</v>
      </c>
      <c r="BH399" s="49">
        <v>1500000</v>
      </c>
      <c r="BI399" s="49">
        <v>1500000</v>
      </c>
      <c r="BJ399" s="49">
        <v>1500000</v>
      </c>
      <c r="BK399" s="49">
        <v>1500000</v>
      </c>
      <c r="BL399" s="49">
        <v>1500000</v>
      </c>
      <c r="BM399" s="49">
        <v>1500000</v>
      </c>
      <c r="BN399" s="49">
        <v>1500000</v>
      </c>
      <c r="BO399" s="49">
        <v>1500000</v>
      </c>
      <c r="BP399" s="49">
        <v>1500000</v>
      </c>
      <c r="BQ399" s="49">
        <v>1500000</v>
      </c>
      <c r="BR399" s="49">
        <v>1500000</v>
      </c>
      <c r="BS399" s="49">
        <v>1500000</v>
      </c>
      <c r="BT399" s="49">
        <v>1500000</v>
      </c>
      <c r="BU399" s="49">
        <v>1500000</v>
      </c>
      <c r="BV399" s="49">
        <v>1500000</v>
      </c>
      <c r="BW399" s="49">
        <v>1500000</v>
      </c>
      <c r="BX399" s="49">
        <v>1500000</v>
      </c>
      <c r="BY399" s="49">
        <v>1500000</v>
      </c>
      <c r="BZ399" s="49">
        <v>1500000</v>
      </c>
      <c r="CA399" s="53"/>
    </row>
    <row r="400" spans="1:90" ht="28.8" x14ac:dyDescent="0.3">
      <c r="A400" s="1">
        <v>404714</v>
      </c>
      <c r="B400" s="2" t="s">
        <v>1071</v>
      </c>
      <c r="C400" s="2" t="s">
        <v>1072</v>
      </c>
      <c r="D400" s="2" t="s">
        <v>93</v>
      </c>
      <c r="E400" s="2" t="str">
        <f t="shared" si="94"/>
        <v>TEERLING LANDSCAPE INC W3 pnum404714</v>
      </c>
      <c r="F400" s="1">
        <v>355</v>
      </c>
      <c r="G400" s="2" t="s">
        <v>1073</v>
      </c>
      <c r="H400" s="2" t="s">
        <v>1074</v>
      </c>
      <c r="I400" s="31">
        <v>0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1">
        <v>0</v>
      </c>
      <c r="V400" s="31">
        <v>0</v>
      </c>
      <c r="W400" s="31">
        <v>0</v>
      </c>
      <c r="X400" s="31">
        <v>0</v>
      </c>
      <c r="Y400" s="31">
        <v>0</v>
      </c>
      <c r="Z400" s="31">
        <v>0</v>
      </c>
      <c r="AA400" s="31">
        <v>0</v>
      </c>
      <c r="AB400" s="31">
        <v>0</v>
      </c>
      <c r="AC400" s="31">
        <v>0</v>
      </c>
      <c r="AD400" s="32">
        <v>5000000</v>
      </c>
      <c r="AE400" s="32">
        <v>5000000</v>
      </c>
      <c r="AF400" s="32">
        <v>5000000</v>
      </c>
      <c r="AG400" s="32">
        <v>5000000</v>
      </c>
      <c r="AH400" s="32">
        <v>5000000</v>
      </c>
      <c r="AI400" s="32">
        <v>5000000</v>
      </c>
      <c r="AJ400" s="32">
        <v>5000000</v>
      </c>
      <c r="AK400" s="32">
        <v>5000000</v>
      </c>
      <c r="AL400" s="32">
        <v>5000000</v>
      </c>
      <c r="AM400" s="32">
        <v>5000000</v>
      </c>
      <c r="AN400" s="32">
        <v>5000000</v>
      </c>
      <c r="AO400" s="32">
        <v>5000000</v>
      </c>
      <c r="AP400" s="32">
        <v>5000000</v>
      </c>
      <c r="AQ400" s="32">
        <v>5000000</v>
      </c>
      <c r="AR400" s="32">
        <v>5000000</v>
      </c>
      <c r="AS400" s="32">
        <v>5000000</v>
      </c>
      <c r="AT400" s="32">
        <v>5000000</v>
      </c>
      <c r="AU400" s="32">
        <v>5000000</v>
      </c>
      <c r="AV400" s="32">
        <v>5000000</v>
      </c>
      <c r="AW400" s="32">
        <v>5000000</v>
      </c>
      <c r="AX400" s="32">
        <v>5000000</v>
      </c>
      <c r="AY400" s="32">
        <v>5000000</v>
      </c>
      <c r="AZ400" s="32">
        <v>5000000</v>
      </c>
      <c r="BA400" s="32">
        <v>5000000</v>
      </c>
      <c r="BB400" s="32">
        <v>5000000</v>
      </c>
      <c r="BC400" s="32">
        <v>5000000</v>
      </c>
      <c r="BD400" s="32">
        <v>9000000</v>
      </c>
      <c r="BE400" s="32">
        <v>2715400</v>
      </c>
      <c r="BF400" s="36">
        <v>0</v>
      </c>
      <c r="BG400" s="36">
        <v>0</v>
      </c>
      <c r="BH400" s="36">
        <v>0</v>
      </c>
      <c r="BI400" s="36">
        <v>0</v>
      </c>
      <c r="BJ400" s="36">
        <v>0</v>
      </c>
      <c r="BK400" s="36">
        <v>0</v>
      </c>
      <c r="BL400" s="36">
        <v>0</v>
      </c>
      <c r="BM400" s="36">
        <v>0</v>
      </c>
      <c r="BN400" s="36">
        <v>0</v>
      </c>
      <c r="BO400" s="36">
        <v>0</v>
      </c>
      <c r="BP400" s="36">
        <v>0</v>
      </c>
      <c r="BQ400" s="36">
        <v>0</v>
      </c>
      <c r="BR400" s="36">
        <v>0</v>
      </c>
      <c r="BS400" s="36">
        <v>0</v>
      </c>
      <c r="BT400" s="36">
        <v>0</v>
      </c>
      <c r="BU400" s="36">
        <v>0</v>
      </c>
      <c r="BV400" s="36">
        <v>0</v>
      </c>
      <c r="BW400" s="36">
        <v>0</v>
      </c>
      <c r="BX400" s="36">
        <v>0</v>
      </c>
      <c r="BY400" s="36">
        <v>0</v>
      </c>
      <c r="BZ400" s="36">
        <v>0</v>
      </c>
      <c r="CA400" s="39"/>
    </row>
    <row r="401" spans="1:79" ht="28.8" x14ac:dyDescent="0.3">
      <c r="A401" s="1">
        <v>404712</v>
      </c>
      <c r="B401" s="2" t="s">
        <v>1071</v>
      </c>
      <c r="C401" s="2" t="s">
        <v>1072</v>
      </c>
      <c r="D401" s="2" t="s">
        <v>54</v>
      </c>
      <c r="E401" s="2" t="str">
        <f t="shared" si="94"/>
        <v>TEERLING LANDSCAPE INC W1 pnum404712</v>
      </c>
      <c r="F401" s="1">
        <v>245</v>
      </c>
      <c r="G401" s="2" t="s">
        <v>1075</v>
      </c>
      <c r="H401" s="2" t="s">
        <v>1076</v>
      </c>
      <c r="I401" s="31">
        <v>0</v>
      </c>
      <c r="J401" s="31">
        <v>0</v>
      </c>
      <c r="K401" s="31">
        <v>0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1">
        <v>0</v>
      </c>
      <c r="V401" s="31">
        <v>0</v>
      </c>
      <c r="W401" s="31">
        <v>0</v>
      </c>
      <c r="X401" s="31">
        <v>0</v>
      </c>
      <c r="Y401" s="31">
        <v>0</v>
      </c>
      <c r="Z401" s="31">
        <v>0</v>
      </c>
      <c r="AA401" s="31">
        <v>0</v>
      </c>
      <c r="AB401" s="31">
        <v>0</v>
      </c>
      <c r="AC401" s="31">
        <v>0</v>
      </c>
      <c r="AD401" s="32">
        <v>400000</v>
      </c>
      <c r="AE401" s="32">
        <v>400000</v>
      </c>
      <c r="AF401" s="32">
        <v>400000</v>
      </c>
      <c r="AG401" s="32">
        <v>400000</v>
      </c>
      <c r="AH401" s="32">
        <v>400000</v>
      </c>
      <c r="AI401" s="32">
        <v>400000</v>
      </c>
      <c r="AJ401" s="32">
        <v>400000</v>
      </c>
      <c r="AK401" s="32">
        <v>400000</v>
      </c>
      <c r="AL401" s="32">
        <v>400000</v>
      </c>
      <c r="AM401" s="32">
        <v>400000</v>
      </c>
      <c r="AN401" s="32">
        <v>400000</v>
      </c>
      <c r="AO401" s="32">
        <v>400000</v>
      </c>
      <c r="AP401" s="32">
        <v>400000</v>
      </c>
      <c r="AQ401" s="32">
        <v>400000</v>
      </c>
      <c r="AR401" s="32">
        <v>400000</v>
      </c>
      <c r="AS401" s="32">
        <v>400000</v>
      </c>
      <c r="AT401" s="32">
        <v>400000</v>
      </c>
      <c r="AU401" s="32">
        <v>400000</v>
      </c>
      <c r="AV401" s="32">
        <v>400000</v>
      </c>
      <c r="AW401" s="32">
        <v>400000</v>
      </c>
      <c r="AX401" s="32">
        <v>400000</v>
      </c>
      <c r="AY401" s="32">
        <v>400000</v>
      </c>
      <c r="AZ401" s="32">
        <v>400000</v>
      </c>
      <c r="BA401" s="32">
        <v>400000</v>
      </c>
      <c r="BB401" s="32">
        <v>400000</v>
      </c>
      <c r="BC401" s="32">
        <v>400000</v>
      </c>
      <c r="BD401" s="32">
        <v>4500000</v>
      </c>
      <c r="BE401" s="32">
        <v>2715400</v>
      </c>
      <c r="BF401" s="32">
        <v>750000</v>
      </c>
      <c r="BG401" s="32">
        <v>750000</v>
      </c>
      <c r="BH401" s="36">
        <v>0</v>
      </c>
      <c r="BI401" s="36">
        <v>0</v>
      </c>
      <c r="BJ401" s="36">
        <v>0</v>
      </c>
      <c r="BK401" s="36">
        <v>0</v>
      </c>
      <c r="BL401" s="36">
        <v>0</v>
      </c>
      <c r="BM401" s="36">
        <v>0</v>
      </c>
      <c r="BN401" s="36">
        <v>0</v>
      </c>
      <c r="BO401" s="36">
        <v>0</v>
      </c>
      <c r="BP401" s="36">
        <v>0</v>
      </c>
      <c r="BQ401" s="36">
        <v>0</v>
      </c>
      <c r="BR401" s="36">
        <v>0</v>
      </c>
      <c r="BS401" s="36">
        <v>0</v>
      </c>
      <c r="BT401" s="36">
        <v>0</v>
      </c>
      <c r="BU401" s="36">
        <v>0</v>
      </c>
      <c r="BV401" s="36">
        <v>0</v>
      </c>
      <c r="BW401" s="36">
        <v>0</v>
      </c>
      <c r="BX401" s="36">
        <v>0</v>
      </c>
      <c r="BY401" s="36">
        <v>0</v>
      </c>
      <c r="BZ401" s="36">
        <v>0</v>
      </c>
      <c r="CA401" s="39"/>
    </row>
    <row r="402" spans="1:79" ht="28.8" x14ac:dyDescent="0.3">
      <c r="A402" s="1">
        <v>404713</v>
      </c>
      <c r="B402" s="2" t="s">
        <v>1071</v>
      </c>
      <c r="C402" s="2" t="s">
        <v>1072</v>
      </c>
      <c r="D402" s="2" t="s">
        <v>49</v>
      </c>
      <c r="E402" s="2" t="str">
        <f t="shared" si="94"/>
        <v>TEERLING LANDSCAPE INC W2 pnum404713</v>
      </c>
      <c r="F402" s="1">
        <v>230</v>
      </c>
      <c r="G402" s="2" t="s">
        <v>1073</v>
      </c>
      <c r="H402" s="2" t="s">
        <v>1074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0</v>
      </c>
      <c r="T402" s="31">
        <v>0</v>
      </c>
      <c r="U402" s="31">
        <v>0</v>
      </c>
      <c r="V402" s="31">
        <v>0</v>
      </c>
      <c r="W402" s="31">
        <v>0</v>
      </c>
      <c r="X402" s="31">
        <v>0</v>
      </c>
      <c r="Y402" s="31">
        <v>0</v>
      </c>
      <c r="Z402" s="31">
        <v>0</v>
      </c>
      <c r="AA402" s="31">
        <v>0</v>
      </c>
      <c r="AB402" s="31">
        <v>0</v>
      </c>
      <c r="AC402" s="31">
        <v>0</v>
      </c>
      <c r="AD402" s="32">
        <v>100000</v>
      </c>
      <c r="AE402" s="32">
        <v>100000</v>
      </c>
      <c r="AF402" s="32">
        <v>100000</v>
      </c>
      <c r="AG402" s="32">
        <v>100000</v>
      </c>
      <c r="AH402" s="32">
        <v>100000</v>
      </c>
      <c r="AI402" s="32">
        <v>100000</v>
      </c>
      <c r="AJ402" s="32">
        <v>100000</v>
      </c>
      <c r="AK402" s="32">
        <v>100000</v>
      </c>
      <c r="AL402" s="32">
        <v>100000</v>
      </c>
      <c r="AM402" s="32">
        <v>100000</v>
      </c>
      <c r="AN402" s="32">
        <v>100000</v>
      </c>
      <c r="AO402" s="32">
        <v>100000</v>
      </c>
      <c r="AP402" s="32">
        <v>100000</v>
      </c>
      <c r="AQ402" s="32">
        <v>100000</v>
      </c>
      <c r="AR402" s="32">
        <v>100000</v>
      </c>
      <c r="AS402" s="32">
        <v>100000</v>
      </c>
      <c r="AT402" s="32">
        <v>100000</v>
      </c>
      <c r="AU402" s="32">
        <v>100000</v>
      </c>
      <c r="AV402" s="32">
        <v>100000</v>
      </c>
      <c r="AW402" s="32">
        <v>100000</v>
      </c>
      <c r="AX402" s="32">
        <v>100000</v>
      </c>
      <c r="AY402" s="32">
        <v>100000</v>
      </c>
      <c r="AZ402" s="32">
        <v>100000</v>
      </c>
      <c r="BA402" s="32">
        <v>100000</v>
      </c>
      <c r="BB402" s="32">
        <v>100000</v>
      </c>
      <c r="BC402" s="32">
        <v>100000</v>
      </c>
      <c r="BD402" s="32">
        <v>300000</v>
      </c>
      <c r="BE402" s="32">
        <v>180000</v>
      </c>
      <c r="BF402" s="32">
        <v>120000</v>
      </c>
      <c r="BG402" s="32">
        <v>120000</v>
      </c>
      <c r="BH402" s="36">
        <v>0</v>
      </c>
      <c r="BI402" s="36">
        <v>0</v>
      </c>
      <c r="BJ402" s="36">
        <v>0</v>
      </c>
      <c r="BK402" s="36">
        <v>0</v>
      </c>
      <c r="BL402" s="36">
        <v>0</v>
      </c>
      <c r="BM402" s="36">
        <v>0</v>
      </c>
      <c r="BN402" s="36">
        <v>0</v>
      </c>
      <c r="BO402" s="36">
        <v>0</v>
      </c>
      <c r="BP402" s="36">
        <v>0</v>
      </c>
      <c r="BQ402" s="36">
        <v>0</v>
      </c>
      <c r="BR402" s="36">
        <v>0</v>
      </c>
      <c r="BS402" s="36">
        <v>0</v>
      </c>
      <c r="BT402" s="36">
        <v>0</v>
      </c>
      <c r="BU402" s="36">
        <v>0</v>
      </c>
      <c r="BV402" s="36">
        <v>0</v>
      </c>
      <c r="BW402" s="36">
        <v>0</v>
      </c>
      <c r="BX402" s="36">
        <v>0</v>
      </c>
      <c r="BY402" s="36">
        <v>0</v>
      </c>
      <c r="BZ402" s="36">
        <v>0</v>
      </c>
      <c r="CA402" s="39"/>
    </row>
    <row r="403" spans="1:79" ht="28.8" x14ac:dyDescent="0.3">
      <c r="A403" s="1">
        <v>404159</v>
      </c>
      <c r="B403" s="2" t="s">
        <v>1077</v>
      </c>
      <c r="C403" s="2" t="s">
        <v>1078</v>
      </c>
      <c r="D403" s="2" t="s">
        <v>54</v>
      </c>
      <c r="E403" s="2" t="str">
        <f t="shared" si="94"/>
        <v>TEXAS EASTERN TRANSMISSION W1 pnum404159</v>
      </c>
      <c r="F403" s="3"/>
      <c r="G403" s="2" t="s">
        <v>1079</v>
      </c>
      <c r="H403" s="2" t="s">
        <v>1080</v>
      </c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1">
        <v>0</v>
      </c>
      <c r="V403" s="31">
        <v>0</v>
      </c>
      <c r="W403" s="31">
        <v>0</v>
      </c>
      <c r="X403" s="31">
        <v>0</v>
      </c>
      <c r="Y403" s="31">
        <v>0</v>
      </c>
      <c r="Z403" s="31">
        <v>0</v>
      </c>
      <c r="AA403" s="31">
        <v>0</v>
      </c>
      <c r="AB403" s="31">
        <v>0</v>
      </c>
      <c r="AC403" s="31">
        <v>0</v>
      </c>
      <c r="AD403" s="31">
        <v>0</v>
      </c>
      <c r="AE403" s="31">
        <f t="shared" ref="AE403:AM403" si="113">AF403- 30000</f>
        <v>1560000</v>
      </c>
      <c r="AF403" s="31">
        <f t="shared" si="113"/>
        <v>1590000</v>
      </c>
      <c r="AG403" s="31">
        <f t="shared" si="113"/>
        <v>1620000</v>
      </c>
      <c r="AH403" s="31">
        <f t="shared" si="113"/>
        <v>1650000</v>
      </c>
      <c r="AI403" s="31">
        <f t="shared" si="113"/>
        <v>1680000</v>
      </c>
      <c r="AJ403" s="31">
        <f t="shared" si="113"/>
        <v>1710000</v>
      </c>
      <c r="AK403" s="31">
        <f t="shared" si="113"/>
        <v>1740000</v>
      </c>
      <c r="AL403" s="31">
        <f t="shared" si="113"/>
        <v>1770000</v>
      </c>
      <c r="AM403" s="31">
        <f t="shared" si="113"/>
        <v>1800000</v>
      </c>
      <c r="AN403" s="32">
        <v>1830000</v>
      </c>
      <c r="AO403" s="32">
        <v>0</v>
      </c>
      <c r="AP403" s="32">
        <v>0</v>
      </c>
      <c r="AQ403" s="32">
        <v>0</v>
      </c>
      <c r="AR403" s="32">
        <v>0</v>
      </c>
      <c r="AS403" s="32">
        <v>0</v>
      </c>
      <c r="AT403" s="32">
        <v>0</v>
      </c>
      <c r="AU403" s="32">
        <v>0</v>
      </c>
      <c r="AV403" s="32">
        <v>0</v>
      </c>
      <c r="AW403" s="32">
        <v>0</v>
      </c>
      <c r="AX403" s="32">
        <v>0</v>
      </c>
      <c r="AY403" s="32">
        <v>0</v>
      </c>
      <c r="AZ403" s="32">
        <v>0</v>
      </c>
      <c r="BA403" s="32">
        <v>0</v>
      </c>
      <c r="BB403" s="32">
        <v>0</v>
      </c>
      <c r="BC403" s="32">
        <v>0</v>
      </c>
      <c r="BD403" s="32">
        <v>0</v>
      </c>
      <c r="BE403" s="32">
        <v>0</v>
      </c>
      <c r="BF403" s="32">
        <v>0</v>
      </c>
      <c r="BG403" s="32">
        <v>0</v>
      </c>
      <c r="BH403" s="32">
        <v>0</v>
      </c>
      <c r="BI403" s="32">
        <v>0</v>
      </c>
      <c r="BJ403" s="32">
        <v>0</v>
      </c>
      <c r="BK403" s="32">
        <v>0</v>
      </c>
      <c r="BL403" s="32">
        <v>0</v>
      </c>
      <c r="BM403" s="32">
        <v>0</v>
      </c>
      <c r="BN403" s="32">
        <v>0</v>
      </c>
      <c r="BO403" s="32">
        <v>0</v>
      </c>
      <c r="BP403" s="32">
        <v>0</v>
      </c>
      <c r="BQ403" s="32">
        <v>0</v>
      </c>
      <c r="BR403" s="32">
        <v>0</v>
      </c>
      <c r="BS403" s="32">
        <v>0</v>
      </c>
      <c r="BT403" s="32">
        <v>0</v>
      </c>
      <c r="BU403" s="32">
        <v>0</v>
      </c>
      <c r="BV403" s="32">
        <v>0</v>
      </c>
      <c r="BW403" s="32">
        <v>0</v>
      </c>
      <c r="BX403" s="32">
        <v>0</v>
      </c>
      <c r="BY403" s="32">
        <v>0</v>
      </c>
      <c r="BZ403" s="32">
        <v>0</v>
      </c>
      <c r="CA403" s="39"/>
    </row>
    <row r="404" spans="1:79" ht="28.8" x14ac:dyDescent="0.3">
      <c r="A404" s="1">
        <v>409183</v>
      </c>
      <c r="B404" s="2" t="s">
        <v>1081</v>
      </c>
      <c r="C404" s="2" t="s">
        <v>1082</v>
      </c>
      <c r="D404" s="2" t="s">
        <v>49</v>
      </c>
      <c r="E404" s="2" t="str">
        <f t="shared" si="94"/>
        <v>TREASURE ISLAND MHP W2 pnum409183</v>
      </c>
      <c r="F404" s="1">
        <v>71</v>
      </c>
      <c r="G404" s="2" t="s">
        <v>1083</v>
      </c>
      <c r="H404" s="2" t="s">
        <v>1084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1">
        <v>0</v>
      </c>
      <c r="V404" s="31">
        <v>0</v>
      </c>
      <c r="W404" s="31">
        <v>0</v>
      </c>
      <c r="X404" s="31">
        <v>0</v>
      </c>
      <c r="Y404" s="31">
        <v>0</v>
      </c>
      <c r="Z404" s="31">
        <v>0</v>
      </c>
      <c r="AA404" s="31">
        <v>0</v>
      </c>
      <c r="AB404" s="31">
        <v>0</v>
      </c>
      <c r="AC404" s="31">
        <v>0</v>
      </c>
      <c r="AD404" s="31">
        <v>0</v>
      </c>
      <c r="AE404" s="31">
        <v>0</v>
      </c>
      <c r="AF404" s="31">
        <v>0</v>
      </c>
      <c r="AG404" s="31">
        <v>0</v>
      </c>
      <c r="AH404" s="31">
        <v>0</v>
      </c>
      <c r="AI404" s="31">
        <v>0</v>
      </c>
      <c r="AJ404" s="31">
        <v>0</v>
      </c>
      <c r="AK404" s="31">
        <v>0</v>
      </c>
      <c r="AL404" s="31">
        <v>0</v>
      </c>
      <c r="AM404" s="31">
        <v>0</v>
      </c>
      <c r="AN404" s="31">
        <v>0</v>
      </c>
      <c r="AO404" s="32">
        <v>0</v>
      </c>
      <c r="AP404" s="32">
        <v>0</v>
      </c>
      <c r="AQ404" s="32">
        <v>0</v>
      </c>
      <c r="AR404" s="32">
        <v>0</v>
      </c>
      <c r="AS404" s="32">
        <v>0</v>
      </c>
      <c r="AT404" s="36"/>
      <c r="AU404" s="32">
        <v>0</v>
      </c>
      <c r="AV404" s="36"/>
      <c r="AW404" s="32">
        <v>8429920</v>
      </c>
      <c r="AX404" s="32">
        <v>14408120</v>
      </c>
      <c r="AY404" s="32">
        <v>10408120</v>
      </c>
      <c r="AZ404" s="32">
        <v>8408120</v>
      </c>
      <c r="BA404" s="36">
        <v>0</v>
      </c>
      <c r="BB404" s="36">
        <v>0</v>
      </c>
      <c r="BC404" s="32">
        <v>3066000</v>
      </c>
      <c r="BD404" s="32">
        <v>3066000</v>
      </c>
      <c r="BE404" s="32">
        <v>3066000</v>
      </c>
      <c r="BF404" s="32">
        <v>3066000</v>
      </c>
      <c r="BG404" s="32">
        <v>2710000</v>
      </c>
      <c r="BH404" s="32">
        <v>2710000</v>
      </c>
      <c r="BI404" s="32">
        <v>2625000</v>
      </c>
      <c r="BJ404" s="36">
        <v>0</v>
      </c>
      <c r="BK404" s="36">
        <v>0</v>
      </c>
      <c r="BL404" s="36">
        <v>0</v>
      </c>
      <c r="BM404" s="36">
        <v>0</v>
      </c>
      <c r="BN404" s="36">
        <v>0</v>
      </c>
      <c r="BO404" s="36">
        <v>0</v>
      </c>
      <c r="BP404" s="36">
        <v>0</v>
      </c>
      <c r="BQ404" s="36">
        <v>0</v>
      </c>
      <c r="BR404" s="36">
        <v>0</v>
      </c>
      <c r="BS404" s="36">
        <v>0</v>
      </c>
      <c r="BT404" s="36">
        <v>0</v>
      </c>
      <c r="BU404" s="36">
        <v>0</v>
      </c>
      <c r="BV404" s="36">
        <v>0</v>
      </c>
      <c r="BW404" s="36">
        <v>0</v>
      </c>
      <c r="BX404" s="36">
        <v>0</v>
      </c>
      <c r="BY404" s="36">
        <v>0</v>
      </c>
      <c r="BZ404" s="36">
        <v>0</v>
      </c>
      <c r="CA404" s="39"/>
    </row>
    <row r="405" spans="1:79" ht="28.8" x14ac:dyDescent="0.3">
      <c r="A405" s="1">
        <v>409186</v>
      </c>
      <c r="B405" s="2" t="s">
        <v>1081</v>
      </c>
      <c r="C405" s="2" t="s">
        <v>1082</v>
      </c>
      <c r="D405" s="2" t="s">
        <v>82</v>
      </c>
      <c r="E405" s="2" t="str">
        <f t="shared" ref="E405:E436" si="114">_xlfn.CONCAT(C405, " W",D405," pnum",A405)</f>
        <v>TREASURE ISLAND MHP W5 pnum409186</v>
      </c>
      <c r="F405" s="1">
        <v>58</v>
      </c>
      <c r="G405" s="2" t="s">
        <v>1085</v>
      </c>
      <c r="H405" s="2" t="s">
        <v>1086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f t="shared" ref="P405:AM405" si="115">Q405-200000</f>
        <v>7792500</v>
      </c>
      <c r="Q405" s="31">
        <f t="shared" si="115"/>
        <v>7992500</v>
      </c>
      <c r="R405" s="31">
        <f t="shared" si="115"/>
        <v>8192500</v>
      </c>
      <c r="S405" s="31">
        <f t="shared" si="115"/>
        <v>8392500</v>
      </c>
      <c r="T405" s="31">
        <f t="shared" si="115"/>
        <v>8592500</v>
      </c>
      <c r="U405" s="31">
        <f t="shared" si="115"/>
        <v>8792500</v>
      </c>
      <c r="V405" s="31">
        <f t="shared" si="115"/>
        <v>8992500</v>
      </c>
      <c r="W405" s="31">
        <f t="shared" si="115"/>
        <v>9192500</v>
      </c>
      <c r="X405" s="31">
        <f t="shared" si="115"/>
        <v>9392500</v>
      </c>
      <c r="Y405" s="31">
        <f t="shared" si="115"/>
        <v>9592500</v>
      </c>
      <c r="Z405" s="31">
        <f t="shared" si="115"/>
        <v>9792500</v>
      </c>
      <c r="AA405" s="31">
        <f t="shared" si="115"/>
        <v>9992500</v>
      </c>
      <c r="AB405" s="31">
        <f t="shared" si="115"/>
        <v>10192500</v>
      </c>
      <c r="AC405" s="31">
        <f t="shared" si="115"/>
        <v>10392500</v>
      </c>
      <c r="AD405" s="31">
        <f t="shared" si="115"/>
        <v>10592500</v>
      </c>
      <c r="AE405" s="31">
        <f t="shared" si="115"/>
        <v>10792500</v>
      </c>
      <c r="AF405" s="31">
        <f t="shared" si="115"/>
        <v>10992500</v>
      </c>
      <c r="AG405" s="31">
        <f t="shared" si="115"/>
        <v>11192500</v>
      </c>
      <c r="AH405" s="31">
        <f t="shared" si="115"/>
        <v>11392500</v>
      </c>
      <c r="AI405" s="31">
        <f t="shared" si="115"/>
        <v>11592500</v>
      </c>
      <c r="AJ405" s="31">
        <f t="shared" si="115"/>
        <v>11792500</v>
      </c>
      <c r="AK405" s="31">
        <f t="shared" si="115"/>
        <v>11992500</v>
      </c>
      <c r="AL405" s="31">
        <f t="shared" si="115"/>
        <v>12192500</v>
      </c>
      <c r="AM405" s="31">
        <f t="shared" si="115"/>
        <v>12392500</v>
      </c>
      <c r="AN405" s="32">
        <v>12592500</v>
      </c>
      <c r="AO405" s="32">
        <v>6631000</v>
      </c>
      <c r="AP405" s="32">
        <v>7600000</v>
      </c>
      <c r="AQ405" s="32">
        <v>8300000</v>
      </c>
      <c r="AR405" s="32">
        <v>8700000</v>
      </c>
      <c r="AS405" s="32">
        <v>7000000</v>
      </c>
      <c r="AT405" s="32">
        <v>6051700</v>
      </c>
      <c r="AU405" s="32">
        <v>10633545</v>
      </c>
      <c r="AV405" s="32">
        <v>5029000</v>
      </c>
      <c r="AW405" s="35">
        <v>0</v>
      </c>
      <c r="AX405" s="35">
        <v>0</v>
      </c>
      <c r="AY405" s="35">
        <v>0</v>
      </c>
      <c r="AZ405" s="35">
        <v>0</v>
      </c>
      <c r="BA405" s="32">
        <v>3942000</v>
      </c>
      <c r="BB405" s="32">
        <v>3942000</v>
      </c>
      <c r="BC405" s="32">
        <v>3066000</v>
      </c>
      <c r="BD405" s="32">
        <v>3066000</v>
      </c>
      <c r="BE405" s="32">
        <v>3066000</v>
      </c>
      <c r="BF405" s="32">
        <v>3066000</v>
      </c>
      <c r="BG405" s="32">
        <v>2710000</v>
      </c>
      <c r="BH405" s="32">
        <v>2710000</v>
      </c>
      <c r="BI405" s="32">
        <v>2625000</v>
      </c>
      <c r="BJ405" s="35">
        <v>0</v>
      </c>
      <c r="BK405" s="35">
        <v>0</v>
      </c>
      <c r="BL405" s="35">
        <v>0</v>
      </c>
      <c r="BM405" s="35">
        <v>0</v>
      </c>
      <c r="BN405" s="36">
        <v>0</v>
      </c>
      <c r="BO405" s="36">
        <v>0</v>
      </c>
      <c r="BP405" s="36">
        <v>0</v>
      </c>
      <c r="BQ405" s="36">
        <v>0</v>
      </c>
      <c r="BR405" s="36">
        <v>0</v>
      </c>
      <c r="BS405" s="36">
        <v>0</v>
      </c>
      <c r="BT405" s="35">
        <v>0</v>
      </c>
      <c r="BU405" s="35">
        <v>0</v>
      </c>
      <c r="BV405" s="35">
        <v>0</v>
      </c>
      <c r="BW405" s="35">
        <v>0</v>
      </c>
      <c r="BX405" s="35">
        <v>0</v>
      </c>
      <c r="BY405" s="36">
        <v>0</v>
      </c>
      <c r="BZ405" s="35">
        <v>0</v>
      </c>
      <c r="CA405" s="39"/>
    </row>
    <row r="406" spans="1:79" ht="28.8" x14ac:dyDescent="0.3">
      <c r="A406" s="1">
        <v>409188</v>
      </c>
      <c r="B406" s="2" t="s">
        <v>1081</v>
      </c>
      <c r="C406" s="2" t="s">
        <v>1082</v>
      </c>
      <c r="D406" s="2" t="s">
        <v>85</v>
      </c>
      <c r="E406" s="2" t="str">
        <f t="shared" si="114"/>
        <v>TREASURE ISLAND MHP W7 pnum409188</v>
      </c>
      <c r="F406" s="3"/>
      <c r="G406" s="2" t="s">
        <v>1087</v>
      </c>
      <c r="H406" s="2" t="s">
        <v>1088</v>
      </c>
      <c r="I406" s="31">
        <v>0</v>
      </c>
      <c r="J406" s="31">
        <v>0</v>
      </c>
      <c r="K406" s="31">
        <v>0</v>
      </c>
      <c r="L406" s="31">
        <v>0</v>
      </c>
      <c r="M406" s="31">
        <v>0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0</v>
      </c>
      <c r="T406" s="31">
        <v>0</v>
      </c>
      <c r="U406" s="31">
        <v>0</v>
      </c>
      <c r="V406" s="31">
        <v>0</v>
      </c>
      <c r="W406" s="31">
        <v>0</v>
      </c>
      <c r="X406" s="31">
        <v>0</v>
      </c>
      <c r="Y406" s="31">
        <v>0</v>
      </c>
      <c r="Z406" s="31">
        <v>0</v>
      </c>
      <c r="AA406" s="31">
        <v>0</v>
      </c>
      <c r="AB406" s="31">
        <v>0</v>
      </c>
      <c r="AC406" s="31">
        <v>0</v>
      </c>
      <c r="AD406" s="31">
        <v>0</v>
      </c>
      <c r="AE406" s="31">
        <v>0</v>
      </c>
      <c r="AF406" s="31">
        <v>0</v>
      </c>
      <c r="AG406" s="31">
        <v>0</v>
      </c>
      <c r="AH406" s="31">
        <v>0</v>
      </c>
      <c r="AI406" s="31">
        <v>0</v>
      </c>
      <c r="AJ406" s="31">
        <v>0</v>
      </c>
      <c r="AK406" s="31">
        <v>0</v>
      </c>
      <c r="AL406" s="31">
        <v>0</v>
      </c>
      <c r="AM406" s="31">
        <v>0</v>
      </c>
      <c r="AN406" s="35">
        <v>0</v>
      </c>
      <c r="AO406" s="35">
        <v>0</v>
      </c>
      <c r="AP406" s="35">
        <v>0</v>
      </c>
      <c r="AQ406" s="35">
        <v>0</v>
      </c>
      <c r="AR406" s="35">
        <v>0</v>
      </c>
      <c r="AS406" s="35">
        <v>0</v>
      </c>
      <c r="AT406" s="35">
        <v>0</v>
      </c>
      <c r="AU406" s="35">
        <v>0</v>
      </c>
      <c r="AV406" s="35">
        <v>0</v>
      </c>
      <c r="AW406" s="35">
        <v>0</v>
      </c>
      <c r="AX406" s="35">
        <v>0</v>
      </c>
      <c r="AY406" s="35">
        <v>0</v>
      </c>
      <c r="AZ406" s="35">
        <v>0</v>
      </c>
      <c r="BA406" s="35">
        <v>0</v>
      </c>
      <c r="BB406" s="35">
        <v>0</v>
      </c>
      <c r="BC406" s="35">
        <v>0</v>
      </c>
      <c r="BD406" s="35">
        <v>0</v>
      </c>
      <c r="BE406" s="35">
        <v>0</v>
      </c>
      <c r="BF406" s="35">
        <v>0</v>
      </c>
      <c r="BG406" s="32">
        <v>2710000</v>
      </c>
      <c r="BH406" s="32">
        <v>2710000</v>
      </c>
      <c r="BI406" s="32">
        <v>2625000</v>
      </c>
      <c r="BJ406" s="36">
        <v>0</v>
      </c>
      <c r="BK406" s="36">
        <v>0</v>
      </c>
      <c r="BL406" s="36">
        <v>0</v>
      </c>
      <c r="BM406" s="36">
        <v>0</v>
      </c>
      <c r="BN406" s="36">
        <v>0</v>
      </c>
      <c r="BO406" s="36">
        <v>0</v>
      </c>
      <c r="BP406" s="36">
        <v>0</v>
      </c>
      <c r="BQ406" s="36">
        <v>0</v>
      </c>
      <c r="BR406" s="36">
        <v>0</v>
      </c>
      <c r="BS406" s="36">
        <v>0</v>
      </c>
      <c r="BT406" s="36">
        <v>0</v>
      </c>
      <c r="BU406" s="36">
        <v>0</v>
      </c>
      <c r="BV406" s="36">
        <v>0</v>
      </c>
      <c r="BW406" s="36">
        <v>0</v>
      </c>
      <c r="BX406" s="36">
        <v>0</v>
      </c>
      <c r="BY406" s="36">
        <v>0</v>
      </c>
      <c r="BZ406" s="36">
        <v>0</v>
      </c>
      <c r="CA406" s="39"/>
    </row>
    <row r="407" spans="1:79" ht="28.8" x14ac:dyDescent="0.3">
      <c r="A407" s="17">
        <v>403993</v>
      </c>
      <c r="B407" s="18" t="s">
        <v>1089</v>
      </c>
      <c r="C407" s="18" t="s">
        <v>1090</v>
      </c>
      <c r="D407" s="18" t="s">
        <v>54</v>
      </c>
      <c r="E407" s="2" t="str">
        <f t="shared" si="114"/>
        <v>TUCKAWAY GOLF CLUB W1 pnum403993</v>
      </c>
      <c r="F407" s="17">
        <v>195</v>
      </c>
      <c r="G407" s="18" t="s">
        <v>1091</v>
      </c>
      <c r="H407" s="18" t="s">
        <v>1092</v>
      </c>
      <c r="I407" s="48">
        <v>0</v>
      </c>
      <c r="J407" s="48">
        <v>0</v>
      </c>
      <c r="K407" s="48">
        <v>0</v>
      </c>
      <c r="L407" s="48">
        <v>0</v>
      </c>
      <c r="M407" s="48">
        <v>0</v>
      </c>
      <c r="N407" s="48">
        <v>0</v>
      </c>
      <c r="O407" s="48">
        <v>0</v>
      </c>
      <c r="P407" s="48">
        <v>0</v>
      </c>
      <c r="Q407" s="48">
        <v>0</v>
      </c>
      <c r="R407" s="48">
        <v>0</v>
      </c>
      <c r="S407" s="48">
        <v>0</v>
      </c>
      <c r="T407" s="48">
        <v>0</v>
      </c>
      <c r="U407" s="48">
        <v>0</v>
      </c>
      <c r="V407" s="48">
        <v>0</v>
      </c>
      <c r="W407" s="48">
        <v>0</v>
      </c>
      <c r="X407" s="48">
        <v>0</v>
      </c>
      <c r="Y407" s="48">
        <f t="shared" ref="Y407:AM407" si="116">Z407-150000</f>
        <v>6900000</v>
      </c>
      <c r="Z407" s="48">
        <f t="shared" si="116"/>
        <v>7050000</v>
      </c>
      <c r="AA407" s="48">
        <f t="shared" si="116"/>
        <v>7200000</v>
      </c>
      <c r="AB407" s="48">
        <f t="shared" si="116"/>
        <v>7350000</v>
      </c>
      <c r="AC407" s="48">
        <f t="shared" si="116"/>
        <v>7500000</v>
      </c>
      <c r="AD407" s="48">
        <f t="shared" si="116"/>
        <v>7650000</v>
      </c>
      <c r="AE407" s="48">
        <f t="shared" si="116"/>
        <v>7800000</v>
      </c>
      <c r="AF407" s="48">
        <f t="shared" si="116"/>
        <v>7950000</v>
      </c>
      <c r="AG407" s="48">
        <f t="shared" si="116"/>
        <v>8100000</v>
      </c>
      <c r="AH407" s="48">
        <f t="shared" si="116"/>
        <v>8250000</v>
      </c>
      <c r="AI407" s="48">
        <f t="shared" si="116"/>
        <v>8400000</v>
      </c>
      <c r="AJ407" s="48">
        <f t="shared" si="116"/>
        <v>8550000</v>
      </c>
      <c r="AK407" s="48">
        <f t="shared" si="116"/>
        <v>8700000</v>
      </c>
      <c r="AL407" s="48">
        <f t="shared" si="116"/>
        <v>8850000</v>
      </c>
      <c r="AM407" s="48">
        <f t="shared" si="116"/>
        <v>9000000</v>
      </c>
      <c r="AN407" s="52">
        <v>9150000</v>
      </c>
      <c r="AO407" s="52">
        <v>9150000</v>
      </c>
      <c r="AP407" s="52">
        <v>9150000</v>
      </c>
      <c r="AQ407" s="52">
        <v>9150000</v>
      </c>
      <c r="AR407" s="52">
        <v>9150000</v>
      </c>
      <c r="AS407" s="52">
        <v>9150000</v>
      </c>
      <c r="AT407" s="52">
        <v>9150000</v>
      </c>
      <c r="AU407" s="52">
        <v>9150000</v>
      </c>
      <c r="AV407" s="52">
        <v>9150000</v>
      </c>
      <c r="AW407" s="52">
        <v>9150000</v>
      </c>
      <c r="AX407" s="52">
        <v>9150000</v>
      </c>
      <c r="AY407" s="52">
        <v>9150000</v>
      </c>
      <c r="AZ407" s="52">
        <v>9150000</v>
      </c>
      <c r="BA407" s="52">
        <v>9150000</v>
      </c>
      <c r="BB407" s="52">
        <v>9150000</v>
      </c>
      <c r="BC407" s="52">
        <v>9150000</v>
      </c>
      <c r="BD407" s="52">
        <v>9150000</v>
      </c>
      <c r="BE407" s="52">
        <v>9150000</v>
      </c>
      <c r="BF407" s="52">
        <v>9150000</v>
      </c>
      <c r="BG407" s="52">
        <v>9150000</v>
      </c>
      <c r="BH407" s="52">
        <v>9150000</v>
      </c>
      <c r="BI407" s="52">
        <v>9150000</v>
      </c>
      <c r="BJ407" s="52">
        <v>9150000</v>
      </c>
      <c r="BK407" s="52">
        <v>9150000</v>
      </c>
      <c r="BL407" s="52">
        <v>9150000</v>
      </c>
      <c r="BM407" s="52">
        <v>9150000</v>
      </c>
      <c r="BN407" s="52">
        <v>9150000</v>
      </c>
      <c r="BO407" s="52">
        <v>9150000</v>
      </c>
      <c r="BP407" s="52">
        <v>9150000</v>
      </c>
      <c r="BQ407" s="52">
        <v>9150000</v>
      </c>
      <c r="BR407" s="52">
        <v>9150000</v>
      </c>
      <c r="BS407" s="52">
        <v>9150000</v>
      </c>
      <c r="BT407" s="52">
        <v>9150000</v>
      </c>
      <c r="BU407" s="52">
        <v>9150000</v>
      </c>
      <c r="BV407" s="52">
        <v>9150000</v>
      </c>
      <c r="BW407" s="52">
        <v>9150000</v>
      </c>
      <c r="BX407" s="52">
        <v>9150000</v>
      </c>
      <c r="BY407" s="52">
        <v>9150000</v>
      </c>
      <c r="BZ407" s="52">
        <v>9150000</v>
      </c>
      <c r="CA407" s="53"/>
    </row>
    <row r="408" spans="1:79" ht="28.8" x14ac:dyDescent="0.3">
      <c r="A408" s="1">
        <v>404081</v>
      </c>
      <c r="B408" s="2" t="s">
        <v>1093</v>
      </c>
      <c r="C408" s="2" t="s">
        <v>1094</v>
      </c>
      <c r="D408" s="2" t="s">
        <v>54</v>
      </c>
      <c r="E408" s="2" t="str">
        <f t="shared" si="114"/>
        <v>UNIVERSAL HEAD COMPANY W1 pnum404081</v>
      </c>
      <c r="F408" s="91"/>
      <c r="G408" s="2" t="s">
        <v>1095</v>
      </c>
      <c r="H408" s="2" t="s">
        <v>1096</v>
      </c>
      <c r="I408" s="31">
        <v>0</v>
      </c>
      <c r="J408" s="31">
        <v>0</v>
      </c>
      <c r="K408" s="31">
        <v>0</v>
      </c>
      <c r="L408" s="31">
        <v>0</v>
      </c>
      <c r="M408" s="31">
        <v>0</v>
      </c>
      <c r="N408" s="31">
        <v>0</v>
      </c>
      <c r="O408" s="31">
        <v>0</v>
      </c>
      <c r="P408" s="31">
        <v>0</v>
      </c>
      <c r="Q408" s="31">
        <v>0</v>
      </c>
      <c r="R408" s="31">
        <v>0</v>
      </c>
      <c r="S408" s="31">
        <v>0</v>
      </c>
      <c r="T408" s="31">
        <v>0</v>
      </c>
      <c r="U408" s="31">
        <v>0</v>
      </c>
      <c r="V408" s="31">
        <v>0</v>
      </c>
      <c r="W408" s="31">
        <v>0</v>
      </c>
      <c r="X408" s="31">
        <v>0</v>
      </c>
      <c r="Y408" s="31">
        <v>0</v>
      </c>
      <c r="Z408" s="31">
        <v>0</v>
      </c>
      <c r="AA408" s="31">
        <f t="shared" ref="AA408:AM408" si="117">AB408-20000</f>
        <v>396000</v>
      </c>
      <c r="AB408" s="31">
        <f t="shared" si="117"/>
        <v>416000</v>
      </c>
      <c r="AC408" s="31">
        <f t="shared" si="117"/>
        <v>436000</v>
      </c>
      <c r="AD408" s="31">
        <f t="shared" si="117"/>
        <v>456000</v>
      </c>
      <c r="AE408" s="31">
        <f t="shared" si="117"/>
        <v>476000</v>
      </c>
      <c r="AF408" s="31">
        <f t="shared" si="117"/>
        <v>496000</v>
      </c>
      <c r="AG408" s="31">
        <f t="shared" si="117"/>
        <v>516000</v>
      </c>
      <c r="AH408" s="31">
        <f t="shared" si="117"/>
        <v>536000</v>
      </c>
      <c r="AI408" s="31">
        <f t="shared" si="117"/>
        <v>556000</v>
      </c>
      <c r="AJ408" s="31">
        <f t="shared" si="117"/>
        <v>576000</v>
      </c>
      <c r="AK408" s="31">
        <f t="shared" si="117"/>
        <v>596000</v>
      </c>
      <c r="AL408" s="31">
        <f t="shared" si="117"/>
        <v>616000</v>
      </c>
      <c r="AM408" s="31">
        <f t="shared" si="117"/>
        <v>636000</v>
      </c>
      <c r="AN408" s="32">
        <v>656000</v>
      </c>
      <c r="AO408" s="32">
        <v>656000</v>
      </c>
      <c r="AP408" s="32">
        <v>250000</v>
      </c>
      <c r="AQ408" s="32">
        <v>250000</v>
      </c>
      <c r="AR408" s="32">
        <v>180000</v>
      </c>
      <c r="AS408" s="32">
        <v>160000</v>
      </c>
      <c r="AT408" s="32">
        <v>180000</v>
      </c>
      <c r="AU408" s="32">
        <v>120000</v>
      </c>
      <c r="AV408" s="32">
        <v>120000</v>
      </c>
      <c r="AW408" s="32">
        <v>80000</v>
      </c>
      <c r="AX408" s="32">
        <v>80000</v>
      </c>
      <c r="AY408" s="32">
        <v>80000</v>
      </c>
      <c r="AZ408" s="32">
        <v>80000</v>
      </c>
      <c r="BA408" s="32">
        <v>80000</v>
      </c>
      <c r="BB408" s="32">
        <v>80000</v>
      </c>
      <c r="BC408" s="32">
        <v>80000</v>
      </c>
      <c r="BD408" s="32">
        <v>3650</v>
      </c>
      <c r="BE408" s="35">
        <v>0</v>
      </c>
      <c r="BF408" s="35">
        <v>0</v>
      </c>
      <c r="BG408" s="35">
        <v>0</v>
      </c>
      <c r="BH408" s="35">
        <v>0</v>
      </c>
      <c r="BI408" s="35">
        <v>0</v>
      </c>
      <c r="BJ408" s="35">
        <v>0</v>
      </c>
      <c r="BK408" s="35">
        <v>0</v>
      </c>
      <c r="BL408" s="35">
        <v>0</v>
      </c>
      <c r="BM408" s="35">
        <v>0</v>
      </c>
      <c r="BN408" s="35">
        <v>0</v>
      </c>
      <c r="BO408" s="35">
        <v>0</v>
      </c>
      <c r="BP408" s="35">
        <v>0</v>
      </c>
      <c r="BQ408" s="35">
        <v>0</v>
      </c>
      <c r="BR408" s="35">
        <v>0</v>
      </c>
      <c r="BS408" s="35">
        <v>0</v>
      </c>
      <c r="BT408" s="35">
        <v>0</v>
      </c>
      <c r="BU408" s="35">
        <v>0</v>
      </c>
      <c r="BV408" s="35">
        <v>0</v>
      </c>
      <c r="BW408" s="35">
        <v>0</v>
      </c>
      <c r="BX408" s="35">
        <v>0</v>
      </c>
      <c r="BY408" s="35">
        <v>0</v>
      </c>
      <c r="BZ408" s="35">
        <v>0</v>
      </c>
      <c r="CA408" s="39"/>
    </row>
    <row r="409" spans="1:79" s="21" customFormat="1" ht="28.8" x14ac:dyDescent="0.3">
      <c r="A409" s="1">
        <v>404082</v>
      </c>
      <c r="B409" s="2" t="s">
        <v>1093</v>
      </c>
      <c r="C409" s="2" t="s">
        <v>1094</v>
      </c>
      <c r="D409" s="2" t="s">
        <v>49</v>
      </c>
      <c r="E409" s="2" t="str">
        <f t="shared" si="114"/>
        <v>UNIVERSAL HEAD COMPANY W2 pnum404082</v>
      </c>
      <c r="F409" s="91"/>
      <c r="G409" s="2" t="s">
        <v>1095</v>
      </c>
      <c r="H409" s="2" t="s">
        <v>1096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1">
        <v>0</v>
      </c>
      <c r="V409" s="31">
        <v>0</v>
      </c>
      <c r="W409" s="31">
        <v>0</v>
      </c>
      <c r="X409" s="31">
        <v>0</v>
      </c>
      <c r="Y409" s="31">
        <v>0</v>
      </c>
      <c r="Z409" s="31">
        <v>0</v>
      </c>
      <c r="AA409" s="31">
        <f t="shared" ref="AA409:AM409" si="118">AB409-1000</f>
        <v>151000</v>
      </c>
      <c r="AB409" s="31">
        <f t="shared" si="118"/>
        <v>152000</v>
      </c>
      <c r="AC409" s="31">
        <f t="shared" si="118"/>
        <v>153000</v>
      </c>
      <c r="AD409" s="31">
        <f t="shared" si="118"/>
        <v>154000</v>
      </c>
      <c r="AE409" s="31">
        <f t="shared" si="118"/>
        <v>155000</v>
      </c>
      <c r="AF409" s="31">
        <f t="shared" si="118"/>
        <v>156000</v>
      </c>
      <c r="AG409" s="31">
        <f t="shared" si="118"/>
        <v>157000</v>
      </c>
      <c r="AH409" s="31">
        <f t="shared" si="118"/>
        <v>158000</v>
      </c>
      <c r="AI409" s="31">
        <f t="shared" si="118"/>
        <v>159000</v>
      </c>
      <c r="AJ409" s="31">
        <f t="shared" si="118"/>
        <v>160000</v>
      </c>
      <c r="AK409" s="31">
        <f t="shared" si="118"/>
        <v>161000</v>
      </c>
      <c r="AL409" s="31">
        <f t="shared" si="118"/>
        <v>162000</v>
      </c>
      <c r="AM409" s="31">
        <f t="shared" si="118"/>
        <v>163000</v>
      </c>
      <c r="AN409" s="32">
        <v>164000</v>
      </c>
      <c r="AO409" s="32">
        <v>164000</v>
      </c>
      <c r="AP409" s="32">
        <v>140000</v>
      </c>
      <c r="AQ409" s="32">
        <v>140000</v>
      </c>
      <c r="AR409" s="32">
        <v>120000</v>
      </c>
      <c r="AS409" s="32">
        <v>120000</v>
      </c>
      <c r="AT409" s="32">
        <v>120000</v>
      </c>
      <c r="AU409" s="32">
        <v>100000</v>
      </c>
      <c r="AV409" s="32">
        <v>100000</v>
      </c>
      <c r="AW409" s="32">
        <v>66667</v>
      </c>
      <c r="AX409" s="32">
        <v>66667</v>
      </c>
      <c r="AY409" s="32">
        <v>66667</v>
      </c>
      <c r="AZ409" s="32">
        <v>66667</v>
      </c>
      <c r="BA409" s="32">
        <v>66667</v>
      </c>
      <c r="BB409" s="32">
        <v>66667</v>
      </c>
      <c r="BC409" s="32">
        <v>66667</v>
      </c>
      <c r="BD409" s="32">
        <v>3650</v>
      </c>
      <c r="BE409" s="35">
        <v>0</v>
      </c>
      <c r="BF409" s="35">
        <v>0</v>
      </c>
      <c r="BG409" s="35">
        <v>0</v>
      </c>
      <c r="BH409" s="35">
        <v>0</v>
      </c>
      <c r="BI409" s="35">
        <v>0</v>
      </c>
      <c r="BJ409" s="35">
        <v>0</v>
      </c>
      <c r="BK409" s="35">
        <v>0</v>
      </c>
      <c r="BL409" s="35">
        <v>0</v>
      </c>
      <c r="BM409" s="35">
        <v>0</v>
      </c>
      <c r="BN409" s="35">
        <v>0</v>
      </c>
      <c r="BO409" s="36">
        <v>0</v>
      </c>
      <c r="BP409" s="36">
        <v>0</v>
      </c>
      <c r="BQ409" s="36">
        <v>0</v>
      </c>
      <c r="BR409" s="36">
        <v>0</v>
      </c>
      <c r="BS409" s="36">
        <v>0</v>
      </c>
      <c r="BT409" s="36">
        <v>0</v>
      </c>
      <c r="BU409" s="36">
        <v>0</v>
      </c>
      <c r="BV409" s="36">
        <v>0</v>
      </c>
      <c r="BW409" s="36">
        <v>0</v>
      </c>
      <c r="BX409" s="36">
        <v>0</v>
      </c>
      <c r="BY409" s="36">
        <v>0</v>
      </c>
      <c r="BZ409" s="36">
        <v>0</v>
      </c>
      <c r="CA409" s="39"/>
    </row>
    <row r="410" spans="1:79" s="21" customFormat="1" ht="28.8" x14ac:dyDescent="0.3">
      <c r="A410" s="17">
        <v>404147</v>
      </c>
      <c r="B410" s="18" t="s">
        <v>1097</v>
      </c>
      <c r="C410" s="18" t="s">
        <v>1098</v>
      </c>
      <c r="D410" s="18" t="s">
        <v>54</v>
      </c>
      <c r="E410" s="2" t="str">
        <f t="shared" si="114"/>
        <v>UNIVERSITY GOLF CLUB W1 pnum404147</v>
      </c>
      <c r="F410" s="17">
        <v>428</v>
      </c>
      <c r="G410" s="18" t="s">
        <v>1099</v>
      </c>
      <c r="H410" s="18" t="s">
        <v>1100</v>
      </c>
      <c r="I410" s="48">
        <v>0</v>
      </c>
      <c r="J410" s="48">
        <v>0</v>
      </c>
      <c r="K410" s="48">
        <v>0</v>
      </c>
      <c r="L410" s="48">
        <v>0</v>
      </c>
      <c r="M410" s="48">
        <v>0</v>
      </c>
      <c r="N410" s="48">
        <v>0</v>
      </c>
      <c r="O410" s="48">
        <v>0</v>
      </c>
      <c r="P410" s="48">
        <v>0</v>
      </c>
      <c r="Q410" s="48">
        <v>0</v>
      </c>
      <c r="R410" s="48">
        <v>0</v>
      </c>
      <c r="S410" s="48">
        <v>0</v>
      </c>
      <c r="T410" s="48">
        <v>0</v>
      </c>
      <c r="U410" s="48">
        <v>0</v>
      </c>
      <c r="V410" s="48">
        <v>0</v>
      </c>
      <c r="W410" s="48">
        <v>0</v>
      </c>
      <c r="X410" s="48">
        <v>0</v>
      </c>
      <c r="Y410" s="48">
        <v>0</v>
      </c>
      <c r="Z410" s="48">
        <f t="shared" ref="Z410:AM410" si="119">AA410-13000</f>
        <v>1818000</v>
      </c>
      <c r="AA410" s="48">
        <f t="shared" si="119"/>
        <v>1831000</v>
      </c>
      <c r="AB410" s="48">
        <f t="shared" si="119"/>
        <v>1844000</v>
      </c>
      <c r="AC410" s="48">
        <f t="shared" si="119"/>
        <v>1857000</v>
      </c>
      <c r="AD410" s="48">
        <f t="shared" si="119"/>
        <v>1870000</v>
      </c>
      <c r="AE410" s="48">
        <f t="shared" si="119"/>
        <v>1883000</v>
      </c>
      <c r="AF410" s="48">
        <f t="shared" si="119"/>
        <v>1896000</v>
      </c>
      <c r="AG410" s="48">
        <f t="shared" si="119"/>
        <v>1909000</v>
      </c>
      <c r="AH410" s="48">
        <f t="shared" si="119"/>
        <v>1922000</v>
      </c>
      <c r="AI410" s="48">
        <f t="shared" si="119"/>
        <v>1935000</v>
      </c>
      <c r="AJ410" s="48">
        <f t="shared" si="119"/>
        <v>1948000</v>
      </c>
      <c r="AK410" s="48">
        <f t="shared" si="119"/>
        <v>1961000</v>
      </c>
      <c r="AL410" s="48">
        <f t="shared" si="119"/>
        <v>1974000</v>
      </c>
      <c r="AM410" s="48">
        <f t="shared" si="119"/>
        <v>1987000</v>
      </c>
      <c r="AN410" s="52">
        <v>2000000</v>
      </c>
      <c r="AO410" s="52">
        <v>2000000</v>
      </c>
      <c r="AP410" s="52">
        <v>17000000</v>
      </c>
      <c r="AQ410" s="52">
        <v>2000000</v>
      </c>
      <c r="AR410" s="52">
        <v>2500000</v>
      </c>
      <c r="AS410" s="52">
        <v>2500000</v>
      </c>
      <c r="AT410" s="52">
        <v>2500000</v>
      </c>
      <c r="AU410" s="52">
        <v>2500000</v>
      </c>
      <c r="AV410" s="52">
        <v>1900000</v>
      </c>
      <c r="AW410" s="52">
        <v>1900000</v>
      </c>
      <c r="AX410" s="52">
        <v>1920000</v>
      </c>
      <c r="AY410" s="52">
        <v>2250000</v>
      </c>
      <c r="AZ410" s="52">
        <v>500000</v>
      </c>
      <c r="BA410" s="52">
        <v>2000000</v>
      </c>
      <c r="BB410" s="52">
        <v>2500000</v>
      </c>
      <c r="BC410" s="52">
        <v>2225000</v>
      </c>
      <c r="BD410" s="52">
        <v>2225000</v>
      </c>
      <c r="BE410" s="52">
        <v>2225000</v>
      </c>
      <c r="BF410" s="52">
        <v>2225000</v>
      </c>
      <c r="BG410" s="52">
        <v>2225000</v>
      </c>
      <c r="BH410" s="52">
        <v>2225000</v>
      </c>
      <c r="BI410" s="52">
        <v>2225000</v>
      </c>
      <c r="BJ410" s="52">
        <v>2225000</v>
      </c>
      <c r="BK410" s="52">
        <v>2225000</v>
      </c>
      <c r="BL410" s="52">
        <v>9286668</v>
      </c>
      <c r="BM410" s="55">
        <v>9286668</v>
      </c>
      <c r="BN410" s="55">
        <v>9286668</v>
      </c>
      <c r="BO410" s="55">
        <v>9286668</v>
      </c>
      <c r="BP410" s="55">
        <v>9286668</v>
      </c>
      <c r="BQ410" s="55">
        <v>9286668</v>
      </c>
      <c r="BR410" s="55">
        <v>9286668</v>
      </c>
      <c r="BS410" s="55">
        <v>9286668</v>
      </c>
      <c r="BT410" s="55">
        <v>9286668</v>
      </c>
      <c r="BU410" s="55">
        <v>9286668</v>
      </c>
      <c r="BV410" s="55">
        <v>9286668</v>
      </c>
      <c r="BW410" s="55">
        <v>9286668</v>
      </c>
      <c r="BX410" s="55">
        <v>9286668</v>
      </c>
      <c r="BY410" s="55">
        <v>9286668</v>
      </c>
      <c r="BZ410" s="55">
        <v>9286668</v>
      </c>
      <c r="CA410" s="53"/>
    </row>
    <row r="411" spans="1:79" s="21" customFormat="1" ht="28.8" x14ac:dyDescent="0.3">
      <c r="A411" s="17">
        <v>404149</v>
      </c>
      <c r="B411" s="18" t="s">
        <v>1097</v>
      </c>
      <c r="C411" s="18" t="s">
        <v>1098</v>
      </c>
      <c r="D411" s="18" t="s">
        <v>93</v>
      </c>
      <c r="E411" s="2" t="str">
        <f t="shared" si="114"/>
        <v>UNIVERSITY GOLF CLUB W3 pnum404149</v>
      </c>
      <c r="F411" s="17">
        <v>260</v>
      </c>
      <c r="G411" s="18" t="s">
        <v>547</v>
      </c>
      <c r="H411" s="18" t="s">
        <v>548</v>
      </c>
      <c r="I411" s="48">
        <v>0</v>
      </c>
      <c r="J411" s="48">
        <v>0</v>
      </c>
      <c r="K411" s="48">
        <v>0</v>
      </c>
      <c r="L411" s="48">
        <v>0</v>
      </c>
      <c r="M411" s="48">
        <v>0</v>
      </c>
      <c r="N411" s="48">
        <v>0</v>
      </c>
      <c r="O411" s="48">
        <v>0</v>
      </c>
      <c r="P411" s="48">
        <v>0</v>
      </c>
      <c r="Q411" s="48">
        <v>0</v>
      </c>
      <c r="R411" s="48">
        <v>0</v>
      </c>
      <c r="S411" s="48">
        <v>0</v>
      </c>
      <c r="T411" s="48">
        <v>0</v>
      </c>
      <c r="U411" s="48">
        <v>0</v>
      </c>
      <c r="V411" s="48">
        <v>0</v>
      </c>
      <c r="W411" s="48">
        <v>0</v>
      </c>
      <c r="X411" s="48">
        <v>0</v>
      </c>
      <c r="Y411" s="48">
        <v>0</v>
      </c>
      <c r="Z411" s="48">
        <f t="shared" ref="Z411:AM411" si="120">AA411-2500</f>
        <v>365000</v>
      </c>
      <c r="AA411" s="48">
        <f t="shared" si="120"/>
        <v>367500</v>
      </c>
      <c r="AB411" s="48">
        <f t="shared" si="120"/>
        <v>370000</v>
      </c>
      <c r="AC411" s="48">
        <f t="shared" si="120"/>
        <v>372500</v>
      </c>
      <c r="AD411" s="48">
        <f t="shared" si="120"/>
        <v>375000</v>
      </c>
      <c r="AE411" s="48">
        <f t="shared" si="120"/>
        <v>377500</v>
      </c>
      <c r="AF411" s="48">
        <f t="shared" si="120"/>
        <v>380000</v>
      </c>
      <c r="AG411" s="48">
        <f t="shared" si="120"/>
        <v>382500</v>
      </c>
      <c r="AH411" s="48">
        <f t="shared" si="120"/>
        <v>385000</v>
      </c>
      <c r="AI411" s="48">
        <f t="shared" si="120"/>
        <v>387500</v>
      </c>
      <c r="AJ411" s="48">
        <f t="shared" si="120"/>
        <v>390000</v>
      </c>
      <c r="AK411" s="48">
        <f t="shared" si="120"/>
        <v>392500</v>
      </c>
      <c r="AL411" s="48">
        <f t="shared" si="120"/>
        <v>395000</v>
      </c>
      <c r="AM411" s="48">
        <f t="shared" si="120"/>
        <v>397500</v>
      </c>
      <c r="AN411" s="52">
        <v>400000</v>
      </c>
      <c r="AO411" s="52">
        <v>4000000</v>
      </c>
      <c r="AP411" s="52">
        <v>1000000</v>
      </c>
      <c r="AQ411" s="52">
        <v>1000000</v>
      </c>
      <c r="AR411" s="52">
        <v>1100000</v>
      </c>
      <c r="AS411" s="52">
        <v>1250000</v>
      </c>
      <c r="AT411" s="52">
        <v>1250000</v>
      </c>
      <c r="AU411" s="52">
        <v>1250000</v>
      </c>
      <c r="AV411" s="52">
        <v>267000</v>
      </c>
      <c r="AW411" s="52">
        <v>267000</v>
      </c>
      <c r="AX411" s="52">
        <v>267000</v>
      </c>
      <c r="AY411" s="52">
        <v>1000000</v>
      </c>
      <c r="AZ411" s="52">
        <v>1000000</v>
      </c>
      <c r="BA411" s="52">
        <v>850000</v>
      </c>
      <c r="BB411" s="52">
        <v>850000</v>
      </c>
      <c r="BC411" s="52">
        <v>850000</v>
      </c>
      <c r="BD411" s="52">
        <v>850000</v>
      </c>
      <c r="BE411" s="52">
        <v>850000</v>
      </c>
      <c r="BF411" s="52">
        <v>850000</v>
      </c>
      <c r="BG411" s="52">
        <v>850000</v>
      </c>
      <c r="BH411" s="52">
        <v>850000</v>
      </c>
      <c r="BI411" s="52">
        <v>850000</v>
      </c>
      <c r="BJ411" s="52">
        <v>850000</v>
      </c>
      <c r="BK411" s="52">
        <v>850000</v>
      </c>
      <c r="BL411" s="49">
        <v>0</v>
      </c>
      <c r="BM411" s="49">
        <v>0</v>
      </c>
      <c r="BN411" s="49">
        <v>0</v>
      </c>
      <c r="BO411" s="49">
        <v>0</v>
      </c>
      <c r="BP411" s="49">
        <v>0</v>
      </c>
      <c r="BQ411" s="49">
        <v>0</v>
      </c>
      <c r="BR411" s="49">
        <v>0</v>
      </c>
      <c r="BS411" s="49">
        <v>0</v>
      </c>
      <c r="BT411" s="49">
        <v>0</v>
      </c>
      <c r="BU411" s="49">
        <v>0</v>
      </c>
      <c r="BV411" s="49">
        <v>0</v>
      </c>
      <c r="BW411" s="49">
        <v>0</v>
      </c>
      <c r="BX411" s="49">
        <v>0</v>
      </c>
      <c r="BY411" s="49">
        <v>0</v>
      </c>
      <c r="BZ411" s="49">
        <v>0</v>
      </c>
      <c r="CA411" s="53"/>
    </row>
    <row r="412" spans="1:79" s="21" customFormat="1" ht="28.8" x14ac:dyDescent="0.3">
      <c r="A412" s="17">
        <v>404150</v>
      </c>
      <c r="B412" s="18" t="s">
        <v>1097</v>
      </c>
      <c r="C412" s="18" t="s">
        <v>1098</v>
      </c>
      <c r="D412" s="18" t="s">
        <v>70</v>
      </c>
      <c r="E412" s="2" t="str">
        <f t="shared" si="114"/>
        <v>UNIVERSITY GOLF CLUB W4 pnum404150</v>
      </c>
      <c r="F412" s="17">
        <v>250</v>
      </c>
      <c r="G412" s="18" t="s">
        <v>547</v>
      </c>
      <c r="H412" s="18" t="s">
        <v>548</v>
      </c>
      <c r="I412" s="48">
        <v>0</v>
      </c>
      <c r="J412" s="48">
        <v>0</v>
      </c>
      <c r="K412" s="48">
        <v>0</v>
      </c>
      <c r="L412" s="48">
        <v>0</v>
      </c>
      <c r="M412" s="48">
        <v>0</v>
      </c>
      <c r="N412" s="48">
        <v>0</v>
      </c>
      <c r="O412" s="48">
        <v>0</v>
      </c>
      <c r="P412" s="48">
        <v>0</v>
      </c>
      <c r="Q412" s="48">
        <v>0</v>
      </c>
      <c r="R412" s="48">
        <v>0</v>
      </c>
      <c r="S412" s="48">
        <v>0</v>
      </c>
      <c r="T412" s="48">
        <v>0</v>
      </c>
      <c r="U412" s="48">
        <v>0</v>
      </c>
      <c r="V412" s="48">
        <v>0</v>
      </c>
      <c r="W412" s="48">
        <v>0</v>
      </c>
      <c r="X412" s="48">
        <v>0</v>
      </c>
      <c r="Y412" s="48">
        <v>0</v>
      </c>
      <c r="Z412" s="48">
        <f t="shared" ref="Z412:AM412" si="121">AA412-2500</f>
        <v>365000</v>
      </c>
      <c r="AA412" s="48">
        <f t="shared" si="121"/>
        <v>367500</v>
      </c>
      <c r="AB412" s="48">
        <f t="shared" si="121"/>
        <v>370000</v>
      </c>
      <c r="AC412" s="48">
        <f t="shared" si="121"/>
        <v>372500</v>
      </c>
      <c r="AD412" s="48">
        <f t="shared" si="121"/>
        <v>375000</v>
      </c>
      <c r="AE412" s="48">
        <f t="shared" si="121"/>
        <v>377500</v>
      </c>
      <c r="AF412" s="48">
        <f t="shared" si="121"/>
        <v>380000</v>
      </c>
      <c r="AG412" s="48">
        <f t="shared" si="121"/>
        <v>382500</v>
      </c>
      <c r="AH412" s="48">
        <f t="shared" si="121"/>
        <v>385000</v>
      </c>
      <c r="AI412" s="48">
        <f t="shared" si="121"/>
        <v>387500</v>
      </c>
      <c r="AJ412" s="48">
        <f t="shared" si="121"/>
        <v>390000</v>
      </c>
      <c r="AK412" s="48">
        <f t="shared" si="121"/>
        <v>392500</v>
      </c>
      <c r="AL412" s="48">
        <f t="shared" si="121"/>
        <v>395000</v>
      </c>
      <c r="AM412" s="48">
        <f t="shared" si="121"/>
        <v>397500</v>
      </c>
      <c r="AN412" s="52">
        <v>400000</v>
      </c>
      <c r="AO412" s="52">
        <v>4000000</v>
      </c>
      <c r="AP412" s="52">
        <v>50000</v>
      </c>
      <c r="AQ412" s="52">
        <v>500000</v>
      </c>
      <c r="AR412" s="52">
        <v>350000</v>
      </c>
      <c r="AS412" s="52">
        <v>50000</v>
      </c>
      <c r="AT412" s="52">
        <v>50000</v>
      </c>
      <c r="AU412" s="52">
        <v>50000</v>
      </c>
      <c r="AV412" s="52">
        <v>121545</v>
      </c>
      <c r="AW412" s="52">
        <v>121545</v>
      </c>
      <c r="AX412" s="52">
        <v>121545</v>
      </c>
      <c r="AY412" s="52">
        <v>450000</v>
      </c>
      <c r="AZ412" s="52">
        <v>450000</v>
      </c>
      <c r="BA412" s="52">
        <v>450000</v>
      </c>
      <c r="BB412" s="52">
        <v>450000</v>
      </c>
      <c r="BC412" s="52">
        <v>450000</v>
      </c>
      <c r="BD412" s="52">
        <v>450000</v>
      </c>
      <c r="BE412" s="52">
        <v>450000</v>
      </c>
      <c r="BF412" s="52">
        <v>450000</v>
      </c>
      <c r="BG412" s="52">
        <v>450000</v>
      </c>
      <c r="BH412" s="52">
        <v>450000</v>
      </c>
      <c r="BI412" s="52">
        <v>450000</v>
      </c>
      <c r="BJ412" s="52">
        <v>450000</v>
      </c>
      <c r="BK412" s="52">
        <v>450000</v>
      </c>
      <c r="BL412" s="50">
        <v>0</v>
      </c>
      <c r="BM412" s="50">
        <v>0</v>
      </c>
      <c r="BN412" s="50">
        <v>0</v>
      </c>
      <c r="BO412" s="49">
        <v>0</v>
      </c>
      <c r="BP412" s="49">
        <v>0</v>
      </c>
      <c r="BQ412" s="49">
        <v>0</v>
      </c>
      <c r="BR412" s="49">
        <v>0</v>
      </c>
      <c r="BS412" s="49">
        <v>0</v>
      </c>
      <c r="BT412" s="49">
        <v>0</v>
      </c>
      <c r="BU412" s="49">
        <v>0</v>
      </c>
      <c r="BV412" s="49">
        <v>0</v>
      </c>
      <c r="BW412" s="49">
        <v>0</v>
      </c>
      <c r="BX412" s="49">
        <v>0</v>
      </c>
      <c r="BY412" s="49">
        <v>0</v>
      </c>
      <c r="BZ412" s="49">
        <v>0</v>
      </c>
      <c r="CA412" s="53"/>
    </row>
    <row r="413" spans="1:79" s="21" customFormat="1" ht="28.8" x14ac:dyDescent="0.3">
      <c r="A413" s="17">
        <v>404152</v>
      </c>
      <c r="B413" s="18" t="s">
        <v>1097</v>
      </c>
      <c r="C413" s="18" t="s">
        <v>1098</v>
      </c>
      <c r="D413" s="18" t="s">
        <v>82</v>
      </c>
      <c r="E413" s="2" t="str">
        <f t="shared" si="114"/>
        <v>UNIVERSITY GOLF CLUB W5 pnum404152</v>
      </c>
      <c r="F413" s="17">
        <v>250</v>
      </c>
      <c r="G413" s="18" t="s">
        <v>547</v>
      </c>
      <c r="H413" s="18" t="s">
        <v>548</v>
      </c>
      <c r="I413" s="48">
        <v>0</v>
      </c>
      <c r="J413" s="48">
        <v>0</v>
      </c>
      <c r="K413" s="48">
        <v>0</v>
      </c>
      <c r="L413" s="48">
        <v>0</v>
      </c>
      <c r="M413" s="48">
        <v>0</v>
      </c>
      <c r="N413" s="48">
        <v>0</v>
      </c>
      <c r="O413" s="48">
        <v>0</v>
      </c>
      <c r="P413" s="48">
        <v>0</v>
      </c>
      <c r="Q413" s="48">
        <v>0</v>
      </c>
      <c r="R413" s="48">
        <v>0</v>
      </c>
      <c r="S413" s="48">
        <v>0</v>
      </c>
      <c r="T413" s="48">
        <v>0</v>
      </c>
      <c r="U413" s="48">
        <v>0</v>
      </c>
      <c r="V413" s="48">
        <v>0</v>
      </c>
      <c r="W413" s="48">
        <v>0</v>
      </c>
      <c r="X413" s="48">
        <v>0</v>
      </c>
      <c r="Y413" s="48">
        <v>0</v>
      </c>
      <c r="Z413" s="48">
        <f t="shared" ref="Z413:AM413" si="122">AA413-2000</f>
        <v>72000</v>
      </c>
      <c r="AA413" s="48">
        <f t="shared" si="122"/>
        <v>74000</v>
      </c>
      <c r="AB413" s="48">
        <f t="shared" si="122"/>
        <v>76000</v>
      </c>
      <c r="AC413" s="48">
        <f t="shared" si="122"/>
        <v>78000</v>
      </c>
      <c r="AD413" s="48">
        <f t="shared" si="122"/>
        <v>80000</v>
      </c>
      <c r="AE413" s="48">
        <f t="shared" si="122"/>
        <v>82000</v>
      </c>
      <c r="AF413" s="48">
        <f t="shared" si="122"/>
        <v>84000</v>
      </c>
      <c r="AG413" s="48">
        <f t="shared" si="122"/>
        <v>86000</v>
      </c>
      <c r="AH413" s="48">
        <f t="shared" si="122"/>
        <v>88000</v>
      </c>
      <c r="AI413" s="48">
        <f t="shared" si="122"/>
        <v>90000</v>
      </c>
      <c r="AJ413" s="48">
        <f t="shared" si="122"/>
        <v>92000</v>
      </c>
      <c r="AK413" s="48">
        <f t="shared" si="122"/>
        <v>94000</v>
      </c>
      <c r="AL413" s="48">
        <f t="shared" si="122"/>
        <v>96000</v>
      </c>
      <c r="AM413" s="48">
        <f t="shared" si="122"/>
        <v>98000</v>
      </c>
      <c r="AN413" s="52">
        <v>100000</v>
      </c>
      <c r="AO413" s="52">
        <v>1000000</v>
      </c>
      <c r="AP413" s="52">
        <v>20000</v>
      </c>
      <c r="AQ413" s="52">
        <v>100000</v>
      </c>
      <c r="AR413" s="52">
        <v>25000</v>
      </c>
      <c r="AS413" s="52">
        <v>25000</v>
      </c>
      <c r="AT413" s="52">
        <v>25000</v>
      </c>
      <c r="AU413" s="52">
        <v>25000</v>
      </c>
      <c r="AV413" s="52">
        <v>12000</v>
      </c>
      <c r="AW413" s="52">
        <v>12000</v>
      </c>
      <c r="AX413" s="52">
        <v>12166</v>
      </c>
      <c r="AY413" s="52">
        <v>20000</v>
      </c>
      <c r="AZ413" s="52">
        <v>15000</v>
      </c>
      <c r="BA413" s="52">
        <v>15000</v>
      </c>
      <c r="BB413" s="49">
        <v>0</v>
      </c>
      <c r="BC413" s="52">
        <v>15000</v>
      </c>
      <c r="BD413" s="52">
        <v>15000</v>
      </c>
      <c r="BE413" s="52">
        <v>15000</v>
      </c>
      <c r="BF413" s="52">
        <v>15000</v>
      </c>
      <c r="BG413" s="52">
        <v>15000</v>
      </c>
      <c r="BH413" s="52">
        <v>15000</v>
      </c>
      <c r="BI413" s="52">
        <v>15000</v>
      </c>
      <c r="BJ413" s="52">
        <v>15000</v>
      </c>
      <c r="BK413" s="52">
        <v>15000</v>
      </c>
      <c r="BL413" s="49">
        <v>0</v>
      </c>
      <c r="BM413" s="49">
        <v>0</v>
      </c>
      <c r="BN413" s="49">
        <v>0</v>
      </c>
      <c r="BO413" s="49">
        <v>0</v>
      </c>
      <c r="BP413" s="49">
        <v>0</v>
      </c>
      <c r="BQ413" s="49">
        <v>0</v>
      </c>
      <c r="BR413" s="49">
        <v>0</v>
      </c>
      <c r="BS413" s="49">
        <v>0</v>
      </c>
      <c r="BT413" s="49">
        <v>0</v>
      </c>
      <c r="BU413" s="50">
        <v>0</v>
      </c>
      <c r="BV413" s="50">
        <v>0</v>
      </c>
      <c r="BW413" s="49">
        <v>0</v>
      </c>
      <c r="BX413" s="50">
        <v>0</v>
      </c>
      <c r="BY413" s="49">
        <v>0</v>
      </c>
      <c r="BZ413" s="49">
        <v>0</v>
      </c>
      <c r="CA413" s="53"/>
    </row>
    <row r="414" spans="1:79" s="21" customFormat="1" ht="28.8" x14ac:dyDescent="0.3">
      <c r="A414" s="17">
        <v>404148</v>
      </c>
      <c r="B414" s="18" t="s">
        <v>1097</v>
      </c>
      <c r="C414" s="18" t="s">
        <v>1098</v>
      </c>
      <c r="D414" s="18" t="s">
        <v>49</v>
      </c>
      <c r="E414" s="2" t="str">
        <f t="shared" si="114"/>
        <v>UNIVERSITY GOLF CLUB W2 pnum404148</v>
      </c>
      <c r="F414" s="17">
        <v>200</v>
      </c>
      <c r="G414" s="18" t="s">
        <v>547</v>
      </c>
      <c r="H414" s="18" t="s">
        <v>548</v>
      </c>
      <c r="I414" s="48">
        <v>0</v>
      </c>
      <c r="J414" s="48">
        <v>0</v>
      </c>
      <c r="K414" s="48">
        <v>0</v>
      </c>
      <c r="L414" s="48">
        <v>0</v>
      </c>
      <c r="M414" s="48">
        <v>0</v>
      </c>
      <c r="N414" s="48">
        <v>0</v>
      </c>
      <c r="O414" s="48">
        <v>0</v>
      </c>
      <c r="P414" s="48">
        <v>0</v>
      </c>
      <c r="Q414" s="48">
        <v>0</v>
      </c>
      <c r="R414" s="48">
        <v>0</v>
      </c>
      <c r="S414" s="48">
        <v>0</v>
      </c>
      <c r="T414" s="48">
        <v>0</v>
      </c>
      <c r="U414" s="48">
        <v>0</v>
      </c>
      <c r="V414" s="48">
        <v>0</v>
      </c>
      <c r="W414" s="48">
        <v>0</v>
      </c>
      <c r="X414" s="48">
        <v>0</v>
      </c>
      <c r="Y414" s="48">
        <v>0</v>
      </c>
      <c r="Z414" s="48">
        <v>0</v>
      </c>
      <c r="AA414" s="48">
        <v>0</v>
      </c>
      <c r="AB414" s="48">
        <v>0</v>
      </c>
      <c r="AC414" s="48">
        <v>0</v>
      </c>
      <c r="AD414" s="48">
        <v>0</v>
      </c>
      <c r="AE414" s="48">
        <v>0</v>
      </c>
      <c r="AF414" s="48">
        <v>0</v>
      </c>
      <c r="AG414" s="48">
        <v>0</v>
      </c>
      <c r="AH414" s="48">
        <v>0</v>
      </c>
      <c r="AI414" s="48">
        <v>0</v>
      </c>
      <c r="AJ414" s="48">
        <v>0</v>
      </c>
      <c r="AK414" s="48">
        <v>0</v>
      </c>
      <c r="AL414" s="48">
        <v>0</v>
      </c>
      <c r="AM414" s="48">
        <v>0</v>
      </c>
      <c r="AN414" s="48">
        <v>0</v>
      </c>
      <c r="AO414" s="48">
        <v>0</v>
      </c>
      <c r="AP414" s="52">
        <v>0</v>
      </c>
      <c r="AQ414" s="52">
        <v>0</v>
      </c>
      <c r="AR414" s="52">
        <v>0</v>
      </c>
      <c r="AS414" s="52">
        <v>0</v>
      </c>
      <c r="AT414" s="52">
        <v>0</v>
      </c>
      <c r="AU414" s="52">
        <v>0</v>
      </c>
      <c r="AV414" s="49">
        <v>0</v>
      </c>
      <c r="AW414" s="49">
        <v>0</v>
      </c>
      <c r="AX414" s="49">
        <v>0</v>
      </c>
      <c r="AY414" s="49">
        <v>0</v>
      </c>
      <c r="AZ414" s="49">
        <v>0</v>
      </c>
      <c r="BA414" s="49">
        <v>0</v>
      </c>
      <c r="BB414" s="49">
        <v>0</v>
      </c>
      <c r="BC414" s="49">
        <v>0</v>
      </c>
      <c r="BD414" s="49">
        <v>0</v>
      </c>
      <c r="BE414" s="49">
        <v>0</v>
      </c>
      <c r="BF414" s="49">
        <v>0</v>
      </c>
      <c r="BG414" s="49">
        <v>0</v>
      </c>
      <c r="BH414" s="49">
        <v>0</v>
      </c>
      <c r="BI414" s="49">
        <v>0</v>
      </c>
      <c r="BJ414" s="49">
        <v>0</v>
      </c>
      <c r="BK414" s="49">
        <v>0</v>
      </c>
      <c r="BL414" s="49">
        <v>0</v>
      </c>
      <c r="BM414" s="49">
        <v>0</v>
      </c>
      <c r="BN414" s="49">
        <v>0</v>
      </c>
      <c r="BO414" s="49">
        <v>0</v>
      </c>
      <c r="BP414" s="49">
        <v>0</v>
      </c>
      <c r="BQ414" s="49">
        <v>0</v>
      </c>
      <c r="BR414" s="49">
        <v>0</v>
      </c>
      <c r="BS414" s="49">
        <v>0</v>
      </c>
      <c r="BT414" s="49">
        <v>0</v>
      </c>
      <c r="BU414" s="49">
        <v>0</v>
      </c>
      <c r="BV414" s="49">
        <v>0</v>
      </c>
      <c r="BW414" s="49">
        <v>0</v>
      </c>
      <c r="BX414" s="49">
        <v>0</v>
      </c>
      <c r="BY414" s="49">
        <v>0</v>
      </c>
      <c r="BZ414" s="49">
        <v>0</v>
      </c>
      <c r="CA414" s="53"/>
    </row>
    <row r="415" spans="1:79" s="21" customFormat="1" ht="28.8" x14ac:dyDescent="0.3">
      <c r="A415" s="17">
        <v>404153</v>
      </c>
      <c r="B415" s="18" t="s">
        <v>1097</v>
      </c>
      <c r="C415" s="18" t="s">
        <v>1098</v>
      </c>
      <c r="D415" s="18" t="s">
        <v>90</v>
      </c>
      <c r="E415" s="2" t="str">
        <f t="shared" si="114"/>
        <v>UNIVERSITY GOLF CLUB W6 pnum404153</v>
      </c>
      <c r="F415" s="91"/>
      <c r="G415" s="18" t="s">
        <v>547</v>
      </c>
      <c r="H415" s="18" t="s">
        <v>548</v>
      </c>
      <c r="I415" s="48">
        <v>0</v>
      </c>
      <c r="J415" s="48">
        <v>0</v>
      </c>
      <c r="K415" s="48">
        <v>0</v>
      </c>
      <c r="L415" s="48">
        <v>0</v>
      </c>
      <c r="M415" s="48">
        <v>0</v>
      </c>
      <c r="N415" s="48">
        <v>0</v>
      </c>
      <c r="O415" s="48">
        <v>0</v>
      </c>
      <c r="P415" s="48">
        <v>0</v>
      </c>
      <c r="Q415" s="48">
        <v>0</v>
      </c>
      <c r="R415" s="48">
        <v>0</v>
      </c>
      <c r="S415" s="48">
        <v>0</v>
      </c>
      <c r="T415" s="48">
        <v>0</v>
      </c>
      <c r="U415" s="48">
        <v>0</v>
      </c>
      <c r="V415" s="48">
        <v>0</v>
      </c>
      <c r="W415" s="48">
        <v>0</v>
      </c>
      <c r="X415" s="48">
        <v>0</v>
      </c>
      <c r="Y415" s="48">
        <v>0</v>
      </c>
      <c r="Z415" s="48">
        <f t="shared" ref="Z415:AM415" si="123">AA415-2000</f>
        <v>72000</v>
      </c>
      <c r="AA415" s="48">
        <f t="shared" si="123"/>
        <v>74000</v>
      </c>
      <c r="AB415" s="48">
        <f t="shared" si="123"/>
        <v>76000</v>
      </c>
      <c r="AC415" s="48">
        <f t="shared" si="123"/>
        <v>78000</v>
      </c>
      <c r="AD415" s="48">
        <f t="shared" si="123"/>
        <v>80000</v>
      </c>
      <c r="AE415" s="48">
        <f t="shared" si="123"/>
        <v>82000</v>
      </c>
      <c r="AF415" s="48">
        <f t="shared" si="123"/>
        <v>84000</v>
      </c>
      <c r="AG415" s="48">
        <f t="shared" si="123"/>
        <v>86000</v>
      </c>
      <c r="AH415" s="48">
        <f t="shared" si="123"/>
        <v>88000</v>
      </c>
      <c r="AI415" s="48">
        <f t="shared" si="123"/>
        <v>90000</v>
      </c>
      <c r="AJ415" s="48">
        <f t="shared" si="123"/>
        <v>92000</v>
      </c>
      <c r="AK415" s="48">
        <f t="shared" si="123"/>
        <v>94000</v>
      </c>
      <c r="AL415" s="48">
        <f t="shared" si="123"/>
        <v>96000</v>
      </c>
      <c r="AM415" s="48">
        <f t="shared" si="123"/>
        <v>98000</v>
      </c>
      <c r="AN415" s="52">
        <v>100000</v>
      </c>
      <c r="AO415" s="52">
        <v>0</v>
      </c>
      <c r="AP415" s="52">
        <v>0</v>
      </c>
      <c r="AQ415" s="52">
        <v>0</v>
      </c>
      <c r="AR415" s="52">
        <v>25000</v>
      </c>
      <c r="AS415" s="52">
        <v>25000</v>
      </c>
      <c r="AT415" s="52">
        <v>25000</v>
      </c>
      <c r="AU415" s="52">
        <v>25000</v>
      </c>
      <c r="AV415" s="52">
        <v>12000</v>
      </c>
      <c r="AW415" s="52">
        <v>12000</v>
      </c>
      <c r="AX415" s="52">
        <v>12166</v>
      </c>
      <c r="AY415" s="52">
        <v>20000</v>
      </c>
      <c r="AZ415" s="52">
        <v>15000</v>
      </c>
      <c r="BA415" s="52">
        <v>15000</v>
      </c>
      <c r="BB415" s="50">
        <v>0</v>
      </c>
      <c r="BC415" s="52">
        <v>15000</v>
      </c>
      <c r="BD415" s="52">
        <v>15000</v>
      </c>
      <c r="BE415" s="52">
        <v>15000</v>
      </c>
      <c r="BF415" s="52">
        <v>15000</v>
      </c>
      <c r="BG415" s="52">
        <v>15000</v>
      </c>
      <c r="BH415" s="52">
        <v>15000</v>
      </c>
      <c r="BI415" s="52">
        <v>15000</v>
      </c>
      <c r="BJ415" s="52">
        <v>15000</v>
      </c>
      <c r="BK415" s="52">
        <v>15000</v>
      </c>
      <c r="BL415" s="51">
        <v>0</v>
      </c>
      <c r="BM415" s="51">
        <v>0</v>
      </c>
      <c r="BN415" s="51">
        <v>0</v>
      </c>
      <c r="BO415" s="51">
        <v>0</v>
      </c>
      <c r="BP415" s="51">
        <v>0</v>
      </c>
      <c r="BQ415" s="51">
        <v>0</v>
      </c>
      <c r="BR415" s="51">
        <v>0</v>
      </c>
      <c r="BS415" s="51">
        <v>0</v>
      </c>
      <c r="BT415" s="51">
        <v>0</v>
      </c>
      <c r="BU415" s="51">
        <v>0</v>
      </c>
      <c r="BV415" s="51">
        <v>0</v>
      </c>
      <c r="BW415" s="51">
        <v>0</v>
      </c>
      <c r="BX415" s="51">
        <v>0</v>
      </c>
      <c r="BY415" s="51">
        <v>0</v>
      </c>
      <c r="BZ415" s="51">
        <v>0</v>
      </c>
      <c r="CA415" s="53"/>
    </row>
    <row r="416" spans="1:79" ht="28.8" x14ac:dyDescent="0.3">
      <c r="A416" s="17">
        <v>404154</v>
      </c>
      <c r="B416" s="18" t="s">
        <v>1097</v>
      </c>
      <c r="C416" s="18" t="s">
        <v>1098</v>
      </c>
      <c r="D416" s="18" t="s">
        <v>85</v>
      </c>
      <c r="E416" s="2" t="str">
        <f t="shared" si="114"/>
        <v>UNIVERSITY GOLF CLUB W7 pnum404154</v>
      </c>
      <c r="F416" s="91"/>
      <c r="G416" s="18" t="s">
        <v>547</v>
      </c>
      <c r="H416" s="18" t="s">
        <v>548</v>
      </c>
      <c r="I416" s="48">
        <v>0</v>
      </c>
      <c r="J416" s="48">
        <v>0</v>
      </c>
      <c r="K416" s="48">
        <v>0</v>
      </c>
      <c r="L416" s="48">
        <v>0</v>
      </c>
      <c r="M416" s="48">
        <v>0</v>
      </c>
      <c r="N416" s="48">
        <v>0</v>
      </c>
      <c r="O416" s="48">
        <v>0</v>
      </c>
      <c r="P416" s="48">
        <v>0</v>
      </c>
      <c r="Q416" s="48">
        <v>0</v>
      </c>
      <c r="R416" s="48">
        <v>0</v>
      </c>
      <c r="S416" s="48">
        <v>0</v>
      </c>
      <c r="T416" s="48">
        <v>0</v>
      </c>
      <c r="U416" s="48">
        <v>0</v>
      </c>
      <c r="V416" s="48">
        <v>0</v>
      </c>
      <c r="W416" s="48">
        <v>0</v>
      </c>
      <c r="X416" s="48">
        <v>0</v>
      </c>
      <c r="Y416" s="48">
        <v>0</v>
      </c>
      <c r="Z416" s="48">
        <f t="shared" ref="Z416:AM416" si="124">AA416-2000</f>
        <v>72000</v>
      </c>
      <c r="AA416" s="48">
        <f t="shared" si="124"/>
        <v>74000</v>
      </c>
      <c r="AB416" s="48">
        <f t="shared" si="124"/>
        <v>76000</v>
      </c>
      <c r="AC416" s="48">
        <f t="shared" si="124"/>
        <v>78000</v>
      </c>
      <c r="AD416" s="48">
        <f t="shared" si="124"/>
        <v>80000</v>
      </c>
      <c r="AE416" s="48">
        <f t="shared" si="124"/>
        <v>82000</v>
      </c>
      <c r="AF416" s="48">
        <f t="shared" si="124"/>
        <v>84000</v>
      </c>
      <c r="AG416" s="48">
        <f t="shared" si="124"/>
        <v>86000</v>
      </c>
      <c r="AH416" s="48">
        <f t="shared" si="124"/>
        <v>88000</v>
      </c>
      <c r="AI416" s="48">
        <f t="shared" si="124"/>
        <v>90000</v>
      </c>
      <c r="AJ416" s="48">
        <f t="shared" si="124"/>
        <v>92000</v>
      </c>
      <c r="AK416" s="48">
        <f t="shared" si="124"/>
        <v>94000</v>
      </c>
      <c r="AL416" s="48">
        <f t="shared" si="124"/>
        <v>96000</v>
      </c>
      <c r="AM416" s="48">
        <f t="shared" si="124"/>
        <v>98000</v>
      </c>
      <c r="AN416" s="52">
        <v>100000</v>
      </c>
      <c r="AO416" s="52">
        <v>1000000</v>
      </c>
      <c r="AP416" s="52">
        <v>20000</v>
      </c>
      <c r="AQ416" s="52">
        <v>100000</v>
      </c>
      <c r="AR416" s="52">
        <v>25000</v>
      </c>
      <c r="AS416" s="52">
        <v>25000</v>
      </c>
      <c r="AT416" s="52">
        <v>25000</v>
      </c>
      <c r="AU416" s="52">
        <v>25000</v>
      </c>
      <c r="AV416" s="52">
        <v>12000</v>
      </c>
      <c r="AW416" s="52">
        <v>12000</v>
      </c>
      <c r="AX416" s="52">
        <v>12166</v>
      </c>
      <c r="AY416" s="52">
        <v>20000</v>
      </c>
      <c r="AZ416" s="52">
        <v>15000</v>
      </c>
      <c r="BA416" s="52">
        <v>15000</v>
      </c>
      <c r="BB416" s="49">
        <v>0</v>
      </c>
      <c r="BC416" s="52">
        <v>15555</v>
      </c>
      <c r="BD416" s="52">
        <v>15555</v>
      </c>
      <c r="BE416" s="52">
        <v>15555</v>
      </c>
      <c r="BF416" s="52">
        <v>15555</v>
      </c>
      <c r="BG416" s="52">
        <v>15555</v>
      </c>
      <c r="BH416" s="52">
        <v>15555</v>
      </c>
      <c r="BI416" s="52">
        <v>15555</v>
      </c>
      <c r="BJ416" s="52">
        <v>15555</v>
      </c>
      <c r="BK416" s="52">
        <v>15555</v>
      </c>
      <c r="BL416" s="49">
        <v>0</v>
      </c>
      <c r="BM416" s="49">
        <v>0</v>
      </c>
      <c r="BN416" s="49">
        <v>0</v>
      </c>
      <c r="BO416" s="49">
        <v>0</v>
      </c>
      <c r="BP416" s="49">
        <v>0</v>
      </c>
      <c r="BQ416" s="49">
        <v>0</v>
      </c>
      <c r="BR416" s="49">
        <v>0</v>
      </c>
      <c r="BS416" s="49">
        <v>0</v>
      </c>
      <c r="BT416" s="49">
        <v>0</v>
      </c>
      <c r="BU416" s="49">
        <v>0</v>
      </c>
      <c r="BV416" s="49">
        <v>0</v>
      </c>
      <c r="BW416" s="49">
        <v>0</v>
      </c>
      <c r="BX416" s="49">
        <v>0</v>
      </c>
      <c r="BY416" s="49">
        <v>0</v>
      </c>
      <c r="BZ416" s="49">
        <v>0</v>
      </c>
      <c r="CA416" s="53"/>
    </row>
    <row r="417" spans="1:79" ht="28.8" x14ac:dyDescent="0.3">
      <c r="A417" s="1">
        <v>409320</v>
      </c>
      <c r="B417" s="2" t="s">
        <v>1101</v>
      </c>
      <c r="C417" s="2" t="s">
        <v>1102</v>
      </c>
      <c r="D417" s="2" t="s">
        <v>49</v>
      </c>
      <c r="E417" s="2" t="str">
        <f t="shared" si="114"/>
        <v>UTILITIES INC  CHERRY HILL WATER CO W2 pnum409320</v>
      </c>
      <c r="F417" s="1">
        <v>260</v>
      </c>
      <c r="G417" s="2" t="s">
        <v>1103</v>
      </c>
      <c r="H417" s="2" t="s">
        <v>1104</v>
      </c>
      <c r="I417" s="31">
        <f t="shared" ref="I417:AM417" si="125">J417-300000</f>
        <v>11182800</v>
      </c>
      <c r="J417" s="31">
        <f t="shared" si="125"/>
        <v>11482800</v>
      </c>
      <c r="K417" s="31">
        <f t="shared" si="125"/>
        <v>11782800</v>
      </c>
      <c r="L417" s="31">
        <f t="shared" si="125"/>
        <v>12082800</v>
      </c>
      <c r="M417" s="31">
        <f t="shared" si="125"/>
        <v>12382800</v>
      </c>
      <c r="N417" s="31">
        <f t="shared" si="125"/>
        <v>12682800</v>
      </c>
      <c r="O417" s="31">
        <f t="shared" si="125"/>
        <v>12982800</v>
      </c>
      <c r="P417" s="31">
        <f t="shared" si="125"/>
        <v>13282800</v>
      </c>
      <c r="Q417" s="31">
        <f t="shared" si="125"/>
        <v>13582800</v>
      </c>
      <c r="R417" s="31">
        <f t="shared" si="125"/>
        <v>13882800</v>
      </c>
      <c r="S417" s="31">
        <f t="shared" si="125"/>
        <v>14182800</v>
      </c>
      <c r="T417" s="31">
        <f t="shared" si="125"/>
        <v>14482800</v>
      </c>
      <c r="U417" s="31">
        <f t="shared" si="125"/>
        <v>14782800</v>
      </c>
      <c r="V417" s="31">
        <f t="shared" si="125"/>
        <v>15082800</v>
      </c>
      <c r="W417" s="31">
        <f t="shared" si="125"/>
        <v>15382800</v>
      </c>
      <c r="X417" s="31">
        <f t="shared" si="125"/>
        <v>15682800</v>
      </c>
      <c r="Y417" s="31">
        <f t="shared" si="125"/>
        <v>15982800</v>
      </c>
      <c r="Z417" s="31">
        <f t="shared" si="125"/>
        <v>16282800</v>
      </c>
      <c r="AA417" s="31">
        <f t="shared" si="125"/>
        <v>16582800</v>
      </c>
      <c r="AB417" s="31">
        <f t="shared" si="125"/>
        <v>16882800</v>
      </c>
      <c r="AC417" s="31">
        <f t="shared" si="125"/>
        <v>17182800</v>
      </c>
      <c r="AD417" s="31">
        <f t="shared" si="125"/>
        <v>17482800</v>
      </c>
      <c r="AE417" s="31">
        <f t="shared" si="125"/>
        <v>17782800</v>
      </c>
      <c r="AF417" s="31">
        <f t="shared" si="125"/>
        <v>18082800</v>
      </c>
      <c r="AG417" s="31">
        <f t="shared" si="125"/>
        <v>18382800</v>
      </c>
      <c r="AH417" s="31">
        <f t="shared" si="125"/>
        <v>18682800</v>
      </c>
      <c r="AI417" s="31">
        <f t="shared" si="125"/>
        <v>18982800</v>
      </c>
      <c r="AJ417" s="31">
        <f t="shared" si="125"/>
        <v>19282800</v>
      </c>
      <c r="AK417" s="31">
        <f t="shared" si="125"/>
        <v>19582800</v>
      </c>
      <c r="AL417" s="31">
        <f t="shared" si="125"/>
        <v>19882800</v>
      </c>
      <c r="AM417" s="31">
        <f t="shared" si="125"/>
        <v>20182800</v>
      </c>
      <c r="AN417" s="32">
        <v>20482800</v>
      </c>
      <c r="AO417" s="32">
        <v>28951600</v>
      </c>
      <c r="AP417" s="32">
        <v>13000000</v>
      </c>
      <c r="AQ417" s="32">
        <v>13000000</v>
      </c>
      <c r="AR417" s="32">
        <v>26905000</v>
      </c>
      <c r="AS417" s="32">
        <v>23062300</v>
      </c>
      <c r="AT417" s="32">
        <v>23062300</v>
      </c>
      <c r="AU417" s="32">
        <v>23062300</v>
      </c>
      <c r="AV417" s="32">
        <v>19062300</v>
      </c>
      <c r="AW417" s="32">
        <v>16779000</v>
      </c>
      <c r="AX417" s="32">
        <v>18966000</v>
      </c>
      <c r="AY417" s="32">
        <v>17392000</v>
      </c>
      <c r="AZ417" s="32">
        <v>17631000</v>
      </c>
      <c r="BA417" s="32">
        <v>19773000</v>
      </c>
      <c r="BB417" s="32">
        <v>93900</v>
      </c>
      <c r="BC417" s="36">
        <v>0</v>
      </c>
      <c r="BD417" s="36">
        <v>0</v>
      </c>
      <c r="BE417" s="36">
        <v>0</v>
      </c>
      <c r="BF417" s="36">
        <v>0</v>
      </c>
      <c r="BG417" s="32">
        <v>104000</v>
      </c>
      <c r="BH417" s="32">
        <v>19334300</v>
      </c>
      <c r="BI417" s="32">
        <v>17261888</v>
      </c>
      <c r="BJ417" s="36">
        <v>0</v>
      </c>
      <c r="BK417" s="36">
        <v>0</v>
      </c>
      <c r="BL417" s="36">
        <v>0</v>
      </c>
      <c r="BM417" s="32">
        <v>15988736</v>
      </c>
      <c r="BN417" s="36">
        <v>0</v>
      </c>
      <c r="BO417" s="32">
        <v>4696380</v>
      </c>
      <c r="BP417" s="36">
        <v>0</v>
      </c>
      <c r="BQ417" s="36">
        <v>0</v>
      </c>
      <c r="BR417" s="36">
        <v>0</v>
      </c>
      <c r="BS417" s="36">
        <v>0</v>
      </c>
      <c r="BT417" s="36">
        <v>0</v>
      </c>
      <c r="BU417" s="36">
        <v>0</v>
      </c>
      <c r="BV417" s="36">
        <v>0</v>
      </c>
      <c r="BW417" s="36">
        <v>0</v>
      </c>
      <c r="BX417" s="36">
        <v>0</v>
      </c>
      <c r="BY417" s="36">
        <v>0</v>
      </c>
      <c r="BZ417" s="36">
        <v>0</v>
      </c>
      <c r="CA417" s="39"/>
    </row>
    <row r="418" spans="1:79" ht="28.8" x14ac:dyDescent="0.3">
      <c r="A418" s="1">
        <v>409314</v>
      </c>
      <c r="B418" s="2" t="s">
        <v>1101</v>
      </c>
      <c r="C418" s="2" t="s">
        <v>1102</v>
      </c>
      <c r="D418" s="2" t="s">
        <v>54</v>
      </c>
      <c r="E418" s="2" t="str">
        <f t="shared" si="114"/>
        <v>UTILITIES INC  CHERRY HILL WATER CO W1 pnum409314</v>
      </c>
      <c r="F418" s="1">
        <v>145</v>
      </c>
      <c r="G418" s="2" t="s">
        <v>1105</v>
      </c>
      <c r="H418" s="2" t="s">
        <v>1106</v>
      </c>
      <c r="I418" s="32">
        <v>0</v>
      </c>
      <c r="J418" s="32">
        <v>0</v>
      </c>
      <c r="K418" s="32">
        <v>0</v>
      </c>
      <c r="L418" s="32">
        <v>0</v>
      </c>
      <c r="M418" s="32">
        <v>0</v>
      </c>
      <c r="N418" s="32">
        <v>0</v>
      </c>
      <c r="O418" s="32">
        <v>0</v>
      </c>
      <c r="P418" s="32">
        <v>0</v>
      </c>
      <c r="Q418" s="32">
        <v>0</v>
      </c>
      <c r="R418" s="32">
        <v>0</v>
      </c>
      <c r="S418" s="32">
        <v>0</v>
      </c>
      <c r="T418" s="32">
        <v>0</v>
      </c>
      <c r="U418" s="32">
        <v>0</v>
      </c>
      <c r="V418" s="32">
        <v>0</v>
      </c>
      <c r="W418" s="32">
        <v>0</v>
      </c>
      <c r="X418" s="32">
        <v>0</v>
      </c>
      <c r="Y418" s="32">
        <v>0</v>
      </c>
      <c r="Z418" s="32">
        <v>0</v>
      </c>
      <c r="AA418" s="32">
        <v>0</v>
      </c>
      <c r="AB418" s="32">
        <v>0</v>
      </c>
      <c r="AC418" s="32">
        <v>0</v>
      </c>
      <c r="AD418" s="32">
        <v>0</v>
      </c>
      <c r="AE418" s="32">
        <v>0</v>
      </c>
      <c r="AF418" s="32">
        <v>0</v>
      </c>
      <c r="AG418" s="32">
        <v>0</v>
      </c>
      <c r="AH418" s="32">
        <v>0</v>
      </c>
      <c r="AI418" s="32">
        <v>0</v>
      </c>
      <c r="AJ418" s="32">
        <v>0</v>
      </c>
      <c r="AK418" s="32">
        <v>0</v>
      </c>
      <c r="AL418" s="32">
        <v>0</v>
      </c>
      <c r="AM418" s="32">
        <v>0</v>
      </c>
      <c r="AN418" s="32">
        <v>0</v>
      </c>
      <c r="AO418" s="32">
        <v>0</v>
      </c>
      <c r="AP418" s="32">
        <v>3185300</v>
      </c>
      <c r="AQ418" s="32">
        <v>3185300</v>
      </c>
      <c r="AR418" s="32">
        <v>0</v>
      </c>
      <c r="AS418" s="32">
        <v>0</v>
      </c>
      <c r="AT418" s="32">
        <v>0</v>
      </c>
      <c r="AU418" s="32">
        <v>0</v>
      </c>
      <c r="AV418" s="32">
        <v>0</v>
      </c>
      <c r="AW418" s="32">
        <v>0</v>
      </c>
      <c r="AX418" s="32">
        <v>0</v>
      </c>
      <c r="AY418" s="32">
        <v>0</v>
      </c>
      <c r="AZ418" s="32">
        <v>0</v>
      </c>
      <c r="BA418" s="32">
        <v>4031000</v>
      </c>
      <c r="BB418" s="32">
        <v>19107400</v>
      </c>
      <c r="BC418" s="32">
        <v>20434400</v>
      </c>
      <c r="BD418" s="32">
        <v>22555940</v>
      </c>
      <c r="BE418" s="32">
        <v>19599700</v>
      </c>
      <c r="BF418" s="32">
        <v>16960800</v>
      </c>
      <c r="BG418" s="32">
        <v>16461100</v>
      </c>
      <c r="BH418" s="36">
        <v>0</v>
      </c>
      <c r="BI418" s="36">
        <v>0</v>
      </c>
      <c r="BJ418" s="32">
        <v>18692380</v>
      </c>
      <c r="BK418" s="32">
        <v>18692380</v>
      </c>
      <c r="BL418" s="32">
        <v>18692380</v>
      </c>
      <c r="BM418" s="36">
        <v>0</v>
      </c>
      <c r="BN418" s="32">
        <v>16733100</v>
      </c>
      <c r="BO418" s="32">
        <v>13394250</v>
      </c>
      <c r="BP418" s="32">
        <v>14454419</v>
      </c>
      <c r="BQ418" s="32">
        <v>14825300</v>
      </c>
      <c r="BR418" s="32">
        <v>17753417</v>
      </c>
      <c r="BS418" s="32">
        <v>17753417</v>
      </c>
      <c r="BT418" s="36">
        <v>14454419</v>
      </c>
      <c r="BU418" s="36">
        <v>14825300</v>
      </c>
      <c r="BV418" s="36">
        <v>17753417</v>
      </c>
      <c r="BW418" s="36">
        <v>17753417</v>
      </c>
      <c r="BX418" s="36">
        <v>14825300</v>
      </c>
      <c r="BY418" s="36">
        <v>17753417</v>
      </c>
      <c r="BZ418" s="36">
        <v>17753417</v>
      </c>
      <c r="CA418" s="39"/>
    </row>
    <row r="419" spans="1:79" ht="28.8" x14ac:dyDescent="0.3">
      <c r="A419" s="1">
        <v>409249</v>
      </c>
      <c r="B419" s="2" t="s">
        <v>1107</v>
      </c>
      <c r="C419" s="2" t="s">
        <v>1108</v>
      </c>
      <c r="D419" s="2" t="s">
        <v>93</v>
      </c>
      <c r="E419" s="2" t="str">
        <f t="shared" si="114"/>
        <v>UTILITIES INC CAMELOT UTILITIES INC W3 pnum409249</v>
      </c>
      <c r="F419" s="1">
        <v>440</v>
      </c>
      <c r="G419" s="2" t="s">
        <v>1109</v>
      </c>
      <c r="H419" s="2" t="s">
        <v>1110</v>
      </c>
      <c r="I419" s="31">
        <v>0</v>
      </c>
      <c r="J419" s="31">
        <v>0</v>
      </c>
      <c r="K419" s="31">
        <v>0</v>
      </c>
      <c r="L419" s="31">
        <v>0</v>
      </c>
      <c r="M419" s="31">
        <v>0</v>
      </c>
      <c r="N419" s="31">
        <v>0</v>
      </c>
      <c r="O419" s="31">
        <v>0</v>
      </c>
      <c r="P419" s="31">
        <v>0</v>
      </c>
      <c r="Q419" s="31">
        <v>0</v>
      </c>
      <c r="R419" s="31">
        <v>0</v>
      </c>
      <c r="S419" s="31">
        <v>0</v>
      </c>
      <c r="T419" s="31">
        <v>0</v>
      </c>
      <c r="U419" s="31">
        <v>0</v>
      </c>
      <c r="V419" s="31">
        <v>0</v>
      </c>
      <c r="W419" s="31">
        <v>0</v>
      </c>
      <c r="X419" s="31">
        <v>0</v>
      </c>
      <c r="Y419" s="31">
        <v>0</v>
      </c>
      <c r="Z419" s="31">
        <v>0</v>
      </c>
      <c r="AA419" s="31">
        <v>0</v>
      </c>
      <c r="AB419" s="31">
        <v>0</v>
      </c>
      <c r="AC419" s="31">
        <v>0</v>
      </c>
      <c r="AD419" s="31">
        <v>0</v>
      </c>
      <c r="AE419" s="31">
        <v>0</v>
      </c>
      <c r="AF419" s="31">
        <v>0</v>
      </c>
      <c r="AG419" s="31">
        <v>0</v>
      </c>
      <c r="AH419" s="31">
        <v>0</v>
      </c>
      <c r="AI419" s="31">
        <v>0</v>
      </c>
      <c r="AJ419" s="31">
        <v>0</v>
      </c>
      <c r="AK419" s="31">
        <v>0</v>
      </c>
      <c r="AL419" s="31">
        <v>0</v>
      </c>
      <c r="AM419" s="31">
        <v>1411000</v>
      </c>
      <c r="AN419" s="32">
        <v>0</v>
      </c>
      <c r="AO419" s="32">
        <v>0</v>
      </c>
      <c r="AP419" s="32">
        <v>0</v>
      </c>
      <c r="AQ419" s="32">
        <v>159840</v>
      </c>
      <c r="AR419" s="32">
        <v>159840</v>
      </c>
      <c r="AS419" s="32">
        <v>86000</v>
      </c>
      <c r="AT419" s="32">
        <v>0</v>
      </c>
      <c r="AU419" s="32">
        <v>477760</v>
      </c>
      <c r="AV419" s="35">
        <v>0</v>
      </c>
      <c r="AW419" s="36">
        <v>0</v>
      </c>
      <c r="AX419" s="36">
        <v>0</v>
      </c>
      <c r="AY419" s="32">
        <v>1411000</v>
      </c>
      <c r="AZ419" s="36">
        <v>0</v>
      </c>
      <c r="BA419" s="36">
        <v>0</v>
      </c>
      <c r="BB419" s="36">
        <v>0</v>
      </c>
      <c r="BC419" s="32">
        <v>159840</v>
      </c>
      <c r="BD419" s="32">
        <v>159840</v>
      </c>
      <c r="BE419" s="32">
        <v>86000</v>
      </c>
      <c r="BF419" s="36">
        <v>0</v>
      </c>
      <c r="BG419" s="32">
        <v>477760</v>
      </c>
      <c r="BH419" s="36">
        <v>0</v>
      </c>
      <c r="BI419" s="36">
        <v>0</v>
      </c>
      <c r="BJ419" s="36">
        <v>0</v>
      </c>
      <c r="BK419" s="36">
        <v>0</v>
      </c>
      <c r="BL419" s="36">
        <v>0</v>
      </c>
      <c r="BM419" s="36">
        <v>0</v>
      </c>
      <c r="BN419" s="34">
        <v>0</v>
      </c>
      <c r="BO419" s="36">
        <v>0</v>
      </c>
      <c r="BP419" s="36">
        <v>0</v>
      </c>
      <c r="BQ419" s="36">
        <v>0</v>
      </c>
      <c r="BR419" s="36">
        <v>0</v>
      </c>
      <c r="BS419" s="36">
        <v>0</v>
      </c>
      <c r="BT419" s="36">
        <v>0</v>
      </c>
      <c r="BU419" s="36">
        <v>0</v>
      </c>
      <c r="BV419" s="36">
        <v>0</v>
      </c>
      <c r="BW419" s="36">
        <v>0</v>
      </c>
      <c r="BX419" s="36">
        <v>0</v>
      </c>
      <c r="BY419" s="36">
        <v>0</v>
      </c>
      <c r="BZ419" s="36">
        <v>0</v>
      </c>
      <c r="CA419" s="39"/>
    </row>
    <row r="420" spans="1:79" ht="28.8" x14ac:dyDescent="0.3">
      <c r="A420" s="1">
        <v>409250</v>
      </c>
      <c r="B420" s="2" t="s">
        <v>1107</v>
      </c>
      <c r="C420" s="2" t="s">
        <v>1108</v>
      </c>
      <c r="D420" s="2" t="s">
        <v>49</v>
      </c>
      <c r="E420" s="2" t="str">
        <f t="shared" si="114"/>
        <v>UTILITIES INC CAMELOT UTILITIES INC W2 pnum409250</v>
      </c>
      <c r="F420" s="1">
        <v>280</v>
      </c>
      <c r="G420" s="2" t="s">
        <v>1111</v>
      </c>
      <c r="H420" s="2" t="s">
        <v>1112</v>
      </c>
      <c r="I420" s="31">
        <v>0</v>
      </c>
      <c r="J420" s="31">
        <v>0</v>
      </c>
      <c r="K420" s="31">
        <v>0</v>
      </c>
      <c r="L420" s="31">
        <v>0</v>
      </c>
      <c r="M420" s="31">
        <v>0</v>
      </c>
      <c r="N420" s="31">
        <v>0</v>
      </c>
      <c r="O420" s="31">
        <v>0</v>
      </c>
      <c r="P420" s="31">
        <v>0</v>
      </c>
      <c r="Q420" s="31">
        <v>0</v>
      </c>
      <c r="R420" s="31">
        <v>0</v>
      </c>
      <c r="S420" s="31">
        <v>0</v>
      </c>
      <c r="T420" s="31">
        <v>0</v>
      </c>
      <c r="U420" s="31">
        <v>0</v>
      </c>
      <c r="V420" s="31">
        <v>0</v>
      </c>
      <c r="W420" s="31">
        <v>0</v>
      </c>
      <c r="X420" s="31">
        <v>0</v>
      </c>
      <c r="Y420" s="31">
        <v>0</v>
      </c>
      <c r="Z420" s="31">
        <v>0</v>
      </c>
      <c r="AA420" s="31">
        <v>0</v>
      </c>
      <c r="AB420" s="31">
        <v>0</v>
      </c>
      <c r="AC420" s="31">
        <v>0</v>
      </c>
      <c r="AD420" s="31">
        <v>0</v>
      </c>
      <c r="AE420" s="31">
        <v>0</v>
      </c>
      <c r="AF420" s="31">
        <v>0</v>
      </c>
      <c r="AG420" s="31">
        <v>0</v>
      </c>
      <c r="AH420" s="31">
        <v>0</v>
      </c>
      <c r="AI420" s="31">
        <v>0</v>
      </c>
      <c r="AJ420" s="31">
        <v>0</v>
      </c>
      <c r="AK420" s="31">
        <v>0</v>
      </c>
      <c r="AL420" s="31">
        <v>0</v>
      </c>
      <c r="AM420" s="31">
        <v>0</v>
      </c>
      <c r="AN420" s="31">
        <v>0</v>
      </c>
      <c r="AO420" s="32">
        <v>0</v>
      </c>
      <c r="AP420" s="32">
        <v>0</v>
      </c>
      <c r="AQ420" s="32">
        <v>0</v>
      </c>
      <c r="AR420" s="32">
        <v>0</v>
      </c>
      <c r="AS420" s="32">
        <v>0</v>
      </c>
      <c r="AT420" s="32">
        <v>0</v>
      </c>
      <c r="AU420" s="32">
        <v>0</v>
      </c>
      <c r="AV420" s="36">
        <v>0</v>
      </c>
      <c r="AW420" s="36">
        <v>0</v>
      </c>
      <c r="AX420" s="36">
        <v>0</v>
      </c>
      <c r="AY420" s="36">
        <v>0</v>
      </c>
      <c r="AZ420" s="36">
        <v>0</v>
      </c>
      <c r="BA420" s="36">
        <v>0</v>
      </c>
      <c r="BB420" s="36">
        <v>0</v>
      </c>
      <c r="BC420" s="36">
        <v>0</v>
      </c>
      <c r="BD420" s="36">
        <v>0</v>
      </c>
      <c r="BE420" s="36">
        <v>0</v>
      </c>
      <c r="BF420" s="36">
        <v>0</v>
      </c>
      <c r="BG420" s="36">
        <v>0</v>
      </c>
      <c r="BH420" s="36">
        <v>0</v>
      </c>
      <c r="BI420" s="36">
        <v>0</v>
      </c>
      <c r="BJ420" s="36">
        <v>0</v>
      </c>
      <c r="BK420" s="36">
        <v>0</v>
      </c>
      <c r="BL420" s="36">
        <v>0</v>
      </c>
      <c r="BM420" s="36">
        <v>0</v>
      </c>
      <c r="BN420" s="36">
        <v>0</v>
      </c>
      <c r="BO420" s="34">
        <v>0</v>
      </c>
      <c r="BP420" s="34">
        <v>0</v>
      </c>
      <c r="BQ420" s="34">
        <v>0</v>
      </c>
      <c r="BR420" s="34">
        <v>0</v>
      </c>
      <c r="BS420" s="34">
        <v>0</v>
      </c>
      <c r="BT420" s="34">
        <v>0</v>
      </c>
      <c r="BU420" s="34">
        <v>0</v>
      </c>
      <c r="BV420" s="34">
        <v>0</v>
      </c>
      <c r="BW420" s="34">
        <v>0</v>
      </c>
      <c r="BX420" s="34">
        <v>0</v>
      </c>
      <c r="BY420" s="34">
        <v>0</v>
      </c>
      <c r="BZ420" s="36">
        <v>0</v>
      </c>
      <c r="CA420" s="39"/>
    </row>
    <row r="421" spans="1:79" ht="28.8" x14ac:dyDescent="0.3">
      <c r="A421" s="1">
        <v>409233</v>
      </c>
      <c r="B421" s="2" t="s">
        <v>1113</v>
      </c>
      <c r="C421" s="2" t="s">
        <v>1114</v>
      </c>
      <c r="D421" s="2" t="s">
        <v>54</v>
      </c>
      <c r="E421" s="2" t="str">
        <f t="shared" si="114"/>
        <v>UTILITIES UNLIMITED W1 pnum409233</v>
      </c>
      <c r="F421" s="1">
        <v>300</v>
      </c>
      <c r="G421" s="2" t="s">
        <v>1115</v>
      </c>
      <c r="H421" s="2" t="s">
        <v>1116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1">
        <v>0</v>
      </c>
      <c r="V421" s="31">
        <v>0</v>
      </c>
      <c r="W421" s="31">
        <v>0</v>
      </c>
      <c r="X421" s="31">
        <v>0</v>
      </c>
      <c r="Y421" s="31">
        <v>0</v>
      </c>
      <c r="Z421" s="31">
        <v>0</v>
      </c>
      <c r="AA421" s="31">
        <f t="shared" ref="AA421:AM421" si="126">AB421-30000</f>
        <v>1810000</v>
      </c>
      <c r="AB421" s="31">
        <f t="shared" si="126"/>
        <v>1840000</v>
      </c>
      <c r="AC421" s="31">
        <f t="shared" si="126"/>
        <v>1870000</v>
      </c>
      <c r="AD421" s="31">
        <f t="shared" si="126"/>
        <v>1900000</v>
      </c>
      <c r="AE421" s="31">
        <f t="shared" si="126"/>
        <v>1930000</v>
      </c>
      <c r="AF421" s="31">
        <f t="shared" si="126"/>
        <v>1960000</v>
      </c>
      <c r="AG421" s="31">
        <f t="shared" si="126"/>
        <v>1990000</v>
      </c>
      <c r="AH421" s="31">
        <f t="shared" si="126"/>
        <v>2020000</v>
      </c>
      <c r="AI421" s="31">
        <f t="shared" si="126"/>
        <v>2050000</v>
      </c>
      <c r="AJ421" s="31">
        <f t="shared" si="126"/>
        <v>2080000</v>
      </c>
      <c r="AK421" s="31">
        <f t="shared" si="126"/>
        <v>2110000</v>
      </c>
      <c r="AL421" s="31">
        <f t="shared" si="126"/>
        <v>2140000</v>
      </c>
      <c r="AM421" s="31">
        <f t="shared" si="126"/>
        <v>2170000</v>
      </c>
      <c r="AN421" s="32">
        <v>2200000</v>
      </c>
      <c r="AO421" s="32">
        <v>4134282</v>
      </c>
      <c r="AP421" s="32">
        <v>4134282</v>
      </c>
      <c r="AQ421" s="32">
        <v>4829400</v>
      </c>
      <c r="AR421" s="32">
        <v>4727700</v>
      </c>
      <c r="AS421" s="32">
        <v>4250000</v>
      </c>
      <c r="AT421" s="32">
        <v>5188700</v>
      </c>
      <c r="AU421" s="32">
        <v>5138500</v>
      </c>
      <c r="AV421" s="32">
        <v>4578000</v>
      </c>
      <c r="AW421" s="32">
        <v>4230700</v>
      </c>
      <c r="AX421" s="32">
        <v>4551000</v>
      </c>
      <c r="AY421" s="32">
        <v>3650000</v>
      </c>
      <c r="AZ421" s="32">
        <v>3440000</v>
      </c>
      <c r="BA421" s="32">
        <v>3440000</v>
      </c>
      <c r="BB421" s="32">
        <v>3578000</v>
      </c>
      <c r="BC421" s="32">
        <v>4819671</v>
      </c>
      <c r="BD421" s="36">
        <v>0</v>
      </c>
      <c r="BE421" s="36">
        <v>0</v>
      </c>
      <c r="BF421" s="36">
        <v>0</v>
      </c>
      <c r="BG421" s="36">
        <v>0</v>
      </c>
      <c r="BH421" s="36">
        <v>0</v>
      </c>
      <c r="BI421" s="36">
        <v>0</v>
      </c>
      <c r="BJ421" s="36">
        <v>0</v>
      </c>
      <c r="BK421" s="36">
        <v>0</v>
      </c>
      <c r="BL421" s="36">
        <v>0</v>
      </c>
      <c r="BM421" s="36">
        <v>0</v>
      </c>
      <c r="BN421" s="36">
        <v>0</v>
      </c>
      <c r="BO421" s="35">
        <v>0</v>
      </c>
      <c r="BP421" s="35">
        <v>0</v>
      </c>
      <c r="BQ421" s="35">
        <v>0</v>
      </c>
      <c r="BR421" s="35">
        <v>0</v>
      </c>
      <c r="BS421" s="35">
        <v>0</v>
      </c>
      <c r="BT421" s="35">
        <v>0</v>
      </c>
      <c r="BU421" s="35">
        <v>0</v>
      </c>
      <c r="BV421" s="35">
        <v>0</v>
      </c>
      <c r="BW421" s="35">
        <v>0</v>
      </c>
      <c r="BX421" s="35">
        <v>0</v>
      </c>
      <c r="BY421" s="35">
        <v>0</v>
      </c>
      <c r="BZ421" s="35">
        <v>0</v>
      </c>
      <c r="CA421" s="39"/>
    </row>
    <row r="422" spans="1:79" x14ac:dyDescent="0.3">
      <c r="A422" s="1">
        <v>401620</v>
      </c>
      <c r="B422" s="6" t="s">
        <v>412</v>
      </c>
      <c r="C422" s="2" t="s">
        <v>1117</v>
      </c>
      <c r="D422" s="2" t="s">
        <v>412</v>
      </c>
      <c r="E422" s="2" t="str">
        <f t="shared" si="114"/>
        <v>VALLEY CONCRETE W pnum401620</v>
      </c>
      <c r="F422" s="1">
        <v>53</v>
      </c>
      <c r="G422" s="2" t="s">
        <v>1118</v>
      </c>
      <c r="H422" s="2" t="s">
        <v>1119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1">
        <v>0</v>
      </c>
      <c r="V422" s="31">
        <v>0</v>
      </c>
      <c r="W422" s="31">
        <v>0</v>
      </c>
      <c r="X422" s="31">
        <v>0</v>
      </c>
      <c r="Y422" s="31">
        <v>0</v>
      </c>
      <c r="Z422" s="31">
        <v>0</v>
      </c>
      <c r="AA422" s="31">
        <v>0</v>
      </c>
      <c r="AB422" s="31">
        <v>0</v>
      </c>
      <c r="AC422" s="31">
        <v>0</v>
      </c>
      <c r="AD422" s="31">
        <v>0</v>
      </c>
      <c r="AE422" s="31">
        <v>0</v>
      </c>
      <c r="AF422" s="31">
        <v>0</v>
      </c>
      <c r="AG422" s="31">
        <v>0</v>
      </c>
      <c r="AH422" s="31">
        <v>0</v>
      </c>
      <c r="AI422" s="31">
        <v>0</v>
      </c>
      <c r="AJ422" s="31">
        <v>0</v>
      </c>
      <c r="AK422" s="31">
        <v>0</v>
      </c>
      <c r="AL422" s="31">
        <v>0</v>
      </c>
      <c r="AM422" s="31">
        <v>0</v>
      </c>
      <c r="AN422" s="31">
        <v>0</v>
      </c>
      <c r="AO422" s="31">
        <v>0</v>
      </c>
      <c r="AP422" s="31">
        <v>0</v>
      </c>
      <c r="AQ422" s="32">
        <v>200000</v>
      </c>
      <c r="AR422" s="32">
        <v>300000</v>
      </c>
      <c r="AS422" s="32">
        <v>500000</v>
      </c>
      <c r="AT422" s="32">
        <v>500000</v>
      </c>
      <c r="AU422" s="32">
        <v>750000</v>
      </c>
      <c r="AV422" s="32">
        <v>1000000</v>
      </c>
      <c r="AW422" s="32">
        <v>1600000</v>
      </c>
      <c r="AX422" s="32">
        <v>1500000</v>
      </c>
      <c r="AY422" s="32">
        <v>140000</v>
      </c>
      <c r="AZ422" s="32">
        <v>140000</v>
      </c>
      <c r="BA422" s="32">
        <v>140000</v>
      </c>
      <c r="BB422" s="32">
        <v>150000</v>
      </c>
      <c r="BC422" s="32">
        <v>28000</v>
      </c>
      <c r="BD422" s="32">
        <v>28000</v>
      </c>
      <c r="BE422" s="32">
        <v>28000</v>
      </c>
      <c r="BF422" s="32">
        <v>28000</v>
      </c>
      <c r="BG422" s="32">
        <v>28000</v>
      </c>
      <c r="BH422" s="36">
        <v>0</v>
      </c>
      <c r="BI422" s="36">
        <v>0</v>
      </c>
      <c r="BJ422" s="36">
        <v>0</v>
      </c>
      <c r="BK422" s="36">
        <v>0</v>
      </c>
      <c r="BL422" s="36">
        <v>0</v>
      </c>
      <c r="BM422" s="36">
        <v>0</v>
      </c>
      <c r="BN422" s="36">
        <v>0</v>
      </c>
      <c r="BO422" s="36">
        <v>0</v>
      </c>
      <c r="BP422" s="36">
        <v>0</v>
      </c>
      <c r="BQ422" s="36">
        <v>0</v>
      </c>
      <c r="BR422" s="36">
        <v>0</v>
      </c>
      <c r="BS422" s="36">
        <v>0</v>
      </c>
      <c r="BT422" s="35">
        <v>0</v>
      </c>
      <c r="BU422" s="35">
        <v>0</v>
      </c>
      <c r="BV422" s="35">
        <v>0</v>
      </c>
      <c r="BW422" s="35">
        <v>0</v>
      </c>
      <c r="BX422" s="35">
        <v>0</v>
      </c>
      <c r="BY422" s="35">
        <v>0</v>
      </c>
      <c r="BZ422" s="35">
        <v>0</v>
      </c>
      <c r="CA422" s="39"/>
    </row>
    <row r="423" spans="1:79" ht="28.8" x14ac:dyDescent="0.3">
      <c r="A423" s="1">
        <v>405432</v>
      </c>
      <c r="B423" s="6" t="s">
        <v>412</v>
      </c>
      <c r="C423" s="2" t="s">
        <v>1120</v>
      </c>
      <c r="D423" s="2" t="s">
        <v>49</v>
      </c>
      <c r="E423" s="2" t="str">
        <f t="shared" si="114"/>
        <v>VCNA PRAIRIE  YARD 130  SHOREWOOD W2 pnum405432</v>
      </c>
      <c r="F423" s="1">
        <v>25</v>
      </c>
      <c r="G423" s="2" t="s">
        <v>1118</v>
      </c>
      <c r="H423" s="2" t="s">
        <v>1119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1">
        <v>0</v>
      </c>
      <c r="V423" s="31">
        <v>0</v>
      </c>
      <c r="W423" s="31">
        <v>0</v>
      </c>
      <c r="X423" s="31">
        <v>0</v>
      </c>
      <c r="Y423" s="31">
        <v>0</v>
      </c>
      <c r="Z423" s="31">
        <v>0</v>
      </c>
      <c r="AA423" s="31">
        <v>0</v>
      </c>
      <c r="AB423" s="31">
        <v>0</v>
      </c>
      <c r="AC423" s="31">
        <v>0</v>
      </c>
      <c r="AD423" s="31">
        <v>0</v>
      </c>
      <c r="AE423" s="31">
        <v>0</v>
      </c>
      <c r="AF423" s="31">
        <v>0</v>
      </c>
      <c r="AG423" s="31">
        <v>0</v>
      </c>
      <c r="AH423" s="31">
        <v>0</v>
      </c>
      <c r="AI423" s="31">
        <v>0</v>
      </c>
      <c r="AJ423" s="31">
        <v>0</v>
      </c>
      <c r="AK423" s="31">
        <v>0</v>
      </c>
      <c r="AL423" s="31">
        <v>0</v>
      </c>
      <c r="AM423" s="31">
        <v>0</v>
      </c>
      <c r="AN423" s="31">
        <v>0</v>
      </c>
      <c r="AO423" s="31">
        <v>0</v>
      </c>
      <c r="AP423" s="31">
        <v>0</v>
      </c>
      <c r="AQ423" s="31">
        <v>0</v>
      </c>
      <c r="AR423" s="31">
        <v>0</v>
      </c>
      <c r="AS423" s="31">
        <v>0</v>
      </c>
      <c r="AT423" s="31">
        <v>0</v>
      </c>
      <c r="AU423" s="31">
        <v>0</v>
      </c>
      <c r="AV423" s="31">
        <v>0</v>
      </c>
      <c r="AW423" s="31">
        <v>0</v>
      </c>
      <c r="AX423" s="31">
        <v>0</v>
      </c>
      <c r="AY423" s="31">
        <v>0</v>
      </c>
      <c r="AZ423" s="31">
        <v>0</v>
      </c>
      <c r="BA423" s="31">
        <v>0</v>
      </c>
      <c r="BB423" s="31">
        <v>0</v>
      </c>
      <c r="BC423" s="32">
        <v>3360000</v>
      </c>
      <c r="BD423" s="32">
        <v>3360000</v>
      </c>
      <c r="BE423" s="32">
        <v>3360000</v>
      </c>
      <c r="BF423" s="32">
        <v>3360000</v>
      </c>
      <c r="BG423" s="32">
        <v>3360000</v>
      </c>
      <c r="BH423" s="32">
        <v>3360000</v>
      </c>
      <c r="BI423" s="32">
        <v>3360000</v>
      </c>
      <c r="BJ423" s="32">
        <v>3360000</v>
      </c>
      <c r="BK423" s="32">
        <v>3360000</v>
      </c>
      <c r="BL423" s="32">
        <v>3360000</v>
      </c>
      <c r="BM423" s="32">
        <v>3360000</v>
      </c>
      <c r="BN423" s="32">
        <v>3360000</v>
      </c>
      <c r="BO423" s="32">
        <v>3360000</v>
      </c>
      <c r="BP423" s="32">
        <v>3360000</v>
      </c>
      <c r="BQ423" s="32">
        <v>3360000</v>
      </c>
      <c r="BR423" s="32">
        <v>3360000</v>
      </c>
      <c r="BS423" s="32">
        <v>3360000</v>
      </c>
      <c r="BT423" s="34">
        <v>0</v>
      </c>
      <c r="BU423" s="34">
        <v>0</v>
      </c>
      <c r="BV423" s="34">
        <v>0</v>
      </c>
      <c r="BW423" s="34">
        <v>0</v>
      </c>
      <c r="BX423" s="34">
        <v>0</v>
      </c>
      <c r="BY423" s="34">
        <v>0</v>
      </c>
      <c r="BZ423" s="34">
        <v>0</v>
      </c>
      <c r="CA423" s="39"/>
    </row>
    <row r="424" spans="1:79" ht="28.8" x14ac:dyDescent="0.3">
      <c r="A424" s="1">
        <v>405342</v>
      </c>
      <c r="B424" s="2" t="s">
        <v>1121</v>
      </c>
      <c r="C424" s="2" t="s">
        <v>1122</v>
      </c>
      <c r="D424" s="2" t="s">
        <v>54</v>
      </c>
      <c r="E424" s="2" t="str">
        <f t="shared" si="114"/>
        <v>VULCAN MATERIAL JOLIET 340 W1 pnum405342</v>
      </c>
      <c r="F424" s="1">
        <v>200</v>
      </c>
      <c r="G424" s="2" t="s">
        <v>1123</v>
      </c>
      <c r="H424" s="2" t="s">
        <v>1124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0</v>
      </c>
      <c r="T424" s="31">
        <v>0</v>
      </c>
      <c r="U424" s="31">
        <v>0</v>
      </c>
      <c r="V424" s="31">
        <v>0</v>
      </c>
      <c r="W424" s="31">
        <v>0</v>
      </c>
      <c r="X424" s="31">
        <v>0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31">
        <v>0</v>
      </c>
      <c r="AF424" s="31">
        <v>0</v>
      </c>
      <c r="AG424" s="31">
        <v>0</v>
      </c>
      <c r="AH424" s="31">
        <v>0</v>
      </c>
      <c r="AI424" s="31">
        <v>0</v>
      </c>
      <c r="AJ424" s="31">
        <v>0</v>
      </c>
      <c r="AK424" s="31">
        <v>0</v>
      </c>
      <c r="AL424" s="31">
        <v>0</v>
      </c>
      <c r="AM424" s="31">
        <v>0</v>
      </c>
      <c r="AN424" s="31">
        <v>0</v>
      </c>
      <c r="AO424" s="31">
        <v>0</v>
      </c>
      <c r="AP424" s="31">
        <v>0</v>
      </c>
      <c r="AQ424" s="31">
        <v>0</v>
      </c>
      <c r="AR424" s="31">
        <v>0</v>
      </c>
      <c r="AS424" s="31">
        <v>0</v>
      </c>
      <c r="AT424" s="31">
        <v>0</v>
      </c>
      <c r="AU424" s="31">
        <v>0</v>
      </c>
      <c r="AV424" s="31">
        <v>0</v>
      </c>
      <c r="AW424" s="31">
        <v>0</v>
      </c>
      <c r="AX424" s="31">
        <v>0</v>
      </c>
      <c r="AY424" s="31">
        <v>0</v>
      </c>
      <c r="AZ424" s="31">
        <v>0</v>
      </c>
      <c r="BA424" s="31">
        <v>0</v>
      </c>
      <c r="BB424" s="31">
        <v>0</v>
      </c>
      <c r="BC424" s="31">
        <v>0</v>
      </c>
      <c r="BD424" s="31">
        <v>0</v>
      </c>
      <c r="BE424" s="31">
        <v>0</v>
      </c>
      <c r="BF424" s="31">
        <v>0</v>
      </c>
      <c r="BG424" s="32">
        <v>1123200</v>
      </c>
      <c r="BH424" s="36">
        <v>0</v>
      </c>
      <c r="BI424" s="32">
        <v>187200</v>
      </c>
      <c r="BJ424" s="32">
        <v>13547000</v>
      </c>
      <c r="BK424" s="32">
        <v>14130000</v>
      </c>
      <c r="BL424" s="36">
        <v>0</v>
      </c>
      <c r="BM424" s="36">
        <v>0</v>
      </c>
      <c r="BN424" s="36">
        <v>0</v>
      </c>
      <c r="BO424" s="36">
        <v>0</v>
      </c>
      <c r="BP424" s="36">
        <v>0</v>
      </c>
      <c r="BQ424" s="36">
        <v>0</v>
      </c>
      <c r="BR424" s="36">
        <v>0</v>
      </c>
      <c r="BS424" s="36">
        <v>0</v>
      </c>
      <c r="BT424" s="36">
        <v>0</v>
      </c>
      <c r="BU424" s="36">
        <v>0</v>
      </c>
      <c r="BV424" s="36">
        <v>0</v>
      </c>
      <c r="BW424" s="36">
        <v>0</v>
      </c>
      <c r="BX424" s="36">
        <v>0</v>
      </c>
      <c r="BY424" s="36">
        <v>0</v>
      </c>
      <c r="BZ424" s="36">
        <v>0</v>
      </c>
      <c r="CA424" s="39"/>
    </row>
    <row r="425" spans="1:79" ht="28.8" x14ac:dyDescent="0.3">
      <c r="A425" s="1">
        <v>405343</v>
      </c>
      <c r="B425" s="2" t="s">
        <v>1121</v>
      </c>
      <c r="C425" s="2" t="s">
        <v>1122</v>
      </c>
      <c r="D425" s="2" t="s">
        <v>49</v>
      </c>
      <c r="E425" s="2" t="str">
        <f t="shared" si="114"/>
        <v>VULCAN MATERIAL JOLIET 340 W2 pnum405343</v>
      </c>
      <c r="F425" s="1">
        <v>165</v>
      </c>
      <c r="G425" s="2" t="s">
        <v>1125</v>
      </c>
      <c r="H425" s="2" t="s">
        <v>1126</v>
      </c>
      <c r="I425" s="31">
        <v>0</v>
      </c>
      <c r="J425" s="31">
        <v>0</v>
      </c>
      <c r="K425" s="31">
        <v>0</v>
      </c>
      <c r="L425" s="31">
        <v>0</v>
      </c>
      <c r="M425" s="31">
        <v>0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0</v>
      </c>
      <c r="T425" s="31">
        <v>0</v>
      </c>
      <c r="U425" s="31">
        <v>0</v>
      </c>
      <c r="V425" s="31">
        <v>0</v>
      </c>
      <c r="W425" s="31">
        <v>0</v>
      </c>
      <c r="X425" s="31">
        <v>0</v>
      </c>
      <c r="Y425" s="31">
        <v>0</v>
      </c>
      <c r="Z425" s="31">
        <v>0</v>
      </c>
      <c r="AA425" s="31">
        <v>0</v>
      </c>
      <c r="AB425" s="31">
        <v>0</v>
      </c>
      <c r="AC425" s="31">
        <v>0</v>
      </c>
      <c r="AD425" s="31">
        <v>0</v>
      </c>
      <c r="AE425" s="31">
        <v>0</v>
      </c>
      <c r="AF425" s="31">
        <v>0</v>
      </c>
      <c r="AG425" s="31">
        <v>0</v>
      </c>
      <c r="AH425" s="31">
        <v>0</v>
      </c>
      <c r="AI425" s="31">
        <v>0</v>
      </c>
      <c r="AJ425" s="31">
        <v>0</v>
      </c>
      <c r="AK425" s="31">
        <v>0</v>
      </c>
      <c r="AL425" s="31">
        <v>0</v>
      </c>
      <c r="AM425" s="31">
        <v>0</v>
      </c>
      <c r="AN425" s="31">
        <v>0</v>
      </c>
      <c r="AO425" s="31">
        <v>0</v>
      </c>
      <c r="AP425" s="31">
        <v>0</v>
      </c>
      <c r="AQ425" s="31">
        <v>0</v>
      </c>
      <c r="AR425" s="31">
        <v>0</v>
      </c>
      <c r="AS425" s="31">
        <v>0</v>
      </c>
      <c r="AT425" s="31">
        <v>0</v>
      </c>
      <c r="AU425" s="31">
        <v>0</v>
      </c>
      <c r="AV425" s="31">
        <v>0</v>
      </c>
      <c r="AW425" s="31">
        <v>0</v>
      </c>
      <c r="AX425" s="31">
        <v>0</v>
      </c>
      <c r="AY425" s="31">
        <v>0</v>
      </c>
      <c r="AZ425" s="31">
        <v>0</v>
      </c>
      <c r="BA425" s="31">
        <v>0</v>
      </c>
      <c r="BB425" s="31">
        <v>0</v>
      </c>
      <c r="BC425" s="31">
        <v>0</v>
      </c>
      <c r="BD425" s="31">
        <v>0</v>
      </c>
      <c r="BE425" s="31">
        <v>0</v>
      </c>
      <c r="BF425" s="31">
        <v>0</v>
      </c>
      <c r="BG425" s="32">
        <v>1560000</v>
      </c>
      <c r="BH425" s="32">
        <v>5475000</v>
      </c>
      <c r="BI425" s="32">
        <v>2496000</v>
      </c>
      <c r="BJ425" s="36">
        <v>0</v>
      </c>
      <c r="BK425" s="36">
        <v>0</v>
      </c>
      <c r="BL425" s="36">
        <v>0</v>
      </c>
      <c r="BM425" s="36">
        <v>0</v>
      </c>
      <c r="BN425" s="36">
        <v>0</v>
      </c>
      <c r="BO425" s="36">
        <v>0</v>
      </c>
      <c r="BP425" s="36">
        <v>0</v>
      </c>
      <c r="BQ425" s="36">
        <v>0</v>
      </c>
      <c r="BR425" s="36">
        <v>0</v>
      </c>
      <c r="BS425" s="36">
        <v>0</v>
      </c>
      <c r="BT425" s="36">
        <v>0</v>
      </c>
      <c r="BU425" s="36">
        <v>0</v>
      </c>
      <c r="BV425" s="36">
        <v>0</v>
      </c>
      <c r="BW425" s="36">
        <v>0</v>
      </c>
      <c r="BX425" s="36">
        <v>0</v>
      </c>
      <c r="BY425" s="36">
        <v>0</v>
      </c>
      <c r="BZ425" s="36">
        <v>0</v>
      </c>
      <c r="CA425" s="39"/>
    </row>
    <row r="426" spans="1:79" ht="28.8" x14ac:dyDescent="0.3">
      <c r="A426" s="1">
        <v>421992</v>
      </c>
      <c r="B426" s="2" t="s">
        <v>1127</v>
      </c>
      <c r="C426" s="2" t="s">
        <v>1128</v>
      </c>
      <c r="D426" s="2" t="s">
        <v>54</v>
      </c>
      <c r="E426" s="2" t="str">
        <f t="shared" si="114"/>
        <v>WALSH LANDSCAPING INC W1 pnum421992</v>
      </c>
      <c r="F426" s="1">
        <v>220</v>
      </c>
      <c r="G426" s="2" t="s">
        <v>1129</v>
      </c>
      <c r="H426" s="2" t="s">
        <v>1130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0</v>
      </c>
      <c r="U426" s="31">
        <v>0</v>
      </c>
      <c r="V426" s="31">
        <v>0</v>
      </c>
      <c r="W426" s="31">
        <v>0</v>
      </c>
      <c r="X426" s="31">
        <v>0</v>
      </c>
      <c r="Y426" s="31">
        <v>0</v>
      </c>
      <c r="Z426" s="31">
        <v>0</v>
      </c>
      <c r="AA426" s="31">
        <v>0</v>
      </c>
      <c r="AB426" s="31">
        <v>0</v>
      </c>
      <c r="AC426" s="31">
        <v>0</v>
      </c>
      <c r="AD426" s="31">
        <v>0</v>
      </c>
      <c r="AE426" s="31">
        <v>0</v>
      </c>
      <c r="AF426" s="31">
        <v>0</v>
      </c>
      <c r="AG426" s="31">
        <v>0</v>
      </c>
      <c r="AH426" s="31">
        <v>0</v>
      </c>
      <c r="AI426" s="31">
        <v>0</v>
      </c>
      <c r="AJ426" s="31">
        <v>0</v>
      </c>
      <c r="AK426" s="31">
        <v>0</v>
      </c>
      <c r="AL426" s="31">
        <v>0</v>
      </c>
      <c r="AM426" s="31">
        <v>0</v>
      </c>
      <c r="AN426" s="31">
        <v>0</v>
      </c>
      <c r="AO426" s="31">
        <v>0</v>
      </c>
      <c r="AP426" s="31">
        <v>0</v>
      </c>
      <c r="AQ426" s="31">
        <v>0</v>
      </c>
      <c r="AR426" s="31">
        <v>0</v>
      </c>
      <c r="AS426" s="31">
        <v>0</v>
      </c>
      <c r="AT426" s="31">
        <v>0</v>
      </c>
      <c r="AU426" s="31">
        <v>0</v>
      </c>
      <c r="AV426" s="31">
        <v>0</v>
      </c>
      <c r="AW426" s="31">
        <v>0</v>
      </c>
      <c r="AX426" s="31">
        <v>0</v>
      </c>
      <c r="AY426" s="31">
        <v>0</v>
      </c>
      <c r="AZ426" s="31">
        <v>0</v>
      </c>
      <c r="BA426" s="31">
        <v>0</v>
      </c>
      <c r="BB426" s="31">
        <v>0</v>
      </c>
      <c r="BC426" s="31">
        <v>0</v>
      </c>
      <c r="BD426" s="31">
        <v>0</v>
      </c>
      <c r="BE426" s="31">
        <v>0</v>
      </c>
      <c r="BF426" s="31">
        <v>0</v>
      </c>
      <c r="BG426" s="31">
        <v>0</v>
      </c>
      <c r="BH426" s="31">
        <v>0</v>
      </c>
      <c r="BI426" s="31">
        <v>0</v>
      </c>
      <c r="BJ426" s="31">
        <v>0</v>
      </c>
      <c r="BK426" s="31">
        <v>0</v>
      </c>
      <c r="BL426" s="31">
        <v>0</v>
      </c>
      <c r="BM426" s="31">
        <v>0</v>
      </c>
      <c r="BN426" s="31">
        <v>0</v>
      </c>
      <c r="BO426" s="33">
        <v>240000</v>
      </c>
      <c r="BP426" s="33">
        <v>240000</v>
      </c>
      <c r="BQ426" s="33">
        <v>240000</v>
      </c>
      <c r="BR426" s="33">
        <v>0</v>
      </c>
      <c r="BS426" s="33">
        <v>0</v>
      </c>
      <c r="BT426" s="33">
        <v>0</v>
      </c>
      <c r="BU426" s="33">
        <v>0</v>
      </c>
      <c r="BV426" s="33">
        <v>0</v>
      </c>
      <c r="BW426" s="33">
        <v>0</v>
      </c>
      <c r="BX426" s="33">
        <v>0</v>
      </c>
      <c r="BY426" s="33">
        <v>0</v>
      </c>
      <c r="BZ426" s="33">
        <v>0</v>
      </c>
      <c r="CA426" s="39"/>
    </row>
    <row r="427" spans="1:79" ht="28.8" x14ac:dyDescent="0.3">
      <c r="A427" s="1">
        <v>404127</v>
      </c>
      <c r="B427" s="2" t="s">
        <v>1131</v>
      </c>
      <c r="C427" s="2" t="s">
        <v>1132</v>
      </c>
      <c r="D427" s="2" t="s">
        <v>54</v>
      </c>
      <c r="E427" s="2" t="str">
        <f t="shared" si="114"/>
        <v>WALSH LOCKER AND COLD STORAGE W1 pnum404127</v>
      </c>
      <c r="F427" s="91"/>
      <c r="G427" s="2" t="s">
        <v>1133</v>
      </c>
      <c r="H427" s="2" t="s">
        <v>1134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2">
        <v>27400</v>
      </c>
      <c r="U427" s="32">
        <v>27400</v>
      </c>
      <c r="V427" s="32">
        <v>27400</v>
      </c>
      <c r="W427" s="32">
        <v>27400</v>
      </c>
      <c r="X427" s="32">
        <v>27400</v>
      </c>
      <c r="Y427" s="32">
        <v>27400</v>
      </c>
      <c r="Z427" s="32">
        <v>27400</v>
      </c>
      <c r="AA427" s="32">
        <v>27400</v>
      </c>
      <c r="AB427" s="32">
        <v>27400</v>
      </c>
      <c r="AC427" s="32">
        <v>27400</v>
      </c>
      <c r="AD427" s="32">
        <v>27400</v>
      </c>
      <c r="AE427" s="32">
        <v>27400</v>
      </c>
      <c r="AF427" s="32">
        <v>27400</v>
      </c>
      <c r="AG427" s="32">
        <v>27400</v>
      </c>
      <c r="AH427" s="32">
        <v>27400</v>
      </c>
      <c r="AI427" s="32">
        <v>27400</v>
      </c>
      <c r="AJ427" s="32">
        <v>27400</v>
      </c>
      <c r="AK427" s="32">
        <v>27400</v>
      </c>
      <c r="AL427" s="32">
        <v>27400</v>
      </c>
      <c r="AM427" s="32">
        <v>27400</v>
      </c>
      <c r="AN427" s="32">
        <v>27400</v>
      </c>
      <c r="AO427" s="32">
        <v>225000</v>
      </c>
      <c r="AP427" s="32">
        <v>225000</v>
      </c>
      <c r="AQ427" s="32">
        <v>89450</v>
      </c>
      <c r="AR427" s="32">
        <v>89000</v>
      </c>
      <c r="AS427" s="32">
        <v>89000</v>
      </c>
      <c r="AT427" s="32">
        <v>89000</v>
      </c>
      <c r="AU427" s="32">
        <v>0</v>
      </c>
      <c r="AV427" s="32">
        <v>0</v>
      </c>
      <c r="AW427" s="32">
        <v>0</v>
      </c>
      <c r="AX427" s="32">
        <v>0</v>
      </c>
      <c r="AY427" s="32">
        <v>0</v>
      </c>
      <c r="AZ427" s="32">
        <v>0</v>
      </c>
      <c r="BA427" s="32">
        <v>0</v>
      </c>
      <c r="BB427" s="32">
        <v>0</v>
      </c>
      <c r="BC427" s="32">
        <v>0</v>
      </c>
      <c r="BD427" s="32">
        <v>0</v>
      </c>
      <c r="BE427" s="32">
        <v>0</v>
      </c>
      <c r="BF427" s="32">
        <v>0</v>
      </c>
      <c r="BG427" s="32">
        <v>0</v>
      </c>
      <c r="BH427" s="32">
        <v>0</v>
      </c>
      <c r="BI427" s="32">
        <v>0</v>
      </c>
      <c r="BJ427" s="32">
        <v>0</v>
      </c>
      <c r="BK427" s="32">
        <v>0</v>
      </c>
      <c r="BL427" s="32">
        <v>0</v>
      </c>
      <c r="BM427" s="32">
        <v>0</v>
      </c>
      <c r="BN427" s="32">
        <v>0</v>
      </c>
      <c r="BO427" s="32">
        <v>0</v>
      </c>
      <c r="BP427" s="32">
        <v>0</v>
      </c>
      <c r="BQ427" s="32">
        <v>0</v>
      </c>
      <c r="BR427" s="32">
        <v>0</v>
      </c>
      <c r="BS427" s="32">
        <v>0</v>
      </c>
      <c r="BT427" s="32">
        <v>0</v>
      </c>
      <c r="BU427" s="32">
        <v>0</v>
      </c>
      <c r="BV427" s="32">
        <v>0</v>
      </c>
      <c r="BW427" s="32">
        <v>0</v>
      </c>
      <c r="BX427" s="32">
        <v>0</v>
      </c>
      <c r="BY427" s="32">
        <v>0</v>
      </c>
      <c r="BZ427" s="32">
        <v>0</v>
      </c>
      <c r="CA427" s="39"/>
    </row>
    <row r="428" spans="1:79" x14ac:dyDescent="0.3">
      <c r="A428" s="1">
        <v>404110</v>
      </c>
      <c r="B428" s="2" t="s">
        <v>1135</v>
      </c>
      <c r="C428" s="2" t="s">
        <v>1136</v>
      </c>
      <c r="D428" s="2" t="s">
        <v>54</v>
      </c>
      <c r="E428" s="2" t="str">
        <f t="shared" si="114"/>
        <v>WEBER DAIRY W1 pnum404110</v>
      </c>
      <c r="F428" s="91"/>
      <c r="G428" s="2" t="s">
        <v>1137</v>
      </c>
      <c r="H428" s="2" t="s">
        <v>1138</v>
      </c>
      <c r="I428" s="31">
        <f t="shared" ref="I428:AG428" si="127">J428 - 100000</f>
        <v>4524000</v>
      </c>
      <c r="J428" s="31">
        <f t="shared" si="127"/>
        <v>4624000</v>
      </c>
      <c r="K428" s="31">
        <f t="shared" si="127"/>
        <v>4724000</v>
      </c>
      <c r="L428" s="31">
        <f t="shared" si="127"/>
        <v>4824000</v>
      </c>
      <c r="M428" s="31">
        <f t="shared" si="127"/>
        <v>4924000</v>
      </c>
      <c r="N428" s="31">
        <f t="shared" si="127"/>
        <v>5024000</v>
      </c>
      <c r="O428" s="31">
        <f t="shared" si="127"/>
        <v>5124000</v>
      </c>
      <c r="P428" s="31">
        <f t="shared" si="127"/>
        <v>5224000</v>
      </c>
      <c r="Q428" s="31">
        <f t="shared" si="127"/>
        <v>5324000</v>
      </c>
      <c r="R428" s="31">
        <f t="shared" si="127"/>
        <v>5424000</v>
      </c>
      <c r="S428" s="31">
        <f t="shared" si="127"/>
        <v>5524000</v>
      </c>
      <c r="T428" s="31">
        <f t="shared" si="127"/>
        <v>5624000</v>
      </c>
      <c r="U428" s="31">
        <f t="shared" si="127"/>
        <v>5724000</v>
      </c>
      <c r="V428" s="31">
        <f t="shared" si="127"/>
        <v>5824000</v>
      </c>
      <c r="W428" s="31">
        <f t="shared" si="127"/>
        <v>5924000</v>
      </c>
      <c r="X428" s="31">
        <f t="shared" si="127"/>
        <v>6024000</v>
      </c>
      <c r="Y428" s="31">
        <f t="shared" si="127"/>
        <v>6124000</v>
      </c>
      <c r="Z428" s="31">
        <f t="shared" si="127"/>
        <v>6224000</v>
      </c>
      <c r="AA428" s="31">
        <f t="shared" si="127"/>
        <v>6324000</v>
      </c>
      <c r="AB428" s="31">
        <f t="shared" si="127"/>
        <v>6424000</v>
      </c>
      <c r="AC428" s="31">
        <f t="shared" si="127"/>
        <v>6524000</v>
      </c>
      <c r="AD428" s="31">
        <f t="shared" si="127"/>
        <v>6624000</v>
      </c>
      <c r="AE428" s="31">
        <f t="shared" si="127"/>
        <v>6724000</v>
      </c>
      <c r="AF428" s="31">
        <f t="shared" si="127"/>
        <v>6824000</v>
      </c>
      <c r="AG428" s="31">
        <f t="shared" si="127"/>
        <v>6924000</v>
      </c>
      <c r="AH428" s="31">
        <v>7024000</v>
      </c>
      <c r="AI428" s="31">
        <v>6524000</v>
      </c>
      <c r="AJ428" s="31">
        <v>6124000</v>
      </c>
      <c r="AK428" s="31">
        <v>5524000</v>
      </c>
      <c r="AL428" s="31">
        <v>5124000</v>
      </c>
      <c r="AM428" s="31">
        <v>5124000</v>
      </c>
      <c r="AN428" s="32">
        <v>0</v>
      </c>
      <c r="AO428" s="32">
        <v>0</v>
      </c>
      <c r="AP428" s="32">
        <v>0</v>
      </c>
      <c r="AQ428" s="32">
        <v>0</v>
      </c>
      <c r="AR428" s="32">
        <v>0</v>
      </c>
      <c r="AS428" s="32">
        <v>0</v>
      </c>
      <c r="AT428" s="32">
        <v>0</v>
      </c>
      <c r="AU428" s="32">
        <v>0</v>
      </c>
      <c r="AV428" s="32">
        <v>0</v>
      </c>
      <c r="AW428" s="32">
        <v>0</v>
      </c>
      <c r="AX428" s="32">
        <v>0</v>
      </c>
      <c r="AY428" s="32">
        <v>0</v>
      </c>
      <c r="AZ428" s="32">
        <v>0</v>
      </c>
      <c r="BA428" s="32">
        <v>0</v>
      </c>
      <c r="BB428" s="32">
        <v>0</v>
      </c>
      <c r="BC428" s="32">
        <v>0</v>
      </c>
      <c r="BD428" s="32">
        <v>0</v>
      </c>
      <c r="BE428" s="32">
        <v>0</v>
      </c>
      <c r="BF428" s="32">
        <v>0</v>
      </c>
      <c r="BG428" s="32">
        <v>0</v>
      </c>
      <c r="BH428" s="32">
        <v>0</v>
      </c>
      <c r="BI428" s="32">
        <v>0</v>
      </c>
      <c r="BJ428" s="32">
        <v>0</v>
      </c>
      <c r="BK428" s="32">
        <v>0</v>
      </c>
      <c r="BL428" s="32">
        <v>0</v>
      </c>
      <c r="BM428" s="32">
        <v>0</v>
      </c>
      <c r="BN428" s="32">
        <v>0</v>
      </c>
      <c r="BO428" s="32">
        <v>0</v>
      </c>
      <c r="BP428" s="32">
        <v>0</v>
      </c>
      <c r="BQ428" s="32">
        <v>0</v>
      </c>
      <c r="BR428" s="32">
        <v>0</v>
      </c>
      <c r="BS428" s="32">
        <v>0</v>
      </c>
      <c r="BT428" s="32">
        <v>0</v>
      </c>
      <c r="BU428" s="32">
        <v>0</v>
      </c>
      <c r="BV428" s="32">
        <v>0</v>
      </c>
      <c r="BW428" s="32">
        <v>0</v>
      </c>
      <c r="BX428" s="32">
        <v>0</v>
      </c>
      <c r="BY428" s="32">
        <v>0</v>
      </c>
      <c r="BZ428" s="32">
        <v>0</v>
      </c>
      <c r="CA428" s="39"/>
    </row>
    <row r="429" spans="1:79" s="21" customFormat="1" ht="28.8" x14ac:dyDescent="0.3">
      <c r="A429" s="17">
        <v>404093</v>
      </c>
      <c r="B429" s="18" t="s">
        <v>1139</v>
      </c>
      <c r="C429" s="18" t="s">
        <v>1140</v>
      </c>
      <c r="D429" s="18" t="s">
        <v>49</v>
      </c>
      <c r="E429" s="2" t="str">
        <f t="shared" si="114"/>
        <v>WEDGEWOOD GOLF COURSE W2 pnum404093</v>
      </c>
      <c r="F429" s="17">
        <v>251</v>
      </c>
      <c r="G429" s="18" t="s">
        <v>1141</v>
      </c>
      <c r="H429" s="18" t="s">
        <v>1142</v>
      </c>
      <c r="I429" s="48">
        <v>0</v>
      </c>
      <c r="J429" s="48">
        <v>0</v>
      </c>
      <c r="K429" s="48">
        <v>0</v>
      </c>
      <c r="L429" s="48">
        <v>0</v>
      </c>
      <c r="M429" s="48">
        <v>0</v>
      </c>
      <c r="N429" s="48">
        <v>0</v>
      </c>
      <c r="O429" s="48">
        <v>0</v>
      </c>
      <c r="P429" s="48">
        <v>0</v>
      </c>
      <c r="Q429" s="48">
        <v>0</v>
      </c>
      <c r="R429" s="48">
        <v>0</v>
      </c>
      <c r="S429" s="48">
        <v>0</v>
      </c>
      <c r="T429" s="48">
        <v>0</v>
      </c>
      <c r="U429" s="48">
        <v>0</v>
      </c>
      <c r="V429" s="48">
        <v>0</v>
      </c>
      <c r="W429" s="48">
        <v>0</v>
      </c>
      <c r="X429" s="48">
        <v>0</v>
      </c>
      <c r="Y429" s="48">
        <v>0</v>
      </c>
      <c r="Z429" s="48">
        <v>0</v>
      </c>
      <c r="AA429" s="48">
        <v>0</v>
      </c>
      <c r="AB429" s="48">
        <v>0</v>
      </c>
      <c r="AC429" s="48">
        <f t="shared" ref="AC429:AM429" si="128">AD429- 150000</f>
        <v>7500000</v>
      </c>
      <c r="AD429" s="48">
        <f t="shared" si="128"/>
        <v>7650000</v>
      </c>
      <c r="AE429" s="48">
        <f t="shared" si="128"/>
        <v>7800000</v>
      </c>
      <c r="AF429" s="48">
        <f t="shared" si="128"/>
        <v>7950000</v>
      </c>
      <c r="AG429" s="48">
        <f t="shared" si="128"/>
        <v>8100000</v>
      </c>
      <c r="AH429" s="48">
        <f t="shared" si="128"/>
        <v>8250000</v>
      </c>
      <c r="AI429" s="48">
        <f t="shared" si="128"/>
        <v>8400000</v>
      </c>
      <c r="AJ429" s="48">
        <f t="shared" si="128"/>
        <v>8550000</v>
      </c>
      <c r="AK429" s="48">
        <f t="shared" si="128"/>
        <v>8700000</v>
      </c>
      <c r="AL429" s="48">
        <f t="shared" si="128"/>
        <v>8850000</v>
      </c>
      <c r="AM429" s="48">
        <f t="shared" si="128"/>
        <v>9000000</v>
      </c>
      <c r="AN429" s="52">
        <v>9150000</v>
      </c>
      <c r="AO429" s="52">
        <v>9150000</v>
      </c>
      <c r="AP429" s="52">
        <v>25700000</v>
      </c>
      <c r="AQ429" s="52">
        <v>5750000</v>
      </c>
      <c r="AR429" s="52">
        <v>9750000</v>
      </c>
      <c r="AS429" s="52">
        <v>20000000</v>
      </c>
      <c r="AT429" s="52">
        <v>20000000</v>
      </c>
      <c r="AU429" s="52">
        <v>6768000</v>
      </c>
      <c r="AV429" s="52">
        <v>6768000</v>
      </c>
      <c r="AW429" s="52">
        <v>6768000</v>
      </c>
      <c r="AX429" s="52">
        <v>38137680</v>
      </c>
      <c r="AY429" s="52">
        <v>16446240</v>
      </c>
      <c r="AZ429" s="52">
        <v>16446240</v>
      </c>
      <c r="BA429" s="52">
        <v>16153200</v>
      </c>
      <c r="BB429" s="49">
        <v>6768000</v>
      </c>
      <c r="BC429" s="49">
        <v>38137680</v>
      </c>
      <c r="BD429" s="49">
        <v>16446240</v>
      </c>
      <c r="BE429" s="49">
        <v>16446240</v>
      </c>
      <c r="BF429" s="49">
        <v>16153200</v>
      </c>
      <c r="BG429" s="49">
        <v>6768000</v>
      </c>
      <c r="BH429" s="49">
        <v>38137680</v>
      </c>
      <c r="BI429" s="49">
        <v>16446240</v>
      </c>
      <c r="BJ429" s="50">
        <v>16446240</v>
      </c>
      <c r="BK429" s="50">
        <v>16153200</v>
      </c>
      <c r="BL429" s="50">
        <v>6768000</v>
      </c>
      <c r="BM429" s="50">
        <v>38137680</v>
      </c>
      <c r="BN429" s="51">
        <v>16446240</v>
      </c>
      <c r="BO429" s="51">
        <v>16446240</v>
      </c>
      <c r="BP429" s="51">
        <v>16153200</v>
      </c>
      <c r="BQ429" s="51">
        <v>6768000</v>
      </c>
      <c r="BR429" s="51">
        <v>38137680</v>
      </c>
      <c r="BS429" s="51">
        <v>16446240</v>
      </c>
      <c r="BT429" s="51">
        <v>16446240</v>
      </c>
      <c r="BU429" s="51">
        <v>16153200</v>
      </c>
      <c r="BV429" s="51">
        <v>6768000</v>
      </c>
      <c r="BW429" s="51">
        <v>38137680</v>
      </c>
      <c r="BX429" s="51">
        <v>16446240</v>
      </c>
      <c r="BY429" s="49">
        <v>16446240</v>
      </c>
      <c r="BZ429" s="49">
        <v>16153200</v>
      </c>
      <c r="CA429" s="53"/>
    </row>
    <row r="430" spans="1:79" s="21" customFormat="1" ht="28.8" x14ac:dyDescent="0.3">
      <c r="A430" s="17">
        <v>404092</v>
      </c>
      <c r="B430" s="18" t="s">
        <v>1139</v>
      </c>
      <c r="C430" s="18" t="s">
        <v>1140</v>
      </c>
      <c r="D430" s="18" t="s">
        <v>54</v>
      </c>
      <c r="E430" s="2" t="str">
        <f t="shared" si="114"/>
        <v>WEDGEWOOD GOLF COURSE W1 pnum404092</v>
      </c>
      <c r="F430" s="17">
        <v>250</v>
      </c>
      <c r="G430" s="18" t="s">
        <v>1143</v>
      </c>
      <c r="H430" s="18" t="s">
        <v>1144</v>
      </c>
      <c r="I430" s="48">
        <v>0</v>
      </c>
      <c r="J430" s="48">
        <v>0</v>
      </c>
      <c r="K430" s="48">
        <v>0</v>
      </c>
      <c r="L430" s="48">
        <v>0</v>
      </c>
      <c r="M430" s="48">
        <v>0</v>
      </c>
      <c r="N430" s="48">
        <v>0</v>
      </c>
      <c r="O430" s="48">
        <v>0</v>
      </c>
      <c r="P430" s="48">
        <v>0</v>
      </c>
      <c r="Q430" s="48">
        <v>0</v>
      </c>
      <c r="R430" s="48">
        <v>0</v>
      </c>
      <c r="S430" s="48">
        <v>0</v>
      </c>
      <c r="T430" s="48">
        <v>0</v>
      </c>
      <c r="U430" s="48">
        <v>0</v>
      </c>
      <c r="V430" s="48">
        <v>0</v>
      </c>
      <c r="W430" s="48">
        <v>0</v>
      </c>
      <c r="X430" s="48">
        <v>0</v>
      </c>
      <c r="Y430" s="48">
        <v>0</v>
      </c>
      <c r="Z430" s="48">
        <v>0</v>
      </c>
      <c r="AA430" s="48">
        <v>0</v>
      </c>
      <c r="AB430" s="48">
        <v>0</v>
      </c>
      <c r="AC430" s="48">
        <f t="shared" ref="AC430:AM430" si="129">AD430- 150000</f>
        <v>7500000</v>
      </c>
      <c r="AD430" s="48">
        <f t="shared" si="129"/>
        <v>7650000</v>
      </c>
      <c r="AE430" s="48">
        <f t="shared" si="129"/>
        <v>7800000</v>
      </c>
      <c r="AF430" s="48">
        <f t="shared" si="129"/>
        <v>7950000</v>
      </c>
      <c r="AG430" s="48">
        <f t="shared" si="129"/>
        <v>8100000</v>
      </c>
      <c r="AH430" s="48">
        <f t="shared" si="129"/>
        <v>8250000</v>
      </c>
      <c r="AI430" s="48">
        <f t="shared" si="129"/>
        <v>8400000</v>
      </c>
      <c r="AJ430" s="48">
        <f t="shared" si="129"/>
        <v>8550000</v>
      </c>
      <c r="AK430" s="48">
        <f t="shared" si="129"/>
        <v>8700000</v>
      </c>
      <c r="AL430" s="48">
        <f t="shared" si="129"/>
        <v>8850000</v>
      </c>
      <c r="AM430" s="48">
        <f t="shared" si="129"/>
        <v>9000000</v>
      </c>
      <c r="AN430" s="52">
        <v>9150000</v>
      </c>
      <c r="AO430" s="52">
        <v>9150000</v>
      </c>
      <c r="AP430" s="52">
        <v>33700000</v>
      </c>
      <c r="AQ430" s="52">
        <v>5750000</v>
      </c>
      <c r="AR430" s="52">
        <v>9750000</v>
      </c>
      <c r="AS430" s="52">
        <v>20000000</v>
      </c>
      <c r="AT430" s="52">
        <v>20000000</v>
      </c>
      <c r="AU430" s="52">
        <v>12260500</v>
      </c>
      <c r="AV430" s="52">
        <v>12260500</v>
      </c>
      <c r="AW430" s="52">
        <v>12260500</v>
      </c>
      <c r="AX430" s="52">
        <v>6482400</v>
      </c>
      <c r="AY430" s="52">
        <v>5886720</v>
      </c>
      <c r="AZ430" s="52">
        <v>5886720</v>
      </c>
      <c r="BA430" s="52">
        <v>8661600</v>
      </c>
      <c r="BB430" s="49">
        <v>12260500</v>
      </c>
      <c r="BC430" s="49">
        <v>6482400</v>
      </c>
      <c r="BD430" s="49">
        <v>5886720</v>
      </c>
      <c r="BE430" s="49">
        <v>5886720</v>
      </c>
      <c r="BF430" s="49">
        <v>8661600</v>
      </c>
      <c r="BG430" s="49">
        <v>12260500</v>
      </c>
      <c r="BH430" s="49">
        <v>6482400</v>
      </c>
      <c r="BI430" s="49">
        <v>5886720</v>
      </c>
      <c r="BJ430" s="49">
        <v>5886720</v>
      </c>
      <c r="BK430" s="49">
        <v>8661600</v>
      </c>
      <c r="BL430" s="49">
        <v>12260500</v>
      </c>
      <c r="BM430" s="49">
        <v>6482400</v>
      </c>
      <c r="BN430" s="49">
        <v>5886720</v>
      </c>
      <c r="BO430" s="51">
        <v>5886720</v>
      </c>
      <c r="BP430" s="51">
        <v>8661600</v>
      </c>
      <c r="BQ430" s="49">
        <v>12260500</v>
      </c>
      <c r="BR430" s="51">
        <v>6482400</v>
      </c>
      <c r="BS430" s="51">
        <v>5886720</v>
      </c>
      <c r="BT430" s="51">
        <v>5886720</v>
      </c>
      <c r="BU430" s="49">
        <v>8661600</v>
      </c>
      <c r="BV430" s="49">
        <v>12260500</v>
      </c>
      <c r="BW430" s="49">
        <v>6482400</v>
      </c>
      <c r="BX430" s="49">
        <v>5886720</v>
      </c>
      <c r="BY430" s="49">
        <v>5886720</v>
      </c>
      <c r="BZ430" s="49">
        <v>8661600</v>
      </c>
      <c r="CA430" s="53"/>
    </row>
    <row r="431" spans="1:79" s="21" customFormat="1" ht="28.8" x14ac:dyDescent="0.3">
      <c r="A431" s="17">
        <v>404094</v>
      </c>
      <c r="B431" s="18" t="s">
        <v>1139</v>
      </c>
      <c r="C431" s="18" t="s">
        <v>1140</v>
      </c>
      <c r="D431" s="18" t="s">
        <v>93</v>
      </c>
      <c r="E431" s="2" t="str">
        <f t="shared" si="114"/>
        <v>WEDGEWOOD GOLF COURSE W3 pnum404094</v>
      </c>
      <c r="F431" s="17">
        <v>125</v>
      </c>
      <c r="G431" s="18" t="s">
        <v>1143</v>
      </c>
      <c r="H431" s="18" t="s">
        <v>1144</v>
      </c>
      <c r="I431" s="48">
        <v>0</v>
      </c>
      <c r="J431" s="48">
        <v>0</v>
      </c>
      <c r="K431" s="48">
        <v>0</v>
      </c>
      <c r="L431" s="48">
        <v>0</v>
      </c>
      <c r="M431" s="48">
        <v>0</v>
      </c>
      <c r="N431" s="48">
        <v>0</v>
      </c>
      <c r="O431" s="48">
        <v>0</v>
      </c>
      <c r="P431" s="48">
        <v>0</v>
      </c>
      <c r="Q431" s="48">
        <v>0</v>
      </c>
      <c r="R431" s="48">
        <v>0</v>
      </c>
      <c r="S431" s="48">
        <v>0</v>
      </c>
      <c r="T431" s="48">
        <v>0</v>
      </c>
      <c r="U431" s="48">
        <v>0</v>
      </c>
      <c r="V431" s="48">
        <v>0</v>
      </c>
      <c r="W431" s="48">
        <v>0</v>
      </c>
      <c r="X431" s="48">
        <v>0</v>
      </c>
      <c r="Y431" s="52">
        <v>0</v>
      </c>
      <c r="Z431" s="52">
        <v>0</v>
      </c>
      <c r="AA431" s="52">
        <v>0</v>
      </c>
      <c r="AB431" s="52">
        <v>0</v>
      </c>
      <c r="AC431" s="52">
        <v>0</v>
      </c>
      <c r="AD431" s="52">
        <v>0</v>
      </c>
      <c r="AE431" s="52">
        <v>0</v>
      </c>
      <c r="AF431" s="52">
        <v>0</v>
      </c>
      <c r="AG431" s="52">
        <v>0</v>
      </c>
      <c r="AH431" s="52">
        <v>0</v>
      </c>
      <c r="AI431" s="52">
        <v>0</v>
      </c>
      <c r="AJ431" s="52">
        <v>0</v>
      </c>
      <c r="AK431" s="52">
        <v>0</v>
      </c>
      <c r="AL431" s="52">
        <v>0</v>
      </c>
      <c r="AM431" s="52">
        <v>0</v>
      </c>
      <c r="AN431" s="52">
        <v>0</v>
      </c>
      <c r="AO431" s="52">
        <v>0</v>
      </c>
      <c r="AP431" s="52">
        <v>0</v>
      </c>
      <c r="AQ431" s="52">
        <v>0</v>
      </c>
      <c r="AR431" s="52">
        <v>0</v>
      </c>
      <c r="AS431" s="52">
        <v>691887</v>
      </c>
      <c r="AT431" s="52">
        <v>691888</v>
      </c>
      <c r="AU431" s="52">
        <v>400000</v>
      </c>
      <c r="AV431" s="52">
        <v>400000</v>
      </c>
      <c r="AW431" s="52">
        <v>400000</v>
      </c>
      <c r="AX431" s="52">
        <v>691887</v>
      </c>
      <c r="AY431" s="52">
        <v>400000</v>
      </c>
      <c r="AZ431" s="52">
        <v>400000</v>
      </c>
      <c r="BA431" s="52">
        <v>0</v>
      </c>
      <c r="BB431" s="49">
        <v>400000</v>
      </c>
      <c r="BC431" s="49">
        <v>691887</v>
      </c>
      <c r="BD431" s="49">
        <v>400000</v>
      </c>
      <c r="BE431" s="49">
        <v>400000</v>
      </c>
      <c r="BF431" s="49">
        <v>0</v>
      </c>
      <c r="BG431" s="49">
        <v>400000</v>
      </c>
      <c r="BH431" s="49">
        <v>691887</v>
      </c>
      <c r="BI431" s="49">
        <v>400000</v>
      </c>
      <c r="BJ431" s="49">
        <v>400000</v>
      </c>
      <c r="BK431" s="49">
        <v>0</v>
      </c>
      <c r="BL431" s="49">
        <v>400000</v>
      </c>
      <c r="BM431" s="49">
        <v>691887</v>
      </c>
      <c r="BN431" s="49">
        <v>400000</v>
      </c>
      <c r="BO431" s="49">
        <v>400000</v>
      </c>
      <c r="BP431" s="49">
        <v>0</v>
      </c>
      <c r="BQ431" s="49">
        <v>400000</v>
      </c>
      <c r="BR431" s="49">
        <v>691887</v>
      </c>
      <c r="BS431" s="49">
        <v>400000</v>
      </c>
      <c r="BT431" s="49">
        <v>400000</v>
      </c>
      <c r="BU431" s="51">
        <v>0</v>
      </c>
      <c r="BV431" s="49">
        <v>400000</v>
      </c>
      <c r="BW431" s="49">
        <v>691887</v>
      </c>
      <c r="BX431" s="49">
        <v>400000</v>
      </c>
      <c r="BY431" s="49">
        <v>400000</v>
      </c>
      <c r="BZ431" s="50">
        <v>0</v>
      </c>
      <c r="CA431" s="53"/>
    </row>
    <row r="432" spans="1:79" ht="28.8" x14ac:dyDescent="0.3">
      <c r="A432" s="1">
        <v>405530</v>
      </c>
      <c r="B432" s="2" t="s">
        <v>1145</v>
      </c>
      <c r="C432" s="2" t="s">
        <v>1146</v>
      </c>
      <c r="D432" s="2" t="s">
        <v>54</v>
      </c>
      <c r="E432" s="2" t="str">
        <f t="shared" si="114"/>
        <v>WILLE BROTHERS READY MIX W1 pnum405530</v>
      </c>
      <c r="F432" s="1">
        <v>270</v>
      </c>
      <c r="G432" s="2" t="s">
        <v>1147</v>
      </c>
      <c r="H432" s="2" t="s">
        <v>1148</v>
      </c>
      <c r="I432" s="31">
        <v>0</v>
      </c>
      <c r="J432" s="31">
        <v>0</v>
      </c>
      <c r="K432" s="31">
        <v>0</v>
      </c>
      <c r="L432" s="31">
        <v>0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0</v>
      </c>
      <c r="S432" s="31">
        <v>0</v>
      </c>
      <c r="T432" s="31">
        <v>0</v>
      </c>
      <c r="U432" s="31">
        <v>0</v>
      </c>
      <c r="V432" s="31">
        <v>0</v>
      </c>
      <c r="W432" s="31">
        <v>0</v>
      </c>
      <c r="X432" s="31">
        <v>0</v>
      </c>
      <c r="Y432" s="31">
        <v>0</v>
      </c>
      <c r="Z432" s="31">
        <v>0</v>
      </c>
      <c r="AA432" s="31">
        <v>0</v>
      </c>
      <c r="AB432" s="31">
        <v>0</v>
      </c>
      <c r="AC432" s="31">
        <v>0</v>
      </c>
      <c r="AD432" s="31">
        <v>0</v>
      </c>
      <c r="AE432" s="31">
        <v>0</v>
      </c>
      <c r="AF432" s="31">
        <v>0</v>
      </c>
      <c r="AG432" s="31">
        <v>0</v>
      </c>
      <c r="AH432" s="31">
        <v>0</v>
      </c>
      <c r="AI432" s="31">
        <v>0</v>
      </c>
      <c r="AJ432" s="31">
        <v>0</v>
      </c>
      <c r="AK432" s="31">
        <v>0</v>
      </c>
      <c r="AL432" s="31">
        <v>0</v>
      </c>
      <c r="AM432" s="31">
        <v>0</v>
      </c>
      <c r="AN432" s="31">
        <v>0</v>
      </c>
      <c r="AO432" s="31">
        <v>0</v>
      </c>
      <c r="AP432" s="31">
        <v>0</v>
      </c>
      <c r="AQ432" s="31">
        <v>0</v>
      </c>
      <c r="AR432" s="31">
        <v>0</v>
      </c>
      <c r="AS432" s="31">
        <v>0</v>
      </c>
      <c r="AT432" s="31">
        <v>0</v>
      </c>
      <c r="AU432" s="31">
        <v>0</v>
      </c>
      <c r="AV432" s="31">
        <v>0</v>
      </c>
      <c r="AW432" s="31">
        <v>0</v>
      </c>
      <c r="AX432" s="31">
        <v>0</v>
      </c>
      <c r="AY432" s="31">
        <v>0</v>
      </c>
      <c r="AZ432" s="31">
        <v>0</v>
      </c>
      <c r="BA432" s="31">
        <v>0</v>
      </c>
      <c r="BB432" s="31">
        <v>0</v>
      </c>
      <c r="BC432" s="31">
        <v>0</v>
      </c>
      <c r="BD432" s="31">
        <v>0</v>
      </c>
      <c r="BE432" s="31">
        <v>0</v>
      </c>
      <c r="BF432" s="32">
        <v>4750000</v>
      </c>
      <c r="BG432" s="32">
        <v>5000000</v>
      </c>
      <c r="BH432" s="32">
        <v>6300000</v>
      </c>
      <c r="BI432" s="32">
        <v>6300000</v>
      </c>
      <c r="BJ432" s="32">
        <v>6300000</v>
      </c>
      <c r="BK432" s="32">
        <v>5500000</v>
      </c>
      <c r="BL432" s="32">
        <v>4800000</v>
      </c>
      <c r="BM432" s="32">
        <v>4800000</v>
      </c>
      <c r="BN432" s="32">
        <v>2000000</v>
      </c>
      <c r="BO432" s="32">
        <v>1300000</v>
      </c>
      <c r="BP432" s="32">
        <v>2569103</v>
      </c>
      <c r="BQ432" s="32">
        <v>2351754</v>
      </c>
      <c r="BR432" s="33">
        <v>2351754</v>
      </c>
      <c r="BS432" s="34">
        <v>2000000</v>
      </c>
      <c r="BT432" s="34">
        <v>1300000</v>
      </c>
      <c r="BU432" s="34">
        <v>2569103</v>
      </c>
      <c r="BV432" s="34">
        <v>2351754</v>
      </c>
      <c r="BW432" s="36">
        <v>2351754</v>
      </c>
      <c r="BX432" s="34">
        <v>2569103</v>
      </c>
      <c r="BY432" s="34">
        <v>2351754</v>
      </c>
      <c r="BZ432" s="36">
        <v>2351754</v>
      </c>
      <c r="CA432" s="39"/>
    </row>
    <row r="433" spans="1:79" s="21" customFormat="1" ht="28.8" x14ac:dyDescent="0.3">
      <c r="A433" s="17">
        <v>404133</v>
      </c>
      <c r="B433" s="18" t="s">
        <v>1149</v>
      </c>
      <c r="C433" s="18" t="s">
        <v>1150</v>
      </c>
      <c r="D433" s="18" t="s">
        <v>93</v>
      </c>
      <c r="E433" s="2" t="str">
        <f t="shared" si="114"/>
        <v>WILLOW RUN GOLF COURSE W3 pnum404133</v>
      </c>
      <c r="F433" s="17">
        <v>300</v>
      </c>
      <c r="G433" s="18" t="s">
        <v>412</v>
      </c>
      <c r="H433" s="18" t="s">
        <v>412</v>
      </c>
      <c r="I433" s="48">
        <v>0</v>
      </c>
      <c r="J433" s="48">
        <v>0</v>
      </c>
      <c r="K433" s="48">
        <v>0</v>
      </c>
      <c r="L433" s="48">
        <v>0</v>
      </c>
      <c r="M433" s="48">
        <v>0</v>
      </c>
      <c r="N433" s="48">
        <v>0</v>
      </c>
      <c r="O433" s="48">
        <v>0</v>
      </c>
      <c r="P433" s="52">
        <v>0</v>
      </c>
      <c r="Q433" s="52">
        <v>0</v>
      </c>
      <c r="R433" s="52">
        <v>0</v>
      </c>
      <c r="S433" s="52">
        <v>0</v>
      </c>
      <c r="T433" s="52">
        <v>0</v>
      </c>
      <c r="U433" s="52">
        <v>0</v>
      </c>
      <c r="V433" s="52">
        <v>0</v>
      </c>
      <c r="W433" s="52">
        <v>0</v>
      </c>
      <c r="X433" s="52">
        <v>0</v>
      </c>
      <c r="Y433" s="52">
        <v>0</v>
      </c>
      <c r="Z433" s="52">
        <v>0</v>
      </c>
      <c r="AA433" s="52">
        <v>0</v>
      </c>
      <c r="AB433" s="52">
        <v>0</v>
      </c>
      <c r="AC433" s="52">
        <v>0</v>
      </c>
      <c r="AD433" s="52">
        <v>0</v>
      </c>
      <c r="AE433" s="52">
        <v>0</v>
      </c>
      <c r="AF433" s="52">
        <v>0</v>
      </c>
      <c r="AG433" s="52">
        <v>0</v>
      </c>
      <c r="AH433" s="52">
        <v>0</v>
      </c>
      <c r="AI433" s="52">
        <v>0</v>
      </c>
      <c r="AJ433" s="52">
        <v>0</v>
      </c>
      <c r="AK433" s="52">
        <v>0</v>
      </c>
      <c r="AL433" s="52">
        <v>0</v>
      </c>
      <c r="AM433" s="52">
        <v>0</v>
      </c>
      <c r="AN433" s="52">
        <v>0</v>
      </c>
      <c r="AO433" s="52">
        <v>0</v>
      </c>
      <c r="AP433" s="52">
        <v>4000000</v>
      </c>
      <c r="AQ433" s="52">
        <v>4000000</v>
      </c>
      <c r="AR433" s="52">
        <v>4000000</v>
      </c>
      <c r="AS433" s="52">
        <v>4000000</v>
      </c>
      <c r="AT433" s="52">
        <v>4000000</v>
      </c>
      <c r="AU433" s="52">
        <v>3000000</v>
      </c>
      <c r="AV433" s="52">
        <v>5000000</v>
      </c>
      <c r="AW433" s="52">
        <v>4000000</v>
      </c>
      <c r="AX433" s="52">
        <v>4800000</v>
      </c>
      <c r="AY433" s="52">
        <v>4800000</v>
      </c>
      <c r="AZ433" s="52">
        <v>4800000</v>
      </c>
      <c r="BA433" s="52">
        <v>4800000</v>
      </c>
      <c r="BB433" s="52">
        <v>4400000</v>
      </c>
      <c r="BC433" s="52">
        <v>4750000</v>
      </c>
      <c r="BD433" s="52">
        <v>4800000</v>
      </c>
      <c r="BE433" s="52">
        <v>4500000</v>
      </c>
      <c r="BF433" s="52">
        <v>6500000</v>
      </c>
      <c r="BG433" s="52">
        <v>8500000</v>
      </c>
      <c r="BH433" s="52">
        <v>9955440</v>
      </c>
      <c r="BI433" s="52">
        <v>9955440</v>
      </c>
      <c r="BJ433" s="52">
        <v>9955440</v>
      </c>
      <c r="BK433" s="52">
        <v>9955440</v>
      </c>
      <c r="BL433" s="52">
        <v>9955440</v>
      </c>
      <c r="BM433" s="52">
        <v>9955440</v>
      </c>
      <c r="BN433" s="52">
        <v>9955440</v>
      </c>
      <c r="BO433" s="52">
        <v>9955440</v>
      </c>
      <c r="BP433" s="52">
        <v>9955440</v>
      </c>
      <c r="BQ433" s="52">
        <v>9955440</v>
      </c>
      <c r="BR433" s="52">
        <v>9955440</v>
      </c>
      <c r="BS433" s="52">
        <v>9955440</v>
      </c>
      <c r="BT433" s="52">
        <v>9955440</v>
      </c>
      <c r="BU433" s="52">
        <v>9955440</v>
      </c>
      <c r="BV433" s="52">
        <v>9955440</v>
      </c>
      <c r="BW433" s="52">
        <v>9955440</v>
      </c>
      <c r="BX433" s="52">
        <v>9955440</v>
      </c>
      <c r="BY433" s="52">
        <v>9955440</v>
      </c>
      <c r="BZ433" s="52">
        <v>9955440</v>
      </c>
      <c r="CA433" s="53"/>
    </row>
    <row r="434" spans="1:79" s="21" customFormat="1" ht="28.8" x14ac:dyDescent="0.3">
      <c r="A434" s="17">
        <v>404132</v>
      </c>
      <c r="B434" s="18" t="s">
        <v>1149</v>
      </c>
      <c r="C434" s="18" t="s">
        <v>1150</v>
      </c>
      <c r="D434" s="18" t="s">
        <v>49</v>
      </c>
      <c r="E434" s="2" t="str">
        <f t="shared" si="114"/>
        <v>WILLOW RUN GOLF COURSE W2 pnum404132</v>
      </c>
      <c r="F434" s="17">
        <v>150</v>
      </c>
      <c r="G434" s="18" t="s">
        <v>1151</v>
      </c>
      <c r="H434" s="18" t="s">
        <v>1152</v>
      </c>
      <c r="I434" s="48">
        <v>0</v>
      </c>
      <c r="J434" s="48">
        <v>0</v>
      </c>
      <c r="K434" s="48">
        <v>0</v>
      </c>
      <c r="L434" s="48">
        <v>0</v>
      </c>
      <c r="M434" s="48">
        <v>0</v>
      </c>
      <c r="N434" s="48">
        <v>0</v>
      </c>
      <c r="O434" s="48">
        <v>0</v>
      </c>
      <c r="P434" s="48">
        <v>0</v>
      </c>
      <c r="Q434" s="48">
        <v>0</v>
      </c>
      <c r="R434" s="48">
        <v>0</v>
      </c>
      <c r="S434" s="48">
        <v>0</v>
      </c>
      <c r="T434" s="48">
        <v>0</v>
      </c>
      <c r="U434" s="48">
        <v>0</v>
      </c>
      <c r="V434" s="48">
        <v>0</v>
      </c>
      <c r="W434" s="48">
        <v>0</v>
      </c>
      <c r="X434" s="48">
        <v>0</v>
      </c>
      <c r="Y434" s="48">
        <v>0</v>
      </c>
      <c r="Z434" s="48">
        <v>0</v>
      </c>
      <c r="AA434" s="48">
        <v>0</v>
      </c>
      <c r="AB434" s="48">
        <v>0</v>
      </c>
      <c r="AC434" s="48">
        <v>0</v>
      </c>
      <c r="AD434" s="48">
        <v>0</v>
      </c>
      <c r="AE434" s="48">
        <v>0</v>
      </c>
      <c r="AF434" s="48">
        <v>0</v>
      </c>
      <c r="AG434" s="48">
        <v>0</v>
      </c>
      <c r="AH434" s="48">
        <v>0</v>
      </c>
      <c r="AI434" s="48">
        <v>0</v>
      </c>
      <c r="AJ434" s="48">
        <v>0</v>
      </c>
      <c r="AK434" s="48">
        <v>0</v>
      </c>
      <c r="AL434" s="48">
        <v>0</v>
      </c>
      <c r="AM434" s="48">
        <v>0</v>
      </c>
      <c r="AN434" s="48">
        <v>0</v>
      </c>
      <c r="AO434" s="48">
        <v>0</v>
      </c>
      <c r="AP434" s="52">
        <v>375000</v>
      </c>
      <c r="AQ434" s="52">
        <v>375000</v>
      </c>
      <c r="AR434" s="52">
        <v>375000</v>
      </c>
      <c r="AS434" s="52">
        <v>375000</v>
      </c>
      <c r="AT434" s="52">
        <v>375000</v>
      </c>
      <c r="AU434" s="52">
        <v>3000000</v>
      </c>
      <c r="AV434" s="52">
        <v>4000000</v>
      </c>
      <c r="AW434" s="52">
        <v>375000</v>
      </c>
      <c r="AX434" s="52">
        <v>4400000</v>
      </c>
      <c r="AY434" s="52">
        <v>4400000</v>
      </c>
      <c r="AZ434" s="52">
        <v>4400000</v>
      </c>
      <c r="BA434" s="52">
        <v>4400000</v>
      </c>
      <c r="BB434" s="52">
        <v>4400000</v>
      </c>
      <c r="BC434" s="52">
        <v>4750000</v>
      </c>
      <c r="BD434" s="52">
        <v>4400000</v>
      </c>
      <c r="BE434" s="52">
        <v>4500000</v>
      </c>
      <c r="BF434" s="52">
        <v>6500000</v>
      </c>
      <c r="BG434" s="52">
        <v>8500000</v>
      </c>
      <c r="BH434" s="52">
        <v>9955440</v>
      </c>
      <c r="BI434" s="52">
        <v>9955440</v>
      </c>
      <c r="BJ434" s="52">
        <v>9955440</v>
      </c>
      <c r="BK434" s="52">
        <v>9955440</v>
      </c>
      <c r="BL434" s="52">
        <v>9955440</v>
      </c>
      <c r="BM434" s="52">
        <v>9955440</v>
      </c>
      <c r="BN434" s="52">
        <v>9955440</v>
      </c>
      <c r="BO434" s="52">
        <v>9955440</v>
      </c>
      <c r="BP434" s="52">
        <v>9955440</v>
      </c>
      <c r="BQ434" s="52">
        <v>9955440</v>
      </c>
      <c r="BR434" s="52">
        <v>9955440</v>
      </c>
      <c r="BS434" s="52">
        <v>9955440</v>
      </c>
      <c r="BT434" s="52">
        <v>9955440</v>
      </c>
      <c r="BU434" s="52">
        <v>9955440</v>
      </c>
      <c r="BV434" s="52">
        <v>9955440</v>
      </c>
      <c r="BW434" s="52">
        <v>9955440</v>
      </c>
      <c r="BX434" s="52">
        <v>9955440</v>
      </c>
      <c r="BY434" s="52">
        <v>9955440</v>
      </c>
      <c r="BZ434" s="52">
        <v>9955440</v>
      </c>
      <c r="CA434" s="53"/>
    </row>
    <row r="435" spans="1:79" s="21" customFormat="1" ht="28.8" x14ac:dyDescent="0.3">
      <c r="A435" s="17">
        <v>404131</v>
      </c>
      <c r="B435" s="18" t="s">
        <v>1149</v>
      </c>
      <c r="C435" s="18" t="s">
        <v>1150</v>
      </c>
      <c r="D435" s="18" t="s">
        <v>54</v>
      </c>
      <c r="E435" s="2" t="str">
        <f t="shared" si="114"/>
        <v>WILLOW RUN GOLF COURSE W1 pnum404131</v>
      </c>
      <c r="F435" s="19"/>
      <c r="G435" s="18" t="s">
        <v>995</v>
      </c>
      <c r="H435" s="18" t="s">
        <v>1153</v>
      </c>
      <c r="I435" s="48">
        <v>0</v>
      </c>
      <c r="J435" s="48">
        <v>0</v>
      </c>
      <c r="K435" s="48">
        <v>0</v>
      </c>
      <c r="L435" s="48">
        <v>0</v>
      </c>
      <c r="M435" s="48">
        <v>0</v>
      </c>
      <c r="N435" s="48">
        <v>0</v>
      </c>
      <c r="O435" s="48">
        <v>0</v>
      </c>
      <c r="P435" s="48">
        <v>0</v>
      </c>
      <c r="Q435" s="48">
        <v>0</v>
      </c>
      <c r="R435" s="48">
        <v>0</v>
      </c>
      <c r="S435" s="48">
        <v>0</v>
      </c>
      <c r="T435" s="48">
        <f t="shared" ref="T435:AM435" si="130">U435-150000</f>
        <v>6150000</v>
      </c>
      <c r="U435" s="48">
        <f t="shared" si="130"/>
        <v>6300000</v>
      </c>
      <c r="V435" s="48">
        <f t="shared" si="130"/>
        <v>6450000</v>
      </c>
      <c r="W435" s="48">
        <f t="shared" si="130"/>
        <v>6600000</v>
      </c>
      <c r="X435" s="48">
        <f t="shared" si="130"/>
        <v>6750000</v>
      </c>
      <c r="Y435" s="48">
        <f t="shared" si="130"/>
        <v>6900000</v>
      </c>
      <c r="Z435" s="48">
        <f t="shared" si="130"/>
        <v>7050000</v>
      </c>
      <c r="AA435" s="48">
        <f t="shared" si="130"/>
        <v>7200000</v>
      </c>
      <c r="AB435" s="48">
        <f t="shared" si="130"/>
        <v>7350000</v>
      </c>
      <c r="AC435" s="48">
        <f t="shared" si="130"/>
        <v>7500000</v>
      </c>
      <c r="AD435" s="48">
        <f t="shared" si="130"/>
        <v>7650000</v>
      </c>
      <c r="AE435" s="48">
        <f t="shared" si="130"/>
        <v>7800000</v>
      </c>
      <c r="AF435" s="48">
        <f t="shared" si="130"/>
        <v>7950000</v>
      </c>
      <c r="AG435" s="48">
        <f t="shared" si="130"/>
        <v>8100000</v>
      </c>
      <c r="AH435" s="48">
        <f t="shared" si="130"/>
        <v>8250000</v>
      </c>
      <c r="AI435" s="48">
        <f t="shared" si="130"/>
        <v>8400000</v>
      </c>
      <c r="AJ435" s="48">
        <f t="shared" si="130"/>
        <v>8550000</v>
      </c>
      <c r="AK435" s="48">
        <f t="shared" si="130"/>
        <v>8700000</v>
      </c>
      <c r="AL435" s="48">
        <f t="shared" si="130"/>
        <v>8850000</v>
      </c>
      <c r="AM435" s="48">
        <f t="shared" si="130"/>
        <v>9000000</v>
      </c>
      <c r="AN435" s="52">
        <v>9150000</v>
      </c>
      <c r="AO435" s="52">
        <v>9150000</v>
      </c>
      <c r="AP435" s="52">
        <v>4000000</v>
      </c>
      <c r="AQ435" s="52">
        <v>4000000</v>
      </c>
      <c r="AR435" s="52">
        <v>4000000</v>
      </c>
      <c r="AS435" s="52">
        <v>4000000</v>
      </c>
      <c r="AT435" s="52">
        <v>4000000</v>
      </c>
      <c r="AU435" s="52">
        <v>3000000</v>
      </c>
      <c r="AV435" s="49">
        <v>0</v>
      </c>
      <c r="AW435" s="52">
        <v>4000000</v>
      </c>
      <c r="AX435" s="49">
        <v>0</v>
      </c>
      <c r="AY435" s="49">
        <v>0</v>
      </c>
      <c r="AZ435" s="49">
        <v>0</v>
      </c>
      <c r="BA435" s="49">
        <v>0</v>
      </c>
      <c r="BB435" s="49">
        <v>0</v>
      </c>
      <c r="BC435" s="49">
        <v>0</v>
      </c>
      <c r="BD435" s="49">
        <v>0</v>
      </c>
      <c r="BE435" s="49">
        <v>0</v>
      </c>
      <c r="BF435" s="50">
        <v>0</v>
      </c>
      <c r="BG435" s="50">
        <v>0</v>
      </c>
      <c r="BH435" s="50">
        <v>0</v>
      </c>
      <c r="BI435" s="50">
        <v>0</v>
      </c>
      <c r="BJ435" s="50">
        <v>0</v>
      </c>
      <c r="BK435" s="50">
        <v>0</v>
      </c>
      <c r="BL435" s="50">
        <v>0</v>
      </c>
      <c r="BM435" s="50">
        <v>0</v>
      </c>
      <c r="BN435" s="50">
        <v>0</v>
      </c>
      <c r="BO435" s="50">
        <v>0</v>
      </c>
      <c r="BP435" s="50">
        <v>0</v>
      </c>
      <c r="BQ435" s="50">
        <v>0</v>
      </c>
      <c r="BR435" s="50">
        <v>0</v>
      </c>
      <c r="BS435" s="50">
        <v>0</v>
      </c>
      <c r="BT435" s="50">
        <v>0</v>
      </c>
      <c r="BU435" s="50">
        <v>0</v>
      </c>
      <c r="BV435" s="50">
        <v>0</v>
      </c>
      <c r="BW435" s="50">
        <v>0</v>
      </c>
      <c r="BX435" s="50">
        <v>0</v>
      </c>
      <c r="BY435" s="50">
        <v>0</v>
      </c>
      <c r="BZ435" s="50">
        <v>0</v>
      </c>
      <c r="CA435" s="53"/>
    </row>
    <row r="436" spans="1:79" ht="28.8" x14ac:dyDescent="0.3">
      <c r="A436" s="1">
        <v>404165</v>
      </c>
      <c r="B436" s="2" t="s">
        <v>1154</v>
      </c>
      <c r="C436" s="2" t="s">
        <v>1155</v>
      </c>
      <c r="D436" s="2" t="s">
        <v>54</v>
      </c>
      <c r="E436" s="2" t="str">
        <f t="shared" si="114"/>
        <v>WILMINGTON COMMUNITY UNIT W1 pnum404165</v>
      </c>
      <c r="F436" s="91">
        <v>300</v>
      </c>
      <c r="G436" s="2" t="s">
        <v>1156</v>
      </c>
      <c r="H436" s="2" t="s">
        <v>1157</v>
      </c>
      <c r="I436" s="31">
        <v>0</v>
      </c>
      <c r="J436" s="31">
        <v>0</v>
      </c>
      <c r="K436" s="31">
        <v>0</v>
      </c>
      <c r="L436" s="31">
        <f t="shared" ref="L436:AM436" si="131">M436-5000</f>
        <v>160000</v>
      </c>
      <c r="M436" s="31">
        <f t="shared" si="131"/>
        <v>165000</v>
      </c>
      <c r="N436" s="31">
        <f t="shared" si="131"/>
        <v>170000</v>
      </c>
      <c r="O436" s="31">
        <f t="shared" si="131"/>
        <v>175000</v>
      </c>
      <c r="P436" s="31">
        <f t="shared" si="131"/>
        <v>180000</v>
      </c>
      <c r="Q436" s="31">
        <f t="shared" si="131"/>
        <v>185000</v>
      </c>
      <c r="R436" s="31">
        <f t="shared" si="131"/>
        <v>190000</v>
      </c>
      <c r="S436" s="31">
        <f t="shared" si="131"/>
        <v>195000</v>
      </c>
      <c r="T436" s="31">
        <f t="shared" si="131"/>
        <v>200000</v>
      </c>
      <c r="U436" s="31">
        <f t="shared" si="131"/>
        <v>205000</v>
      </c>
      <c r="V436" s="31">
        <f t="shared" si="131"/>
        <v>210000</v>
      </c>
      <c r="W436" s="31">
        <f t="shared" si="131"/>
        <v>215000</v>
      </c>
      <c r="X436" s="31">
        <f t="shared" si="131"/>
        <v>220000</v>
      </c>
      <c r="Y436" s="31">
        <f t="shared" si="131"/>
        <v>225000</v>
      </c>
      <c r="Z436" s="31">
        <f t="shared" si="131"/>
        <v>230000</v>
      </c>
      <c r="AA436" s="31">
        <f t="shared" si="131"/>
        <v>235000</v>
      </c>
      <c r="AB436" s="31">
        <f t="shared" si="131"/>
        <v>240000</v>
      </c>
      <c r="AC436" s="31">
        <f t="shared" si="131"/>
        <v>245000</v>
      </c>
      <c r="AD436" s="31">
        <f t="shared" si="131"/>
        <v>250000</v>
      </c>
      <c r="AE436" s="31">
        <f t="shared" si="131"/>
        <v>255000</v>
      </c>
      <c r="AF436" s="31">
        <f t="shared" si="131"/>
        <v>260000</v>
      </c>
      <c r="AG436" s="31">
        <f t="shared" si="131"/>
        <v>265000</v>
      </c>
      <c r="AH436" s="31">
        <f t="shared" si="131"/>
        <v>270000</v>
      </c>
      <c r="AI436" s="31">
        <f t="shared" si="131"/>
        <v>275000</v>
      </c>
      <c r="AJ436" s="31">
        <f t="shared" si="131"/>
        <v>280000</v>
      </c>
      <c r="AK436" s="31">
        <f t="shared" si="131"/>
        <v>285000</v>
      </c>
      <c r="AL436" s="31">
        <f t="shared" si="131"/>
        <v>290000</v>
      </c>
      <c r="AM436" s="31">
        <f t="shared" si="131"/>
        <v>295000</v>
      </c>
      <c r="AN436" s="32">
        <v>300000</v>
      </c>
      <c r="AO436" s="32">
        <v>300000</v>
      </c>
      <c r="AP436" s="32">
        <v>300000</v>
      </c>
      <c r="AQ436" s="32">
        <v>300000</v>
      </c>
      <c r="AR436" s="32">
        <v>300000</v>
      </c>
      <c r="AS436" s="32">
        <v>300000</v>
      </c>
      <c r="AT436" s="32">
        <v>300000</v>
      </c>
      <c r="AU436" s="32">
        <v>300000</v>
      </c>
      <c r="AV436" s="32">
        <v>300000</v>
      </c>
      <c r="AW436" s="32">
        <v>300000</v>
      </c>
      <c r="AX436" s="32">
        <v>300000</v>
      </c>
      <c r="AY436" s="32">
        <v>300000</v>
      </c>
      <c r="AZ436" s="32">
        <v>300000</v>
      </c>
      <c r="BA436" s="32">
        <v>300000</v>
      </c>
      <c r="BB436" s="36">
        <v>0</v>
      </c>
      <c r="BC436" s="36">
        <v>0</v>
      </c>
      <c r="BD436" s="36">
        <v>0</v>
      </c>
      <c r="BE436" s="36">
        <v>0</v>
      </c>
      <c r="BF436" s="36">
        <v>0</v>
      </c>
      <c r="BG436" s="36">
        <v>0</v>
      </c>
      <c r="BH436" s="36">
        <v>0</v>
      </c>
      <c r="BI436" s="36">
        <v>0</v>
      </c>
      <c r="BJ436" s="36">
        <v>0</v>
      </c>
      <c r="BK436" s="36">
        <v>0</v>
      </c>
      <c r="BL436" s="36">
        <v>0</v>
      </c>
      <c r="BM436" s="36">
        <v>0</v>
      </c>
      <c r="BN436" s="36">
        <v>0</v>
      </c>
      <c r="BO436" s="36">
        <v>0</v>
      </c>
      <c r="BP436" s="36">
        <v>0</v>
      </c>
      <c r="BQ436" s="36">
        <v>0</v>
      </c>
      <c r="BR436" s="36">
        <v>0</v>
      </c>
      <c r="BS436" s="36">
        <v>0</v>
      </c>
      <c r="BT436" s="36">
        <v>0</v>
      </c>
      <c r="BU436" s="36">
        <v>0</v>
      </c>
      <c r="BV436" s="36">
        <v>0</v>
      </c>
      <c r="BW436" s="36">
        <v>0</v>
      </c>
      <c r="BX436" s="36">
        <v>0</v>
      </c>
      <c r="BY436" s="36">
        <v>0</v>
      </c>
      <c r="BZ436" s="36">
        <v>0</v>
      </c>
      <c r="CA436" s="39"/>
    </row>
    <row r="437" spans="1:79" x14ac:dyDescent="0.3">
      <c r="A437" s="1">
        <v>409275</v>
      </c>
      <c r="B437" s="2" t="s">
        <v>1158</v>
      </c>
      <c r="C437" s="2" t="s">
        <v>1159</v>
      </c>
      <c r="D437" s="2" t="s">
        <v>93</v>
      </c>
      <c r="E437" s="2" t="str">
        <f t="shared" ref="E437:E441" si="132">_xlfn.CONCAT(C437, " W",D437," pnum",A437)</f>
        <v>WOODCREEK MHP W3 pnum409275</v>
      </c>
      <c r="F437" s="1">
        <v>305</v>
      </c>
      <c r="G437" s="2" t="s">
        <v>1160</v>
      </c>
      <c r="H437" s="2" t="s">
        <v>1161</v>
      </c>
      <c r="I437" s="31">
        <v>0</v>
      </c>
      <c r="J437" s="31">
        <v>0</v>
      </c>
      <c r="K437" s="31">
        <v>0</v>
      </c>
      <c r="L437" s="31">
        <v>0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1">
        <v>0</v>
      </c>
      <c r="T437" s="31">
        <v>0</v>
      </c>
      <c r="U437" s="31">
        <v>0</v>
      </c>
      <c r="V437" s="31">
        <v>0</v>
      </c>
      <c r="W437" s="31">
        <v>0</v>
      </c>
      <c r="X437" s="31">
        <v>0</v>
      </c>
      <c r="Y437" s="31">
        <v>0</v>
      </c>
      <c r="Z437" s="31">
        <v>0</v>
      </c>
      <c r="AA437" s="31">
        <v>0</v>
      </c>
      <c r="AB437" s="31">
        <v>0</v>
      </c>
      <c r="AC437" s="31">
        <v>0</v>
      </c>
      <c r="AD437" s="31">
        <v>0</v>
      </c>
      <c r="AE437" s="31">
        <v>0</v>
      </c>
      <c r="AF437" s="31">
        <v>0</v>
      </c>
      <c r="AG437" s="31">
        <v>0</v>
      </c>
      <c r="AH437" s="31">
        <v>0</v>
      </c>
      <c r="AI437" s="31">
        <v>0</v>
      </c>
      <c r="AJ437" s="31">
        <v>0</v>
      </c>
      <c r="AK437" s="31">
        <v>0</v>
      </c>
      <c r="AL437" s="32">
        <v>1358000</v>
      </c>
      <c r="AM437" s="32">
        <v>2358000</v>
      </c>
      <c r="AN437" s="32">
        <v>3358000</v>
      </c>
      <c r="AO437" s="32">
        <v>3358000</v>
      </c>
      <c r="AP437" s="32">
        <v>3200000</v>
      </c>
      <c r="AQ437" s="32">
        <v>1107000</v>
      </c>
      <c r="AR437" s="32">
        <v>5000000</v>
      </c>
      <c r="AS437" s="32">
        <v>5000000</v>
      </c>
      <c r="AT437" s="32">
        <v>4100000</v>
      </c>
      <c r="AU437" s="32">
        <v>6570000</v>
      </c>
      <c r="AV437" s="32">
        <v>8019000</v>
      </c>
      <c r="AW437" s="32">
        <v>3682560</v>
      </c>
      <c r="AX437" s="32">
        <v>2765280</v>
      </c>
      <c r="AY437" s="32">
        <v>2292360</v>
      </c>
      <c r="AZ437" s="32">
        <v>2292360</v>
      </c>
      <c r="BA437" s="32">
        <v>2628000</v>
      </c>
      <c r="BB437" s="32">
        <v>2628000</v>
      </c>
      <c r="BC437" s="36">
        <v>0</v>
      </c>
      <c r="BD437" s="36">
        <v>0</v>
      </c>
      <c r="BE437" s="36">
        <v>0</v>
      </c>
      <c r="BF437" s="36">
        <v>0</v>
      </c>
      <c r="BG437" s="36">
        <v>0</v>
      </c>
      <c r="BH437" s="36">
        <v>0</v>
      </c>
      <c r="BI437" s="36">
        <v>0</v>
      </c>
      <c r="BJ437" s="36">
        <v>0</v>
      </c>
      <c r="BK437" s="36">
        <v>0</v>
      </c>
      <c r="BL437" s="36">
        <v>0</v>
      </c>
      <c r="BM437" s="36">
        <v>0</v>
      </c>
      <c r="BN437" s="36">
        <v>0</v>
      </c>
      <c r="BO437" s="36">
        <v>0</v>
      </c>
      <c r="BP437" s="36">
        <v>0</v>
      </c>
      <c r="BQ437" s="36">
        <v>0</v>
      </c>
      <c r="BR437" s="36">
        <v>0</v>
      </c>
      <c r="BS437" s="36">
        <v>0</v>
      </c>
      <c r="BT437" s="36">
        <v>0</v>
      </c>
      <c r="BU437" s="36">
        <v>0</v>
      </c>
      <c r="BV437" s="36">
        <v>0</v>
      </c>
      <c r="BW437" s="36">
        <v>0</v>
      </c>
      <c r="BX437" s="36">
        <v>0</v>
      </c>
      <c r="BY437" s="36">
        <v>0</v>
      </c>
      <c r="BZ437" s="36">
        <v>0</v>
      </c>
      <c r="CA437" s="39"/>
    </row>
    <row r="438" spans="1:79" x14ac:dyDescent="0.3">
      <c r="A438" s="1">
        <v>409273</v>
      </c>
      <c r="B438" s="2" t="s">
        <v>1158</v>
      </c>
      <c r="C438" s="2" t="s">
        <v>1159</v>
      </c>
      <c r="D438" s="2" t="s">
        <v>54</v>
      </c>
      <c r="E438" s="2" t="str">
        <f t="shared" si="132"/>
        <v>WOODCREEK MHP W1 pnum409273</v>
      </c>
      <c r="F438" s="94">
        <v>300</v>
      </c>
      <c r="G438" s="2" t="s">
        <v>1162</v>
      </c>
      <c r="H438" s="2" t="s">
        <v>1163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0</v>
      </c>
      <c r="V438" s="31">
        <v>0</v>
      </c>
      <c r="W438" s="31">
        <v>0</v>
      </c>
      <c r="X438" s="31">
        <v>0</v>
      </c>
      <c r="Y438" s="31">
        <v>0</v>
      </c>
      <c r="Z438" s="31">
        <v>0</v>
      </c>
      <c r="AA438" s="31">
        <v>0</v>
      </c>
      <c r="AB438" s="31">
        <v>0</v>
      </c>
      <c r="AC438" s="31">
        <v>0</v>
      </c>
      <c r="AD438" s="31">
        <v>0</v>
      </c>
      <c r="AE438" s="31">
        <v>0</v>
      </c>
      <c r="AF438" s="31">
        <v>0</v>
      </c>
      <c r="AG438" s="31">
        <v>0</v>
      </c>
      <c r="AH438" s="31">
        <v>0</v>
      </c>
      <c r="AI438" s="31">
        <v>0</v>
      </c>
      <c r="AJ438" s="31">
        <v>0</v>
      </c>
      <c r="AK438" s="31">
        <v>0</v>
      </c>
      <c r="AL438" s="31">
        <v>0</v>
      </c>
      <c r="AM438" s="31">
        <v>0</v>
      </c>
      <c r="AN438" s="31">
        <v>0</v>
      </c>
      <c r="AO438" s="31">
        <v>0</v>
      </c>
      <c r="AP438" s="32">
        <v>0</v>
      </c>
      <c r="AQ438" s="32">
        <v>1106000</v>
      </c>
      <c r="AR438" s="32">
        <v>0</v>
      </c>
      <c r="AS438" s="32">
        <v>0</v>
      </c>
      <c r="AT438" s="32">
        <v>0</v>
      </c>
      <c r="AU438" s="32">
        <v>0</v>
      </c>
      <c r="AV438" s="32">
        <v>0</v>
      </c>
      <c r="AW438" s="32">
        <v>0</v>
      </c>
      <c r="AX438" s="32">
        <v>0</v>
      </c>
      <c r="AY438" s="32">
        <v>0</v>
      </c>
      <c r="AZ438" s="32">
        <v>0</v>
      </c>
      <c r="BA438" s="32">
        <v>0</v>
      </c>
      <c r="BB438" s="32">
        <v>0</v>
      </c>
      <c r="BC438" s="32">
        <v>0</v>
      </c>
      <c r="BD438" s="32">
        <v>0</v>
      </c>
      <c r="BE438" s="32">
        <v>0</v>
      </c>
      <c r="BF438" s="32">
        <v>0</v>
      </c>
      <c r="BG438" s="32">
        <v>0</v>
      </c>
      <c r="BH438" s="32">
        <v>0</v>
      </c>
      <c r="BI438" s="32">
        <v>0</v>
      </c>
      <c r="BJ438" s="32">
        <v>0</v>
      </c>
      <c r="BK438" s="32">
        <v>0</v>
      </c>
      <c r="BL438" s="32">
        <v>0</v>
      </c>
      <c r="BM438" s="32">
        <v>0</v>
      </c>
      <c r="BN438" s="32">
        <v>0</v>
      </c>
      <c r="BO438" s="32">
        <v>0</v>
      </c>
      <c r="BP438" s="32">
        <v>0</v>
      </c>
      <c r="BQ438" s="32">
        <v>0</v>
      </c>
      <c r="BR438" s="32">
        <v>0</v>
      </c>
      <c r="BS438" s="32">
        <v>0</v>
      </c>
      <c r="BT438" s="32">
        <v>0</v>
      </c>
      <c r="BU438" s="32">
        <v>0</v>
      </c>
      <c r="BV438" s="32">
        <v>0</v>
      </c>
      <c r="BW438" s="32">
        <v>0</v>
      </c>
      <c r="BX438" s="32">
        <v>0</v>
      </c>
      <c r="BY438" s="32">
        <v>0</v>
      </c>
      <c r="BZ438" s="32">
        <v>0</v>
      </c>
      <c r="CA438" s="39"/>
    </row>
    <row r="439" spans="1:79" x14ac:dyDescent="0.3">
      <c r="A439" s="1">
        <v>409274</v>
      </c>
      <c r="B439" s="2" t="s">
        <v>1158</v>
      </c>
      <c r="C439" s="2" t="s">
        <v>1159</v>
      </c>
      <c r="D439" s="2" t="s">
        <v>49</v>
      </c>
      <c r="E439" s="2" t="str">
        <f t="shared" si="132"/>
        <v>WOODCREEK MHP W2 pnum409274</v>
      </c>
      <c r="F439" s="91">
        <v>300</v>
      </c>
      <c r="G439" s="2" t="s">
        <v>1164</v>
      </c>
      <c r="H439" s="2" t="s">
        <v>1165</v>
      </c>
      <c r="I439" s="31">
        <v>0</v>
      </c>
      <c r="J439" s="31">
        <v>0</v>
      </c>
      <c r="K439" s="31">
        <v>0</v>
      </c>
      <c r="L439" s="31">
        <v>0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</v>
      </c>
      <c r="T439" s="31">
        <v>0</v>
      </c>
      <c r="U439" s="31">
        <v>0</v>
      </c>
      <c r="V439" s="31">
        <v>0</v>
      </c>
      <c r="W439" s="31">
        <v>0</v>
      </c>
      <c r="X439" s="31">
        <v>0</v>
      </c>
      <c r="Y439" s="31">
        <v>0</v>
      </c>
      <c r="Z439" s="31">
        <v>0</v>
      </c>
      <c r="AA439" s="31">
        <v>0</v>
      </c>
      <c r="AB439" s="31">
        <v>0</v>
      </c>
      <c r="AC439" s="31">
        <v>0</v>
      </c>
      <c r="AD439" s="31">
        <v>0</v>
      </c>
      <c r="AE439" s="31">
        <v>0</v>
      </c>
      <c r="AF439" s="31">
        <v>0</v>
      </c>
      <c r="AG439" s="31">
        <v>0</v>
      </c>
      <c r="AH439" s="31">
        <v>0</v>
      </c>
      <c r="AI439" s="31">
        <v>0</v>
      </c>
      <c r="AJ439" s="31">
        <v>0</v>
      </c>
      <c r="AK439" s="31">
        <v>0</v>
      </c>
      <c r="AL439" s="31">
        <v>0</v>
      </c>
      <c r="AM439" s="31">
        <v>0</v>
      </c>
      <c r="AN439" s="31">
        <v>0</v>
      </c>
      <c r="AO439" s="31">
        <v>0</v>
      </c>
      <c r="AP439" s="32">
        <v>0</v>
      </c>
      <c r="AQ439" s="32">
        <v>1107000</v>
      </c>
      <c r="AR439" s="32">
        <v>0</v>
      </c>
      <c r="AS439" s="32">
        <v>0</v>
      </c>
      <c r="AT439" s="32">
        <v>0</v>
      </c>
      <c r="AU439" s="32">
        <v>0</v>
      </c>
      <c r="AV439" s="32">
        <v>0</v>
      </c>
      <c r="AW439" s="32">
        <v>0</v>
      </c>
      <c r="AX439" s="32">
        <v>0</v>
      </c>
      <c r="AY439" s="32">
        <v>0</v>
      </c>
      <c r="AZ439" s="32">
        <v>0</v>
      </c>
      <c r="BA439" s="32">
        <v>0</v>
      </c>
      <c r="BB439" s="32">
        <v>0</v>
      </c>
      <c r="BC439" s="36">
        <v>0</v>
      </c>
      <c r="BD439" s="36">
        <v>0</v>
      </c>
      <c r="BE439" s="36">
        <v>0</v>
      </c>
      <c r="BF439" s="36">
        <v>0</v>
      </c>
      <c r="BG439" s="36">
        <v>0</v>
      </c>
      <c r="BH439" s="36">
        <v>0</v>
      </c>
      <c r="BI439" s="36">
        <v>0</v>
      </c>
      <c r="BJ439" s="36">
        <v>0</v>
      </c>
      <c r="BK439" s="36">
        <v>0</v>
      </c>
      <c r="BL439" s="36">
        <v>0</v>
      </c>
      <c r="BM439" s="36">
        <v>0</v>
      </c>
      <c r="BN439" s="36">
        <v>0</v>
      </c>
      <c r="BO439" s="36">
        <v>0</v>
      </c>
      <c r="BP439" s="36">
        <v>0</v>
      </c>
      <c r="BQ439" s="36">
        <v>0</v>
      </c>
      <c r="BR439" s="36">
        <v>0</v>
      </c>
      <c r="BS439" s="36">
        <v>0</v>
      </c>
      <c r="BT439" s="36">
        <v>0</v>
      </c>
      <c r="BU439" s="36">
        <v>0</v>
      </c>
      <c r="BV439" s="36">
        <v>0</v>
      </c>
      <c r="BW439" s="36">
        <v>0</v>
      </c>
      <c r="BX439" s="36">
        <v>0</v>
      </c>
      <c r="BY439" s="36">
        <v>0</v>
      </c>
      <c r="BZ439" s="36">
        <v>0</v>
      </c>
      <c r="CA439" s="39"/>
    </row>
    <row r="440" spans="1:79" s="21" customFormat="1" ht="28.8" x14ac:dyDescent="0.3">
      <c r="A440" s="17">
        <v>404098</v>
      </c>
      <c r="B440" s="18" t="s">
        <v>1166</v>
      </c>
      <c r="C440" s="18" t="s">
        <v>1167</v>
      </c>
      <c r="D440" s="18" t="s">
        <v>49</v>
      </c>
      <c r="E440" s="2" t="str">
        <f t="shared" si="132"/>
        <v>WOODRUFF GOLF COURSE W2 pnum404098</v>
      </c>
      <c r="F440" s="17">
        <v>210</v>
      </c>
      <c r="G440" s="18" t="s">
        <v>1168</v>
      </c>
      <c r="H440" s="18" t="s">
        <v>1169</v>
      </c>
      <c r="I440" s="48">
        <f t="shared" ref="I440:AJ440" si="133">J440-30000</f>
        <v>1060000</v>
      </c>
      <c r="J440" s="48">
        <f t="shared" si="133"/>
        <v>1090000</v>
      </c>
      <c r="K440" s="48">
        <f t="shared" si="133"/>
        <v>1120000</v>
      </c>
      <c r="L440" s="48">
        <f t="shared" si="133"/>
        <v>1150000</v>
      </c>
      <c r="M440" s="48">
        <f t="shared" si="133"/>
        <v>1180000</v>
      </c>
      <c r="N440" s="48">
        <f t="shared" si="133"/>
        <v>1210000</v>
      </c>
      <c r="O440" s="48">
        <f t="shared" si="133"/>
        <v>1240000</v>
      </c>
      <c r="P440" s="48">
        <f t="shared" si="133"/>
        <v>1270000</v>
      </c>
      <c r="Q440" s="48">
        <f t="shared" si="133"/>
        <v>1300000</v>
      </c>
      <c r="R440" s="48">
        <f t="shared" si="133"/>
        <v>1330000</v>
      </c>
      <c r="S440" s="48">
        <f t="shared" si="133"/>
        <v>1360000</v>
      </c>
      <c r="T440" s="48">
        <f t="shared" si="133"/>
        <v>1390000</v>
      </c>
      <c r="U440" s="48">
        <f t="shared" si="133"/>
        <v>1420000</v>
      </c>
      <c r="V440" s="48">
        <f t="shared" si="133"/>
        <v>1450000</v>
      </c>
      <c r="W440" s="48">
        <f t="shared" si="133"/>
        <v>1480000</v>
      </c>
      <c r="X440" s="48">
        <f t="shared" si="133"/>
        <v>1510000</v>
      </c>
      <c r="Y440" s="48">
        <f t="shared" si="133"/>
        <v>1540000</v>
      </c>
      <c r="Z440" s="48">
        <f t="shared" si="133"/>
        <v>1570000</v>
      </c>
      <c r="AA440" s="48">
        <f t="shared" si="133"/>
        <v>1600000</v>
      </c>
      <c r="AB440" s="48">
        <f t="shared" si="133"/>
        <v>1630000</v>
      </c>
      <c r="AC440" s="48">
        <f t="shared" si="133"/>
        <v>1660000</v>
      </c>
      <c r="AD440" s="48">
        <f t="shared" si="133"/>
        <v>1690000</v>
      </c>
      <c r="AE440" s="48">
        <f t="shared" si="133"/>
        <v>1720000</v>
      </c>
      <c r="AF440" s="48">
        <f t="shared" si="133"/>
        <v>1750000</v>
      </c>
      <c r="AG440" s="48">
        <f t="shared" si="133"/>
        <v>1780000</v>
      </c>
      <c r="AH440" s="48">
        <f t="shared" si="133"/>
        <v>1810000</v>
      </c>
      <c r="AI440" s="48">
        <f t="shared" si="133"/>
        <v>1840000</v>
      </c>
      <c r="AJ440" s="48">
        <f t="shared" si="133"/>
        <v>1870000</v>
      </c>
      <c r="AK440" s="52">
        <v>1900000</v>
      </c>
      <c r="AL440" s="52">
        <v>1900000</v>
      </c>
      <c r="AM440" s="52">
        <v>1900000</v>
      </c>
      <c r="AN440" s="52">
        <v>1900000</v>
      </c>
      <c r="AO440" s="52">
        <v>1900000</v>
      </c>
      <c r="AP440" s="52">
        <v>1900000</v>
      </c>
      <c r="AQ440" s="52">
        <v>1900000</v>
      </c>
      <c r="AR440" s="49">
        <v>0</v>
      </c>
      <c r="AS440" s="49">
        <v>0</v>
      </c>
      <c r="AT440" s="49">
        <v>0</v>
      </c>
      <c r="AU440" s="49">
        <v>0</v>
      </c>
      <c r="AV440" s="49">
        <v>0</v>
      </c>
      <c r="AW440" s="49">
        <v>0</v>
      </c>
      <c r="AX440" s="49">
        <v>0</v>
      </c>
      <c r="AY440" s="49">
        <v>0</v>
      </c>
      <c r="AZ440" s="49">
        <v>0</v>
      </c>
      <c r="BA440" s="49">
        <v>0</v>
      </c>
      <c r="BB440" s="49">
        <v>0</v>
      </c>
      <c r="BC440" s="49">
        <v>0</v>
      </c>
      <c r="BD440" s="49">
        <v>0</v>
      </c>
      <c r="BE440" s="49">
        <v>0</v>
      </c>
      <c r="BF440" s="49">
        <v>0</v>
      </c>
      <c r="BG440" s="49">
        <v>0</v>
      </c>
      <c r="BH440" s="49">
        <v>0</v>
      </c>
      <c r="BI440" s="49">
        <v>0</v>
      </c>
      <c r="BJ440" s="49">
        <v>0</v>
      </c>
      <c r="BK440" s="49">
        <v>0</v>
      </c>
      <c r="BL440" s="49">
        <v>0</v>
      </c>
      <c r="BM440" s="49">
        <v>0</v>
      </c>
      <c r="BN440" s="49">
        <v>0</v>
      </c>
      <c r="BO440" s="49">
        <v>0</v>
      </c>
      <c r="BP440" s="49">
        <v>0</v>
      </c>
      <c r="BQ440" s="49">
        <v>0</v>
      </c>
      <c r="BR440" s="49">
        <v>0</v>
      </c>
      <c r="BS440" s="49">
        <v>0</v>
      </c>
      <c r="BT440" s="49">
        <v>0</v>
      </c>
      <c r="BU440" s="49">
        <v>0</v>
      </c>
      <c r="BV440" s="49">
        <v>0</v>
      </c>
      <c r="BW440" s="49">
        <v>0</v>
      </c>
      <c r="BX440" s="49">
        <v>0</v>
      </c>
      <c r="BY440" s="49">
        <v>0</v>
      </c>
      <c r="BZ440" s="49">
        <v>0</v>
      </c>
      <c r="CA440" s="53"/>
    </row>
    <row r="441" spans="1:79" s="21" customFormat="1" ht="28.8" x14ac:dyDescent="0.3">
      <c r="A441" s="17">
        <v>404097</v>
      </c>
      <c r="B441" s="18" t="s">
        <v>1166</v>
      </c>
      <c r="C441" s="18" t="s">
        <v>1167</v>
      </c>
      <c r="D441" s="18" t="s">
        <v>54</v>
      </c>
      <c r="E441" s="2" t="str">
        <f t="shared" si="132"/>
        <v>WOODRUFF GOLF COURSE W1 pnum404097</v>
      </c>
      <c r="F441" s="17">
        <v>204</v>
      </c>
      <c r="G441" s="18" t="s">
        <v>691</v>
      </c>
      <c r="H441" s="18" t="s">
        <v>692</v>
      </c>
      <c r="I441" s="48">
        <f t="shared" ref="I441:AJ441" si="134">J441-30000</f>
        <v>2560000</v>
      </c>
      <c r="J441" s="48">
        <f t="shared" si="134"/>
        <v>2590000</v>
      </c>
      <c r="K441" s="48">
        <f t="shared" si="134"/>
        <v>2620000</v>
      </c>
      <c r="L441" s="48">
        <f t="shared" si="134"/>
        <v>2650000</v>
      </c>
      <c r="M441" s="48">
        <f t="shared" si="134"/>
        <v>2680000</v>
      </c>
      <c r="N441" s="48">
        <f t="shared" si="134"/>
        <v>2710000</v>
      </c>
      <c r="O441" s="48">
        <f t="shared" si="134"/>
        <v>2740000</v>
      </c>
      <c r="P441" s="48">
        <f t="shared" si="134"/>
        <v>2770000</v>
      </c>
      <c r="Q441" s="48">
        <f t="shared" si="134"/>
        <v>2800000</v>
      </c>
      <c r="R441" s="48">
        <f t="shared" si="134"/>
        <v>2830000</v>
      </c>
      <c r="S441" s="48">
        <f t="shared" si="134"/>
        <v>2860000</v>
      </c>
      <c r="T441" s="48">
        <f t="shared" si="134"/>
        <v>2890000</v>
      </c>
      <c r="U441" s="48">
        <f t="shared" si="134"/>
        <v>2920000</v>
      </c>
      <c r="V441" s="48">
        <f t="shared" si="134"/>
        <v>2950000</v>
      </c>
      <c r="W441" s="48">
        <f t="shared" si="134"/>
        <v>2980000</v>
      </c>
      <c r="X441" s="48">
        <f t="shared" si="134"/>
        <v>3010000</v>
      </c>
      <c r="Y441" s="48">
        <f t="shared" si="134"/>
        <v>3040000</v>
      </c>
      <c r="Z441" s="48">
        <f t="shared" si="134"/>
        <v>3070000</v>
      </c>
      <c r="AA441" s="48">
        <f t="shared" si="134"/>
        <v>3100000</v>
      </c>
      <c r="AB441" s="48">
        <f t="shared" si="134"/>
        <v>3130000</v>
      </c>
      <c r="AC441" s="48">
        <f t="shared" si="134"/>
        <v>3160000</v>
      </c>
      <c r="AD441" s="48">
        <f t="shared" si="134"/>
        <v>3190000</v>
      </c>
      <c r="AE441" s="48">
        <f t="shared" si="134"/>
        <v>3220000</v>
      </c>
      <c r="AF441" s="48">
        <f t="shared" si="134"/>
        <v>3250000</v>
      </c>
      <c r="AG441" s="48">
        <f t="shared" si="134"/>
        <v>3280000</v>
      </c>
      <c r="AH441" s="48">
        <f t="shared" si="134"/>
        <v>3310000</v>
      </c>
      <c r="AI441" s="48">
        <f t="shared" si="134"/>
        <v>3340000</v>
      </c>
      <c r="AJ441" s="48">
        <f t="shared" si="134"/>
        <v>3370000</v>
      </c>
      <c r="AK441" s="52">
        <v>3400000</v>
      </c>
      <c r="AL441" s="52">
        <v>3400000</v>
      </c>
      <c r="AM441" s="52">
        <v>3400000</v>
      </c>
      <c r="AN441" s="52">
        <v>3400000</v>
      </c>
      <c r="AO441" s="52">
        <v>3400000</v>
      </c>
      <c r="AP441" s="52">
        <v>3400000</v>
      </c>
      <c r="AQ441" s="52">
        <v>3400000</v>
      </c>
      <c r="AR441" s="52">
        <v>3400000</v>
      </c>
      <c r="AS441" s="52">
        <v>3400000</v>
      </c>
      <c r="AT441" s="52">
        <v>3400000</v>
      </c>
      <c r="AU441" s="52">
        <v>3400000</v>
      </c>
      <c r="AV441" s="52">
        <v>3400000</v>
      </c>
      <c r="AW441" s="52">
        <v>3400000</v>
      </c>
      <c r="AX441" s="52">
        <v>3400000</v>
      </c>
      <c r="AY441" s="52">
        <v>3400000</v>
      </c>
      <c r="AZ441" s="52">
        <v>3400000</v>
      </c>
      <c r="BA441" s="52">
        <v>3400000</v>
      </c>
      <c r="BB441" s="52">
        <v>3400000</v>
      </c>
      <c r="BC441" s="52">
        <v>3400000</v>
      </c>
      <c r="BD441" s="52">
        <v>3400000</v>
      </c>
      <c r="BE441" s="52">
        <v>3400000</v>
      </c>
      <c r="BF441" s="52">
        <v>3400000</v>
      </c>
      <c r="BG441" s="52">
        <v>3400000</v>
      </c>
      <c r="BH441" s="52">
        <v>3400000</v>
      </c>
      <c r="BI441" s="52">
        <v>3400000</v>
      </c>
      <c r="BJ441" s="52">
        <v>3400000</v>
      </c>
      <c r="BK441" s="52">
        <v>3400000</v>
      </c>
      <c r="BL441" s="52">
        <v>3400000</v>
      </c>
      <c r="BM441" s="52">
        <v>3400000</v>
      </c>
      <c r="BN441" s="52">
        <v>3400000</v>
      </c>
      <c r="BO441" s="52">
        <v>3400000</v>
      </c>
      <c r="BP441" s="52">
        <v>3400000</v>
      </c>
      <c r="BQ441" s="52">
        <v>3400000</v>
      </c>
      <c r="BR441" s="52">
        <v>3400000</v>
      </c>
      <c r="BS441" s="52">
        <v>3400000</v>
      </c>
      <c r="BT441" s="52">
        <v>3400000</v>
      </c>
      <c r="BU441" s="52">
        <v>3400000</v>
      </c>
      <c r="BV441" s="52">
        <v>3400000</v>
      </c>
      <c r="BW441" s="52">
        <v>3400000</v>
      </c>
      <c r="BX441" s="52">
        <v>3400000</v>
      </c>
      <c r="BY441" s="52">
        <v>3400000</v>
      </c>
      <c r="BZ441" s="52">
        <v>3400000</v>
      </c>
      <c r="CA441" s="53"/>
    </row>
  </sheetData>
  <sortState xmlns:xlrd2="http://schemas.microsoft.com/office/spreadsheetml/2017/richdata2" ref="A2:CL441">
    <sortCondition ref="C2:C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Abrams, Daniel</dc:creator>
  <cp:keywords/>
  <dc:description/>
  <cp:lastModifiedBy>Anthony Groenewold</cp:lastModifiedBy>
  <cp:revision/>
  <dcterms:created xsi:type="dcterms:W3CDTF">2020-03-13T05:45:46Z</dcterms:created>
  <dcterms:modified xsi:type="dcterms:W3CDTF">2020-11-10T16:54:41Z</dcterms:modified>
  <cp:category/>
  <cp:contentStatus/>
</cp:coreProperties>
</file>