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ullen3\Desktop\Shallow_Model_Input\"/>
    </mc:Choice>
  </mc:AlternateContent>
  <xr:revisionPtr revIDLastSave="0" documentId="13_ncr:1_{85F26144-5456-4DFF-87BE-709FBC64AE9B}" xr6:coauthVersionLast="44" xr6:coauthVersionMax="45" xr10:uidLastSave="{00000000-0000-0000-0000-000000000000}"/>
  <bookViews>
    <workbookView xWindow="-120" yWindow="-120" windowWidth="20730" windowHeight="11160" activeTab="1" xr2:uid="{453DED0F-880D-4EF0-BE81-F360E1BDD7F0}"/>
  </bookViews>
  <sheets>
    <sheet name="Notes " sheetId="5" r:id="rId1"/>
    <sheet name="Pumping" sheetId="7" r:id="rId2"/>
    <sheet name="Reference" sheetId="9" r:id="rId3"/>
    <sheet name="Original DO NOT CHANGE" sheetId="1" r:id="rId4"/>
    <sheet name="2002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7" l="1"/>
  <c r="E253" i="7"/>
  <c r="E37" i="7"/>
  <c r="E20" i="7"/>
  <c r="E38" i="7"/>
  <c r="E104" i="7"/>
  <c r="E149" i="7"/>
  <c r="E150" i="7"/>
  <c r="E17" i="7"/>
  <c r="E151" i="7"/>
  <c r="E12" i="7"/>
  <c r="E105" i="7"/>
  <c r="E317" i="7"/>
  <c r="E152" i="7"/>
  <c r="E10" i="7"/>
  <c r="E39" i="7"/>
  <c r="E153" i="7"/>
  <c r="E154" i="7"/>
  <c r="E9" i="7"/>
  <c r="E318" i="7"/>
  <c r="E8" i="7"/>
  <c r="E13" i="7"/>
  <c r="E14" i="7"/>
  <c r="E181" i="7"/>
  <c r="E182" i="7"/>
  <c r="E155" i="7"/>
  <c r="E156" i="7"/>
  <c r="E15" i="7"/>
  <c r="E21" i="7"/>
  <c r="E16" i="7"/>
  <c r="E223" i="7"/>
  <c r="E266" i="7"/>
  <c r="E18" i="7"/>
  <c r="E19" i="7"/>
  <c r="E319" i="7"/>
  <c r="E258" i="7"/>
  <c r="E419" i="7"/>
  <c r="E106" i="7"/>
  <c r="E224" i="7"/>
  <c r="E157" i="7"/>
  <c r="E183" i="7"/>
  <c r="E410" i="7"/>
  <c r="E158" i="7"/>
  <c r="E310" i="7"/>
  <c r="E311" i="7"/>
  <c r="E278" i="7"/>
  <c r="E312" i="7"/>
  <c r="E225" i="7"/>
  <c r="E91" i="7"/>
  <c r="E293" i="7"/>
  <c r="E279" i="7"/>
  <c r="E351" i="7"/>
  <c r="E352" i="7"/>
  <c r="E126" i="7"/>
  <c r="E280" i="7"/>
  <c r="E281" i="7"/>
  <c r="E294" i="7"/>
  <c r="E259" i="7"/>
  <c r="E297" i="7"/>
  <c r="E298" i="7"/>
  <c r="E295" i="7"/>
  <c r="E145" i="7"/>
  <c r="E159" i="7"/>
  <c r="E282" i="7"/>
  <c r="E391" i="7"/>
  <c r="E163" i="7"/>
  <c r="E283" i="7"/>
  <c r="E29" i="7"/>
  <c r="E284" i="7"/>
  <c r="E363" i="7"/>
  <c r="E160" i="7"/>
  <c r="E362" i="7"/>
  <c r="E113" i="7"/>
  <c r="E226" i="7"/>
  <c r="E116" i="7"/>
  <c r="E271" i="7"/>
  <c r="E313" i="7"/>
  <c r="E400" i="7"/>
  <c r="E285" i="7"/>
  <c r="E93" i="7"/>
  <c r="E272" i="7"/>
  <c r="E107" i="7"/>
  <c r="E80" i="7"/>
  <c r="E267" i="7"/>
  <c r="E197" i="7"/>
  <c r="E137" i="7"/>
  <c r="E51" i="7"/>
  <c r="E286" i="7"/>
  <c r="E204" i="7"/>
  <c r="E343" i="7"/>
  <c r="E324" i="7"/>
  <c r="E325" i="7"/>
  <c r="E287" i="7"/>
  <c r="E83" i="7"/>
  <c r="E392" i="7"/>
  <c r="E326" i="7"/>
  <c r="E327" i="7"/>
  <c r="E94" i="7"/>
  <c r="E68" i="7"/>
  <c r="E69" i="7"/>
  <c r="E328" i="7"/>
  <c r="E227" i="7"/>
  <c r="E229" i="7"/>
  <c r="E46" i="7"/>
  <c r="E47" i="7"/>
  <c r="E95" i="7"/>
  <c r="E393" i="7"/>
  <c r="E245" i="7"/>
  <c r="E161" i="7"/>
  <c r="E52" i="7"/>
  <c r="E288" i="7"/>
  <c r="E254" i="7"/>
  <c r="E96" i="7"/>
  <c r="E299" i="7"/>
  <c r="E231" i="7"/>
  <c r="E437" i="7"/>
  <c r="E11" i="7"/>
  <c r="E84" i="7"/>
  <c r="E329" i="7"/>
  <c r="E97" i="7"/>
  <c r="E382" i="7"/>
  <c r="E330" i="7"/>
  <c r="E98" i="7"/>
  <c r="E99" i="7"/>
  <c r="E421" i="7"/>
  <c r="E30" i="7"/>
  <c r="E31" i="7"/>
  <c r="E133" i="7"/>
  <c r="E347" i="7"/>
  <c r="E377" i="7"/>
  <c r="E348" i="7"/>
  <c r="E276" i="7"/>
  <c r="E277" i="7"/>
  <c r="E167" i="7"/>
  <c r="E168" i="7"/>
  <c r="E228" i="7"/>
  <c r="E398" i="7"/>
  <c r="E331" i="7"/>
  <c r="E248" i="7"/>
  <c r="E55" i="7"/>
  <c r="E344" i="7"/>
  <c r="E438" i="7"/>
  <c r="E439" i="7"/>
  <c r="E255" i="7"/>
  <c r="E256" i="7"/>
  <c r="E85" i="7"/>
  <c r="E368" i="7"/>
  <c r="E140" i="7"/>
  <c r="E22" i="7"/>
  <c r="E23" i="7"/>
  <c r="E436" i="7"/>
  <c r="E100" i="7"/>
  <c r="E78" i="7"/>
  <c r="E62" i="7"/>
  <c r="E63" i="7"/>
  <c r="E173" i="7"/>
  <c r="E433" i="7"/>
  <c r="E289" i="7"/>
  <c r="E86" i="7"/>
  <c r="E101" i="7"/>
  <c r="E136" i="7"/>
  <c r="E257" i="7"/>
  <c r="E366" i="7"/>
  <c r="E112" i="7"/>
  <c r="E102" i="7"/>
  <c r="E332" i="7"/>
  <c r="E249" i="7"/>
  <c r="E117" i="7"/>
  <c r="E420" i="7"/>
  <c r="E361" i="7"/>
  <c r="E87" i="7"/>
  <c r="E201" i="7"/>
  <c r="E389" i="7"/>
  <c r="E205" i="7"/>
  <c r="E26" i="7"/>
  <c r="E184" i="7"/>
  <c r="E432" i="7"/>
  <c r="E76" i="7"/>
  <c r="E108" i="7"/>
  <c r="E291" i="7"/>
  <c r="E138" i="7"/>
  <c r="E139" i="7"/>
  <c r="E48" i="7"/>
  <c r="E109" i="7"/>
  <c r="E110" i="7"/>
  <c r="E411" i="7"/>
  <c r="E290" i="7"/>
  <c r="E417" i="7"/>
  <c r="E321" i="7"/>
  <c r="E202" i="7"/>
  <c r="E118" i="7"/>
  <c r="E356" i="7"/>
  <c r="E367" i="7"/>
  <c r="E5" i="7"/>
  <c r="E146" i="7"/>
  <c r="E260" i="7"/>
  <c r="E429" i="7"/>
  <c r="E27" i="7"/>
  <c r="E174" i="7"/>
  <c r="E114" i="7"/>
  <c r="E412" i="7"/>
  <c r="E413" i="7"/>
  <c r="E178" i="7"/>
  <c r="E3" i="7"/>
  <c r="E177" i="7"/>
  <c r="E199" i="7"/>
  <c r="E198" i="7"/>
  <c r="E132" i="7"/>
  <c r="E190" i="7"/>
  <c r="E369" i="7"/>
  <c r="E375" i="7"/>
  <c r="E169" i="7"/>
  <c r="E170" i="7"/>
  <c r="E206" i="7"/>
  <c r="E207" i="7"/>
  <c r="E370" i="7"/>
  <c r="E176" i="7"/>
  <c r="E119" i="7"/>
  <c r="E120" i="7"/>
  <c r="E121" i="7"/>
  <c r="E122" i="7"/>
  <c r="E123" i="7"/>
  <c r="E430" i="7"/>
  <c r="E390" i="7"/>
  <c r="E401" i="7"/>
  <c r="E208" i="7"/>
  <c r="E262" i="7"/>
  <c r="E371" i="7"/>
  <c r="E209" i="7"/>
  <c r="E203" i="7"/>
  <c r="E81" i="7"/>
  <c r="E210" i="7"/>
  <c r="E379" i="7"/>
  <c r="E322" i="7"/>
  <c r="E211" i="7"/>
  <c r="E40" i="7"/>
  <c r="E402" i="7"/>
  <c r="E353" i="7"/>
  <c r="E141" i="7"/>
  <c r="E212" i="7"/>
  <c r="E213" i="7"/>
  <c r="E214" i="7"/>
  <c r="E191" i="7"/>
  <c r="E314" i="7"/>
  <c r="E250" i="7"/>
  <c r="E142" i="7"/>
  <c r="E323" i="7"/>
  <c r="E357" i="7"/>
  <c r="E215" i="7"/>
  <c r="E164" i="7"/>
  <c r="E292" i="7"/>
  <c r="E82" i="7"/>
  <c r="E426" i="7"/>
  <c r="E383" i="7"/>
  <c r="E77" i="7"/>
  <c r="E440" i="7"/>
  <c r="E384" i="7"/>
  <c r="E216" i="7"/>
  <c r="E246" i="7"/>
  <c r="E92" i="7"/>
  <c r="E89" i="7"/>
  <c r="E217" i="7"/>
  <c r="E72" i="7"/>
  <c r="E64" i="7"/>
  <c r="E441" i="7"/>
  <c r="E385" i="7"/>
  <c r="E115" i="7"/>
  <c r="E386" i="7"/>
  <c r="E175" i="7"/>
  <c r="E354" i="7"/>
  <c r="E268" i="7"/>
  <c r="E380" i="7"/>
  <c r="E414" i="7"/>
  <c r="E179" i="7"/>
  <c r="E180" i="7"/>
  <c r="E165" i="7"/>
  <c r="E251" i="7"/>
  <c r="E252" i="7"/>
  <c r="E6" i="7"/>
  <c r="E364" i="7"/>
  <c r="E424" i="7"/>
  <c r="E147" i="7"/>
  <c r="E372" i="7"/>
  <c r="E79" i="7"/>
  <c r="E233" i="7"/>
  <c r="E234" i="7"/>
  <c r="E218" i="7"/>
  <c r="E407" i="7"/>
  <c r="E355" i="7"/>
  <c r="E111" i="7"/>
  <c r="E381" i="7"/>
  <c r="E336" i="7"/>
  <c r="E337" i="7"/>
  <c r="E338" i="7"/>
  <c r="E339" i="7"/>
  <c r="E32" i="7"/>
  <c r="E185" i="7"/>
  <c r="E186" i="7"/>
  <c r="E187" i="7"/>
  <c r="E188" i="7"/>
  <c r="E333" i="7"/>
  <c r="E335" i="7"/>
  <c r="E192" i="7"/>
  <c r="E24" i="7"/>
  <c r="E25" i="7"/>
  <c r="E103" i="7"/>
  <c r="E124" i="7"/>
  <c r="E219" i="7"/>
  <c r="E56" i="7"/>
  <c r="E57" i="7"/>
  <c r="E58" i="7"/>
  <c r="E59" i="7"/>
  <c r="E220" i="7"/>
  <c r="E131" i="7"/>
  <c r="E320" i="7"/>
  <c r="E162" i="7"/>
  <c r="E88" i="7"/>
  <c r="E425" i="7"/>
  <c r="E73" i="7"/>
  <c r="E41" i="7"/>
  <c r="E221" i="7"/>
  <c r="E273" i="7"/>
  <c r="E193" i="7"/>
  <c r="E373" i="7"/>
  <c r="E374" i="7"/>
  <c r="E65" i="7"/>
  <c r="E194" i="7"/>
  <c r="E222" i="7"/>
  <c r="E300" i="7"/>
  <c r="E200" i="7"/>
  <c r="E274" i="7"/>
  <c r="E90" i="7"/>
  <c r="E195" i="7"/>
  <c r="E388" i="7"/>
  <c r="E189" i="7"/>
  <c r="E387" i="7"/>
  <c r="E171" i="7"/>
  <c r="E172" i="7"/>
  <c r="E434" i="7"/>
  <c r="E303" i="7"/>
  <c r="E49" i="7"/>
  <c r="E395" i="7"/>
  <c r="E418" i="7"/>
  <c r="E196" i="7"/>
  <c r="E66" i="7"/>
  <c r="E4" i="7"/>
  <c r="E376" i="7"/>
  <c r="E232" i="7"/>
  <c r="E127" i="7"/>
  <c r="E315" i="7"/>
  <c r="E349" i="7"/>
  <c r="E350" i="7"/>
  <c r="E396" i="7"/>
  <c r="E269" i="7"/>
  <c r="E50" i="7"/>
  <c r="E166" i="7"/>
  <c r="E128" i="7"/>
  <c r="E129" i="7"/>
  <c r="E235" i="7"/>
  <c r="E33" i="7"/>
  <c r="E236" i="7"/>
  <c r="E431" i="7"/>
  <c r="E130" i="7"/>
  <c r="E397" i="7"/>
  <c r="E237" i="7"/>
  <c r="E34" i="7"/>
  <c r="E42" i="7"/>
  <c r="E143" i="7"/>
  <c r="E144" i="7"/>
  <c r="E358" i="7"/>
  <c r="E301" i="7"/>
  <c r="E238" i="7"/>
  <c r="E7" i="7"/>
  <c r="E302" i="7"/>
  <c r="E261" i="7"/>
  <c r="E239" i="7"/>
  <c r="E304" i="7"/>
  <c r="E399" i="7"/>
  <c r="E240" i="7"/>
  <c r="E241" i="7"/>
  <c r="E242" i="7"/>
  <c r="E243" i="7"/>
  <c r="E244" i="7"/>
  <c r="E43" i="7"/>
  <c r="E270" i="7"/>
  <c r="E404" i="7"/>
  <c r="E44" i="7"/>
  <c r="E74" i="7"/>
  <c r="E359" i="7"/>
  <c r="E360" i="7"/>
  <c r="E405" i="7"/>
  <c r="E70" i="7"/>
  <c r="E422" i="7"/>
  <c r="E305" i="7"/>
  <c r="E306" i="7"/>
  <c r="E75" i="7"/>
  <c r="E307" i="7"/>
  <c r="E247" i="7"/>
  <c r="E423" i="7"/>
  <c r="E45" i="7"/>
  <c r="E394" i="7"/>
  <c r="E35" i="7"/>
  <c r="E36" i="7"/>
  <c r="E60" i="7"/>
  <c r="E61" i="7"/>
  <c r="E134" i="7"/>
  <c r="E28" i="7"/>
  <c r="E403" i="7"/>
  <c r="E415" i="7"/>
  <c r="E416" i="7"/>
  <c r="E265" i="7"/>
  <c r="E341" i="7"/>
  <c r="E316" i="7"/>
  <c r="E435" i="7"/>
  <c r="E342" i="7"/>
  <c r="E275" i="7"/>
  <c r="E427" i="7"/>
  <c r="E345" i="7"/>
  <c r="E346" i="7"/>
  <c r="E135" i="7"/>
  <c r="E378" i="7"/>
  <c r="E408" i="7"/>
  <c r="E409" i="7"/>
  <c r="E308" i="7"/>
  <c r="E309" i="7"/>
  <c r="E2" i="7"/>
  <c r="E428" i="7"/>
  <c r="E53" i="7"/>
  <c r="E54" i="7"/>
  <c r="E263" i="7"/>
  <c r="E264" i="7"/>
  <c r="E125" i="7"/>
  <c r="E365" i="7"/>
  <c r="E406" i="7"/>
  <c r="E334" i="7"/>
  <c r="E71" i="7"/>
  <c r="E296" i="7"/>
  <c r="E67" i="7"/>
  <c r="E230" i="7"/>
  <c r="AJ441" i="7" l="1"/>
  <c r="AI441" i="7" s="1"/>
  <c r="AH441" i="7" s="1"/>
  <c r="AG441" i="7" s="1"/>
  <c r="AF441" i="7" s="1"/>
  <c r="AE441" i="7" s="1"/>
  <c r="AD441" i="7" s="1"/>
  <c r="AC441" i="7" s="1"/>
  <c r="AB441" i="7" s="1"/>
  <c r="AA441" i="7" s="1"/>
  <c r="Z441" i="7" s="1"/>
  <c r="Y441" i="7" s="1"/>
  <c r="X441" i="7" s="1"/>
  <c r="W441" i="7" s="1"/>
  <c r="V441" i="7" s="1"/>
  <c r="U441" i="7" s="1"/>
  <c r="T441" i="7" s="1"/>
  <c r="S441" i="7" s="1"/>
  <c r="R441" i="7" s="1"/>
  <c r="Q441" i="7" s="1"/>
  <c r="P441" i="7" s="1"/>
  <c r="O441" i="7" s="1"/>
  <c r="N441" i="7" s="1"/>
  <c r="M441" i="7" s="1"/>
  <c r="L441" i="7" s="1"/>
  <c r="K441" i="7" s="1"/>
  <c r="J441" i="7" s="1"/>
  <c r="I441" i="7" s="1"/>
  <c r="AJ440" i="7"/>
  <c r="AI440" i="7" s="1"/>
  <c r="AH440" i="7" s="1"/>
  <c r="AG440" i="7" s="1"/>
  <c r="AF440" i="7" s="1"/>
  <c r="AE440" i="7" s="1"/>
  <c r="AD440" i="7" s="1"/>
  <c r="AC440" i="7" s="1"/>
  <c r="AB440" i="7" s="1"/>
  <c r="AA440" i="7" s="1"/>
  <c r="Z440" i="7" s="1"/>
  <c r="Y440" i="7" s="1"/>
  <c r="X440" i="7" s="1"/>
  <c r="W440" i="7" s="1"/>
  <c r="V440" i="7" s="1"/>
  <c r="U440" i="7" s="1"/>
  <c r="T440" i="7" s="1"/>
  <c r="S440" i="7" s="1"/>
  <c r="R440" i="7" s="1"/>
  <c r="Q440" i="7" s="1"/>
  <c r="P440" i="7" s="1"/>
  <c r="O440" i="7" s="1"/>
  <c r="N440" i="7" s="1"/>
  <c r="M440" i="7" s="1"/>
  <c r="L440" i="7" s="1"/>
  <c r="K440" i="7" s="1"/>
  <c r="J440" i="7" s="1"/>
  <c r="I440" i="7" s="1"/>
  <c r="AM436" i="7"/>
  <c r="AL436" i="7" s="1"/>
  <c r="AK436" i="7" s="1"/>
  <c r="AJ436" i="7" s="1"/>
  <c r="AI436" i="7" s="1"/>
  <c r="AH436" i="7" s="1"/>
  <c r="AG436" i="7" s="1"/>
  <c r="AF436" i="7" s="1"/>
  <c r="AE436" i="7" s="1"/>
  <c r="AD436" i="7" s="1"/>
  <c r="AC436" i="7" s="1"/>
  <c r="AB436" i="7" s="1"/>
  <c r="AA436" i="7" s="1"/>
  <c r="Z436" i="7" s="1"/>
  <c r="Y436" i="7" s="1"/>
  <c r="X436" i="7" s="1"/>
  <c r="W436" i="7" s="1"/>
  <c r="V436" i="7" s="1"/>
  <c r="U436" i="7" s="1"/>
  <c r="T436" i="7" s="1"/>
  <c r="S436" i="7" s="1"/>
  <c r="R436" i="7" s="1"/>
  <c r="Q436" i="7" s="1"/>
  <c r="P436" i="7" s="1"/>
  <c r="O436" i="7" s="1"/>
  <c r="N436" i="7" s="1"/>
  <c r="M436" i="7" s="1"/>
  <c r="L436" i="7" s="1"/>
  <c r="AM435" i="7"/>
  <c r="AL435" i="7" s="1"/>
  <c r="AK435" i="7" s="1"/>
  <c r="AJ435" i="7" s="1"/>
  <c r="AI435" i="7" s="1"/>
  <c r="AH435" i="7" s="1"/>
  <c r="AG435" i="7" s="1"/>
  <c r="AF435" i="7" s="1"/>
  <c r="AE435" i="7" s="1"/>
  <c r="AD435" i="7" s="1"/>
  <c r="AC435" i="7" s="1"/>
  <c r="AB435" i="7" s="1"/>
  <c r="AA435" i="7" s="1"/>
  <c r="Z435" i="7" s="1"/>
  <c r="Y435" i="7" s="1"/>
  <c r="X435" i="7" s="1"/>
  <c r="W435" i="7" s="1"/>
  <c r="V435" i="7" s="1"/>
  <c r="U435" i="7" s="1"/>
  <c r="T435" i="7" s="1"/>
  <c r="AM430" i="7"/>
  <c r="AL430" i="7" s="1"/>
  <c r="AK430" i="7" s="1"/>
  <c r="AJ430" i="7" s="1"/>
  <c r="AI430" i="7" s="1"/>
  <c r="AH430" i="7" s="1"/>
  <c r="AG430" i="7" s="1"/>
  <c r="AF430" i="7" s="1"/>
  <c r="AE430" i="7" s="1"/>
  <c r="AD430" i="7" s="1"/>
  <c r="AC430" i="7" s="1"/>
  <c r="AM429" i="7"/>
  <c r="AL429" i="7" s="1"/>
  <c r="AK429" i="7" s="1"/>
  <c r="AJ429" i="7" s="1"/>
  <c r="AI429" i="7" s="1"/>
  <c r="AH429" i="7" s="1"/>
  <c r="AG429" i="7" s="1"/>
  <c r="AF429" i="7" s="1"/>
  <c r="AE429" i="7" s="1"/>
  <c r="AD429" i="7" s="1"/>
  <c r="AC429" i="7" s="1"/>
  <c r="AG428" i="7"/>
  <c r="AF428" i="7" s="1"/>
  <c r="AE428" i="7" s="1"/>
  <c r="AD428" i="7" s="1"/>
  <c r="AC428" i="7" s="1"/>
  <c r="AB428" i="7" s="1"/>
  <c r="AA428" i="7" s="1"/>
  <c r="Z428" i="7" s="1"/>
  <c r="Y428" i="7" s="1"/>
  <c r="X428" i="7" s="1"/>
  <c r="W428" i="7" s="1"/>
  <c r="V428" i="7" s="1"/>
  <c r="U428" i="7" s="1"/>
  <c r="T428" i="7" s="1"/>
  <c r="S428" i="7" s="1"/>
  <c r="R428" i="7" s="1"/>
  <c r="Q428" i="7" s="1"/>
  <c r="P428" i="7" s="1"/>
  <c r="O428" i="7" s="1"/>
  <c r="N428" i="7" s="1"/>
  <c r="M428" i="7" s="1"/>
  <c r="L428" i="7" s="1"/>
  <c r="K428" i="7" s="1"/>
  <c r="J428" i="7" s="1"/>
  <c r="I428" i="7" s="1"/>
  <c r="AM421" i="7"/>
  <c r="AL421" i="7" s="1"/>
  <c r="AK421" i="7" s="1"/>
  <c r="AJ421" i="7" s="1"/>
  <c r="AI421" i="7" s="1"/>
  <c r="AH421" i="7" s="1"/>
  <c r="AG421" i="7" s="1"/>
  <c r="AF421" i="7" s="1"/>
  <c r="AE421" i="7" s="1"/>
  <c r="AD421" i="7" s="1"/>
  <c r="AC421" i="7" s="1"/>
  <c r="AB421" i="7" s="1"/>
  <c r="AA421" i="7" s="1"/>
  <c r="AM417" i="7"/>
  <c r="AL417" i="7" s="1"/>
  <c r="AK417" i="7" s="1"/>
  <c r="AJ417" i="7" s="1"/>
  <c r="AI417" i="7" s="1"/>
  <c r="AH417" i="7" s="1"/>
  <c r="AG417" i="7" s="1"/>
  <c r="AF417" i="7" s="1"/>
  <c r="AE417" i="7" s="1"/>
  <c r="AD417" i="7" s="1"/>
  <c r="AC417" i="7" s="1"/>
  <c r="AB417" i="7" s="1"/>
  <c r="AA417" i="7" s="1"/>
  <c r="Z417" i="7" s="1"/>
  <c r="Y417" i="7" s="1"/>
  <c r="X417" i="7" s="1"/>
  <c r="W417" i="7" s="1"/>
  <c r="V417" i="7" s="1"/>
  <c r="U417" i="7" s="1"/>
  <c r="T417" i="7" s="1"/>
  <c r="S417" i="7" s="1"/>
  <c r="R417" i="7" s="1"/>
  <c r="Q417" i="7" s="1"/>
  <c r="P417" i="7" s="1"/>
  <c r="O417" i="7" s="1"/>
  <c r="N417" i="7" s="1"/>
  <c r="M417" i="7" s="1"/>
  <c r="L417" i="7" s="1"/>
  <c r="K417" i="7" s="1"/>
  <c r="J417" i="7" s="1"/>
  <c r="I417" i="7" s="1"/>
  <c r="AM410" i="7"/>
  <c r="AL410" i="7" s="1"/>
  <c r="AK410" i="7" s="1"/>
  <c r="AJ410" i="7" s="1"/>
  <c r="AI410" i="7" s="1"/>
  <c r="AH410" i="7" s="1"/>
  <c r="AG410" i="7" s="1"/>
  <c r="AF410" i="7" s="1"/>
  <c r="AE410" i="7" s="1"/>
  <c r="AD410" i="7" s="1"/>
  <c r="AC410" i="7" s="1"/>
  <c r="AB410" i="7" s="1"/>
  <c r="AA410" i="7" s="1"/>
  <c r="Z410" i="7" s="1"/>
  <c r="AM412" i="7"/>
  <c r="AL412" i="7" s="1"/>
  <c r="AK412" i="7" s="1"/>
  <c r="AJ412" i="7" s="1"/>
  <c r="AI412" i="7" s="1"/>
  <c r="AH412" i="7" s="1"/>
  <c r="AG412" i="7" s="1"/>
  <c r="AF412" i="7" s="1"/>
  <c r="AE412" i="7" s="1"/>
  <c r="AD412" i="7" s="1"/>
  <c r="AC412" i="7" s="1"/>
  <c r="AB412" i="7" s="1"/>
  <c r="AA412" i="7" s="1"/>
  <c r="Z412" i="7" s="1"/>
  <c r="AM411" i="7"/>
  <c r="AL411" i="7" s="1"/>
  <c r="AK411" i="7" s="1"/>
  <c r="AJ411" i="7" s="1"/>
  <c r="AI411" i="7" s="1"/>
  <c r="AH411" i="7" s="1"/>
  <c r="AG411" i="7" s="1"/>
  <c r="AF411" i="7" s="1"/>
  <c r="AE411" i="7" s="1"/>
  <c r="AD411" i="7" s="1"/>
  <c r="AC411" i="7" s="1"/>
  <c r="AB411" i="7" s="1"/>
  <c r="AA411" i="7" s="1"/>
  <c r="Z411" i="7" s="1"/>
  <c r="AM413" i="7"/>
  <c r="AL413" i="7" s="1"/>
  <c r="AK413" i="7" s="1"/>
  <c r="AJ413" i="7" s="1"/>
  <c r="AI413" i="7" s="1"/>
  <c r="AH413" i="7" s="1"/>
  <c r="AG413" i="7" s="1"/>
  <c r="AF413" i="7" s="1"/>
  <c r="AE413" i="7" s="1"/>
  <c r="AD413" i="7" s="1"/>
  <c r="AC413" i="7" s="1"/>
  <c r="AB413" i="7" s="1"/>
  <c r="AA413" i="7" s="1"/>
  <c r="Z413" i="7" s="1"/>
  <c r="AM416" i="7"/>
  <c r="AL416" i="7" s="1"/>
  <c r="AK416" i="7" s="1"/>
  <c r="AJ416" i="7" s="1"/>
  <c r="AI416" i="7" s="1"/>
  <c r="AH416" i="7" s="1"/>
  <c r="AG416" i="7" s="1"/>
  <c r="AF416" i="7" s="1"/>
  <c r="AE416" i="7" s="1"/>
  <c r="AD416" i="7" s="1"/>
  <c r="AC416" i="7" s="1"/>
  <c r="AB416" i="7" s="1"/>
  <c r="AA416" i="7" s="1"/>
  <c r="Z416" i="7" s="1"/>
  <c r="AM415" i="7"/>
  <c r="AL415" i="7" s="1"/>
  <c r="AK415" i="7" s="1"/>
  <c r="AJ415" i="7" s="1"/>
  <c r="AI415" i="7" s="1"/>
  <c r="AH415" i="7" s="1"/>
  <c r="AG415" i="7" s="1"/>
  <c r="AF415" i="7" s="1"/>
  <c r="AE415" i="7" s="1"/>
  <c r="AD415" i="7" s="1"/>
  <c r="AC415" i="7" s="1"/>
  <c r="AB415" i="7" s="1"/>
  <c r="AA415" i="7" s="1"/>
  <c r="Z415" i="7" s="1"/>
  <c r="AM409" i="7"/>
  <c r="AL409" i="7" s="1"/>
  <c r="AK409" i="7" s="1"/>
  <c r="AJ409" i="7" s="1"/>
  <c r="AI409" i="7" s="1"/>
  <c r="AH409" i="7" s="1"/>
  <c r="AG409" i="7" s="1"/>
  <c r="AF409" i="7" s="1"/>
  <c r="AE409" i="7" s="1"/>
  <c r="AD409" i="7" s="1"/>
  <c r="AC409" i="7" s="1"/>
  <c r="AB409" i="7" s="1"/>
  <c r="AA409" i="7" s="1"/>
  <c r="AM408" i="7"/>
  <c r="AL408" i="7" s="1"/>
  <c r="AK408" i="7" s="1"/>
  <c r="AJ408" i="7" s="1"/>
  <c r="AI408" i="7" s="1"/>
  <c r="AH408" i="7" s="1"/>
  <c r="AG408" i="7" s="1"/>
  <c r="AF408" i="7" s="1"/>
  <c r="AE408" i="7" s="1"/>
  <c r="AD408" i="7" s="1"/>
  <c r="AC408" i="7" s="1"/>
  <c r="AB408" i="7" s="1"/>
  <c r="AA408" i="7" s="1"/>
  <c r="AM407" i="7"/>
  <c r="AL407" i="7" s="1"/>
  <c r="AK407" i="7" s="1"/>
  <c r="AJ407" i="7" s="1"/>
  <c r="AI407" i="7" s="1"/>
  <c r="AH407" i="7" s="1"/>
  <c r="AG407" i="7" s="1"/>
  <c r="AF407" i="7" s="1"/>
  <c r="AE407" i="7" s="1"/>
  <c r="AD407" i="7" s="1"/>
  <c r="AC407" i="7" s="1"/>
  <c r="AB407" i="7" s="1"/>
  <c r="AA407" i="7" s="1"/>
  <c r="Z407" i="7" s="1"/>
  <c r="Y407" i="7" s="1"/>
  <c r="AM405" i="7"/>
  <c r="AL405" i="7" s="1"/>
  <c r="AK405" i="7" s="1"/>
  <c r="AJ405" i="7" s="1"/>
  <c r="AI405" i="7" s="1"/>
  <c r="AH405" i="7" s="1"/>
  <c r="AG405" i="7" s="1"/>
  <c r="AF405" i="7" s="1"/>
  <c r="AE405" i="7" s="1"/>
  <c r="AD405" i="7" s="1"/>
  <c r="AC405" i="7" s="1"/>
  <c r="AB405" i="7" s="1"/>
  <c r="AA405" i="7" s="1"/>
  <c r="Z405" i="7" s="1"/>
  <c r="Y405" i="7" s="1"/>
  <c r="X405" i="7" s="1"/>
  <c r="W405" i="7" s="1"/>
  <c r="V405" i="7" s="1"/>
  <c r="U405" i="7" s="1"/>
  <c r="T405" i="7" s="1"/>
  <c r="S405" i="7" s="1"/>
  <c r="R405" i="7" s="1"/>
  <c r="Q405" i="7" s="1"/>
  <c r="P405" i="7" s="1"/>
  <c r="AM403" i="7" l="1"/>
  <c r="AL403" i="7" s="1"/>
  <c r="AK403" i="7" s="1"/>
  <c r="AJ403" i="7" s="1"/>
  <c r="AI403" i="7" s="1"/>
  <c r="AH403" i="7" s="1"/>
  <c r="AG403" i="7" s="1"/>
  <c r="AF403" i="7" s="1"/>
  <c r="AE403" i="7" s="1"/>
  <c r="AL398" i="7"/>
  <c r="AK398" i="7" s="1"/>
  <c r="AJ398" i="7" s="1"/>
  <c r="AI398" i="7" s="1"/>
  <c r="AH398" i="7" s="1"/>
  <c r="AG398" i="7" s="1"/>
  <c r="AF398" i="7" s="1"/>
  <c r="AE398" i="7" s="1"/>
  <c r="AD398" i="7" s="1"/>
  <c r="AC398" i="7" s="1"/>
  <c r="AB398" i="7" s="1"/>
  <c r="AA398" i="7" s="1"/>
  <c r="Z398" i="7" s="1"/>
  <c r="Y398" i="7" s="1"/>
  <c r="AM395" i="7"/>
  <c r="AL395" i="7" s="1"/>
  <c r="AK395" i="7" s="1"/>
  <c r="AJ395" i="7" s="1"/>
  <c r="AI395" i="7" s="1"/>
  <c r="AH395" i="7" s="1"/>
  <c r="AG395" i="7" s="1"/>
  <c r="AF395" i="7" s="1"/>
  <c r="AE395" i="7" s="1"/>
  <c r="AD395" i="7" s="1"/>
  <c r="AC395" i="7" s="1"/>
  <c r="AB395" i="7" s="1"/>
  <c r="AA395" i="7" s="1"/>
  <c r="Z395" i="7" s="1"/>
  <c r="Y395" i="7" s="1"/>
  <c r="X395" i="7" s="1"/>
  <c r="W395" i="7" s="1"/>
  <c r="V395" i="7" s="1"/>
  <c r="U395" i="7" s="1"/>
  <c r="T395" i="7" s="1"/>
  <c r="S395" i="7" s="1"/>
  <c r="R395" i="7" s="1"/>
  <c r="Q395" i="7" s="1"/>
  <c r="P395" i="7" s="1"/>
  <c r="O395" i="7" s="1"/>
  <c r="N395" i="7" s="1"/>
  <c r="M395" i="7" s="1"/>
  <c r="L395" i="7" s="1"/>
  <c r="K395" i="7" s="1"/>
  <c r="J395" i="7" s="1"/>
  <c r="I395" i="7" s="1"/>
  <c r="AM396" i="7"/>
  <c r="AL396" i="7" s="1"/>
  <c r="AK396" i="7" s="1"/>
  <c r="AJ396" i="7" s="1"/>
  <c r="AI396" i="7" s="1"/>
  <c r="AH396" i="7" s="1"/>
  <c r="AG396" i="7" s="1"/>
  <c r="AF396" i="7" s="1"/>
  <c r="AE396" i="7" s="1"/>
  <c r="AD396" i="7" s="1"/>
  <c r="AC396" i="7" s="1"/>
  <c r="AB396" i="7" s="1"/>
  <c r="AA396" i="7" s="1"/>
  <c r="Z396" i="7" s="1"/>
  <c r="Y396" i="7" s="1"/>
  <c r="X396" i="7" s="1"/>
  <c r="W396" i="7" s="1"/>
  <c r="V396" i="7" s="1"/>
  <c r="U396" i="7" s="1"/>
  <c r="T396" i="7" s="1"/>
  <c r="S396" i="7" s="1"/>
  <c r="R396" i="7" s="1"/>
  <c r="Q396" i="7" s="1"/>
  <c r="P396" i="7" s="1"/>
  <c r="O396" i="7" s="1"/>
  <c r="N396" i="7" s="1"/>
  <c r="M396" i="7" s="1"/>
  <c r="L396" i="7" s="1"/>
  <c r="K396" i="7" s="1"/>
  <c r="J396" i="7" s="1"/>
  <c r="I396" i="7" s="1"/>
  <c r="AM394" i="7"/>
  <c r="AL394" i="7" s="1"/>
  <c r="AK394" i="7" s="1"/>
  <c r="AJ394" i="7" s="1"/>
  <c r="AI394" i="7" s="1"/>
  <c r="AH394" i="7" s="1"/>
  <c r="AG394" i="7" s="1"/>
  <c r="AF394" i="7" s="1"/>
  <c r="AE394" i="7" s="1"/>
  <c r="AD394" i="7" s="1"/>
  <c r="AC394" i="7" s="1"/>
  <c r="AB394" i="7" s="1"/>
  <c r="AA394" i="7" s="1"/>
  <c r="Z394" i="7" s="1"/>
  <c r="Y394" i="7" s="1"/>
  <c r="X394" i="7" s="1"/>
  <c r="W394" i="7" s="1"/>
  <c r="V394" i="7" s="1"/>
  <c r="U394" i="7" s="1"/>
  <c r="T394" i="7" s="1"/>
  <c r="S394" i="7" s="1"/>
  <c r="R394" i="7" s="1"/>
  <c r="Q394" i="7" s="1"/>
  <c r="P394" i="7" s="1"/>
  <c r="O394" i="7" s="1"/>
  <c r="N394" i="7" s="1"/>
  <c r="AM390" i="7"/>
  <c r="AL390" i="7" s="1"/>
  <c r="AK390" i="7" s="1"/>
  <c r="AJ390" i="7" s="1"/>
  <c r="AI390" i="7" s="1"/>
  <c r="AH390" i="7" s="1"/>
  <c r="AG390" i="7" s="1"/>
  <c r="AF390" i="7" s="1"/>
  <c r="AE390" i="7" s="1"/>
  <c r="AD390" i="7" s="1"/>
  <c r="AC390" i="7" s="1"/>
  <c r="AB390" i="7" s="1"/>
  <c r="AA390" i="7" s="1"/>
  <c r="Z390" i="7" s="1"/>
  <c r="Y390" i="7" s="1"/>
  <c r="X390" i="7" s="1"/>
  <c r="W390" i="7" s="1"/>
  <c r="V390" i="7" s="1"/>
  <c r="U390" i="7" s="1"/>
  <c r="T390" i="7" s="1"/>
  <c r="S390" i="7" s="1"/>
  <c r="R390" i="7" s="1"/>
  <c r="Q390" i="7" s="1"/>
  <c r="P390" i="7" s="1"/>
  <c r="O390" i="7" s="1"/>
  <c r="N390" i="7" s="1"/>
  <c r="M390" i="7" s="1"/>
  <c r="AL388" i="7"/>
  <c r="AK388" i="7" s="1"/>
  <c r="AJ388" i="7" s="1"/>
  <c r="AI388" i="7" s="1"/>
  <c r="AH388" i="7" s="1"/>
  <c r="AG388" i="7" s="1"/>
  <c r="AF388" i="7" s="1"/>
  <c r="AE388" i="7" s="1"/>
  <c r="AD388" i="7" s="1"/>
  <c r="AC388" i="7" s="1"/>
  <c r="AB388" i="7" s="1"/>
  <c r="AM381" i="7"/>
  <c r="AL381" i="7" s="1"/>
  <c r="AK381" i="7" s="1"/>
  <c r="AJ381" i="7" s="1"/>
  <c r="AI381" i="7" s="1"/>
  <c r="AH381" i="7" s="1"/>
  <c r="AG381" i="7" s="1"/>
  <c r="AF381" i="7" s="1"/>
  <c r="AE381" i="7" s="1"/>
  <c r="AD381" i="7" s="1"/>
  <c r="AC381" i="7" s="1"/>
  <c r="AB381" i="7" s="1"/>
  <c r="AA381" i="7" s="1"/>
  <c r="Z381" i="7" s="1"/>
  <c r="Y381" i="7" s="1"/>
  <c r="X381" i="7" s="1"/>
  <c r="W381" i="7" s="1"/>
  <c r="V381" i="7" s="1"/>
  <c r="U381" i="7" s="1"/>
  <c r="T381" i="7" s="1"/>
  <c r="S381" i="7" s="1"/>
  <c r="R381" i="7" s="1"/>
  <c r="Q381" i="7" s="1"/>
  <c r="P381" i="7" s="1"/>
  <c r="O381" i="7" s="1"/>
  <c r="N381" i="7" s="1"/>
  <c r="M381" i="7" s="1"/>
  <c r="L381" i="7" s="1"/>
  <c r="K381" i="7" s="1"/>
  <c r="J381" i="7" s="1"/>
  <c r="I381" i="7" s="1"/>
  <c r="AM379" i="7"/>
  <c r="AL379" i="7" s="1"/>
  <c r="AK379" i="7" s="1"/>
  <c r="AJ379" i="7" s="1"/>
  <c r="AI379" i="7" s="1"/>
  <c r="AH379" i="7" s="1"/>
  <c r="AG379" i="7" s="1"/>
  <c r="AF379" i="7" s="1"/>
  <c r="AE379" i="7" s="1"/>
  <c r="AD379" i="7" s="1"/>
  <c r="AC379" i="7" s="1"/>
  <c r="AB379" i="7" s="1"/>
  <c r="AA379" i="7" s="1"/>
  <c r="Z379" i="7" s="1"/>
  <c r="Y379" i="7" s="1"/>
  <c r="X379" i="7" s="1"/>
  <c r="W379" i="7" s="1"/>
  <c r="V379" i="7" s="1"/>
  <c r="U379" i="7" s="1"/>
  <c r="T379" i="7" s="1"/>
  <c r="S379" i="7" s="1"/>
  <c r="R379" i="7" s="1"/>
  <c r="Q379" i="7" s="1"/>
  <c r="P379" i="7" s="1"/>
  <c r="O379" i="7" s="1"/>
  <c r="N379" i="7" s="1"/>
  <c r="M379" i="7" s="1"/>
  <c r="L379" i="7" s="1"/>
  <c r="K379" i="7" s="1"/>
  <c r="J379" i="7" s="1"/>
  <c r="I379" i="7" s="1"/>
  <c r="AL375" i="7" l="1"/>
  <c r="AK375" i="7" s="1"/>
  <c r="AJ375" i="7" s="1"/>
  <c r="AI375" i="7" s="1"/>
  <c r="AH375" i="7" s="1"/>
  <c r="AG375" i="7" s="1"/>
  <c r="AF375" i="7" s="1"/>
  <c r="AE375" i="7" s="1"/>
  <c r="AD375" i="7" s="1"/>
  <c r="AC375" i="7" s="1"/>
  <c r="AB375" i="7" s="1"/>
  <c r="AA375" i="7" s="1"/>
  <c r="Z375" i="7" s="1"/>
  <c r="Y375" i="7" s="1"/>
  <c r="X375" i="7" s="1"/>
  <c r="W375" i="7" s="1"/>
  <c r="V375" i="7" s="1"/>
  <c r="U375" i="7" s="1"/>
  <c r="T375" i="7" s="1"/>
  <c r="S375" i="7" s="1"/>
  <c r="R375" i="7" s="1"/>
  <c r="Q375" i="7" s="1"/>
  <c r="P375" i="7" s="1"/>
  <c r="O375" i="7" s="1"/>
  <c r="N375" i="7" s="1"/>
  <c r="M375" i="7" s="1"/>
  <c r="L375" i="7" s="1"/>
  <c r="K375" i="7" s="1"/>
  <c r="J375" i="7" s="1"/>
  <c r="I375" i="7" s="1"/>
  <c r="AS367" i="7"/>
  <c r="AR367" i="7" s="1"/>
  <c r="AQ367" i="7" s="1"/>
  <c r="AP367" i="7" s="1"/>
  <c r="AO367" i="7" s="1"/>
  <c r="AN367" i="7" s="1"/>
  <c r="AM367" i="7" s="1"/>
  <c r="AL367" i="7" s="1"/>
  <c r="AK367" i="7" s="1"/>
  <c r="AJ367" i="7" s="1"/>
  <c r="AI367" i="7" s="1"/>
  <c r="AH367" i="7" s="1"/>
  <c r="AG367" i="7" s="1"/>
  <c r="AF367" i="7" s="1"/>
  <c r="AE367" i="7" s="1"/>
  <c r="AD367" i="7" s="1"/>
  <c r="AC367" i="7" s="1"/>
  <c r="AB367" i="7" s="1"/>
  <c r="AA367" i="7" s="1"/>
  <c r="Z367" i="7" s="1"/>
  <c r="Y367" i="7" s="1"/>
  <c r="X367" i="7" s="1"/>
  <c r="W367" i="7" s="1"/>
  <c r="V367" i="7" s="1"/>
  <c r="U367" i="7" s="1"/>
  <c r="T367" i="7" s="1"/>
  <c r="S367" i="7" s="1"/>
  <c r="R367" i="7" s="1"/>
  <c r="Q367" i="7" s="1"/>
  <c r="P367" i="7" s="1"/>
  <c r="O367" i="7" s="1"/>
  <c r="N367" i="7" s="1"/>
  <c r="M367" i="7" s="1"/>
  <c r="L367" i="7" s="1"/>
  <c r="K367" i="7" s="1"/>
  <c r="J367" i="7" s="1"/>
  <c r="AM363" i="7" l="1"/>
  <c r="AL363" i="7" s="1"/>
  <c r="AK363" i="7" s="1"/>
  <c r="AJ363" i="7" s="1"/>
  <c r="AI363" i="7" s="1"/>
  <c r="AH363" i="7" s="1"/>
  <c r="AG363" i="7" s="1"/>
  <c r="AF363" i="7" s="1"/>
  <c r="AE363" i="7" s="1"/>
  <c r="AD363" i="7" s="1"/>
  <c r="AC363" i="7" s="1"/>
  <c r="AB363" i="7" s="1"/>
  <c r="AA363" i="7" s="1"/>
  <c r="Z363" i="7" s="1"/>
  <c r="Y363" i="7" s="1"/>
  <c r="X363" i="7" s="1"/>
  <c r="W363" i="7" s="1"/>
  <c r="V363" i="7" s="1"/>
  <c r="U363" i="7" s="1"/>
  <c r="T363" i="7" s="1"/>
  <c r="S363" i="7" s="1"/>
  <c r="R363" i="7" s="1"/>
  <c r="Q363" i="7" s="1"/>
  <c r="P363" i="7" s="1"/>
  <c r="AX362" i="7"/>
  <c r="AW362" i="7" s="1"/>
  <c r="AV362" i="7" s="1"/>
  <c r="AU362" i="7" s="1"/>
  <c r="AT362" i="7" s="1"/>
  <c r="AS362" i="7" s="1"/>
  <c r="AR362" i="7" s="1"/>
  <c r="AQ362" i="7" s="1"/>
  <c r="AP362" i="7" s="1"/>
  <c r="AO362" i="7" s="1"/>
  <c r="AN362" i="7" s="1"/>
  <c r="AM362" i="7" s="1"/>
  <c r="AL362" i="7" s="1"/>
  <c r="AK362" i="7" s="1"/>
  <c r="AJ362" i="7" s="1"/>
  <c r="AI362" i="7" s="1"/>
  <c r="AH362" i="7" s="1"/>
  <c r="AG362" i="7" s="1"/>
  <c r="AF362" i="7" s="1"/>
  <c r="AE362" i="7" s="1"/>
  <c r="AD362" i="7" s="1"/>
  <c r="AC362" i="7" s="1"/>
  <c r="AB362" i="7" s="1"/>
  <c r="AA362" i="7" s="1"/>
  <c r="Z362" i="7" s="1"/>
  <c r="Y362" i="7" s="1"/>
  <c r="X362" i="7" s="1"/>
  <c r="W362" i="7" s="1"/>
  <c r="V362" i="7" s="1"/>
  <c r="U362" i="7" s="1"/>
  <c r="T362" i="7" s="1"/>
  <c r="S362" i="7" s="1"/>
  <c r="R362" i="7" s="1"/>
  <c r="Q362" i="7" s="1"/>
  <c r="P362" i="7" s="1"/>
  <c r="AI344" i="7"/>
  <c r="AH344" i="7" s="1"/>
  <c r="AG344" i="7" s="1"/>
  <c r="AF344" i="7" s="1"/>
  <c r="AE344" i="7" s="1"/>
  <c r="AD344" i="7" s="1"/>
  <c r="AC344" i="7" s="1"/>
  <c r="AB344" i="7" s="1"/>
  <c r="AA344" i="7" s="1"/>
  <c r="Z344" i="7" s="1"/>
  <c r="Y344" i="7" s="1"/>
  <c r="X344" i="7" s="1"/>
  <c r="W344" i="7" s="1"/>
  <c r="V344" i="7" s="1"/>
  <c r="U344" i="7" s="1"/>
  <c r="T344" i="7" s="1"/>
  <c r="S344" i="7" s="1"/>
  <c r="R344" i="7" s="1"/>
  <c r="Q344" i="7" s="1"/>
  <c r="P344" i="7" s="1"/>
  <c r="O344" i="7" s="1"/>
  <c r="N344" i="7" s="1"/>
  <c r="M344" i="7" s="1"/>
  <c r="L344" i="7" s="1"/>
  <c r="K344" i="7" s="1"/>
  <c r="J344" i="7" s="1"/>
  <c r="I344" i="7" s="1"/>
  <c r="AM341" i="7"/>
  <c r="AL341" i="7" s="1"/>
  <c r="AK341" i="7" s="1"/>
  <c r="AJ341" i="7" s="1"/>
  <c r="AI341" i="7" s="1"/>
  <c r="AH341" i="7" s="1"/>
  <c r="AG341" i="7" s="1"/>
  <c r="AF341" i="7" s="1"/>
  <c r="AE341" i="7" s="1"/>
  <c r="AD341" i="7" s="1"/>
  <c r="AC341" i="7" s="1"/>
  <c r="AB341" i="7" s="1"/>
  <c r="AA341" i="7" s="1"/>
  <c r="Z341" i="7" s="1"/>
  <c r="Y341" i="7" s="1"/>
  <c r="X341" i="7" s="1"/>
  <c r="W341" i="7" s="1"/>
  <c r="V341" i="7" s="1"/>
  <c r="U341" i="7" s="1"/>
  <c r="T341" i="7" s="1"/>
  <c r="S341" i="7" s="1"/>
  <c r="R341" i="7" s="1"/>
  <c r="Q341" i="7" s="1"/>
  <c r="P341" i="7" s="1"/>
  <c r="O341" i="7" s="1"/>
  <c r="N341" i="7" s="1"/>
  <c r="M341" i="7" s="1"/>
  <c r="L341" i="7" s="1"/>
  <c r="K341" i="7" s="1"/>
  <c r="J341" i="7" s="1"/>
  <c r="I341" i="7" s="1"/>
  <c r="AM309" i="7" l="1"/>
  <c r="AL309" i="7" s="1"/>
  <c r="AK309" i="7" s="1"/>
  <c r="AJ309" i="7" s="1"/>
  <c r="AI309" i="7" s="1"/>
  <c r="AH309" i="7" s="1"/>
  <c r="AG309" i="7" s="1"/>
  <c r="AF309" i="7" s="1"/>
  <c r="AE309" i="7" s="1"/>
  <c r="AD309" i="7" s="1"/>
  <c r="AC309" i="7" s="1"/>
  <c r="AB309" i="7" s="1"/>
  <c r="AA309" i="7" s="1"/>
  <c r="Z309" i="7" s="1"/>
  <c r="Y309" i="7" s="1"/>
  <c r="X309" i="7" s="1"/>
  <c r="W309" i="7" s="1"/>
  <c r="V309" i="7" s="1"/>
  <c r="U309" i="7" s="1"/>
  <c r="T309" i="7" s="1"/>
  <c r="S309" i="7" s="1"/>
  <c r="R309" i="7" s="1"/>
  <c r="Q309" i="7" s="1"/>
  <c r="P309" i="7" s="1"/>
  <c r="AU305" i="7"/>
  <c r="AT305" i="7" s="1"/>
  <c r="AS305" i="7" s="1"/>
  <c r="AR305" i="7" s="1"/>
  <c r="AQ305" i="7" s="1"/>
  <c r="AP305" i="7" s="1"/>
  <c r="AO305" i="7" s="1"/>
  <c r="AN305" i="7" s="1"/>
  <c r="AM305" i="7" s="1"/>
  <c r="AL305" i="7" s="1"/>
  <c r="AK305" i="7" s="1"/>
  <c r="AJ305" i="7" s="1"/>
  <c r="AI305" i="7" s="1"/>
  <c r="AH305" i="7" s="1"/>
  <c r="AG305" i="7" s="1"/>
  <c r="AF305" i="7" s="1"/>
  <c r="AE305" i="7" s="1"/>
  <c r="AD305" i="7" s="1"/>
  <c r="AC305" i="7" s="1"/>
  <c r="AB305" i="7" s="1"/>
  <c r="AA305" i="7" s="1"/>
  <c r="Z305" i="7" s="1"/>
  <c r="Y305" i="7" s="1"/>
  <c r="X305" i="7" s="1"/>
  <c r="W305" i="7" s="1"/>
  <c r="V305" i="7" s="1"/>
  <c r="U305" i="7" s="1"/>
  <c r="T305" i="7" s="1"/>
  <c r="S305" i="7" s="1"/>
  <c r="R305" i="7" s="1"/>
  <c r="Q305" i="7" s="1"/>
  <c r="P305" i="7" s="1"/>
  <c r="O305" i="7" s="1"/>
  <c r="N305" i="7" s="1"/>
  <c r="M305" i="7" s="1"/>
  <c r="L305" i="7" s="1"/>
  <c r="K305" i="7" s="1"/>
  <c r="J305" i="7" s="1"/>
  <c r="I305" i="7" s="1"/>
  <c r="AU306" i="7"/>
  <c r="AT306" i="7" s="1"/>
  <c r="AS306" i="7" s="1"/>
  <c r="AR306" i="7" s="1"/>
  <c r="AQ306" i="7" s="1"/>
  <c r="AP306" i="7" s="1"/>
  <c r="AO306" i="7" s="1"/>
  <c r="AN306" i="7" s="1"/>
  <c r="AM306" i="7" s="1"/>
  <c r="AL306" i="7" s="1"/>
  <c r="AK306" i="7" s="1"/>
  <c r="AJ306" i="7" s="1"/>
  <c r="AI306" i="7" s="1"/>
  <c r="AH306" i="7" s="1"/>
  <c r="AG306" i="7" s="1"/>
  <c r="AF306" i="7" s="1"/>
  <c r="AE306" i="7" s="1"/>
  <c r="AD306" i="7" s="1"/>
  <c r="AC306" i="7" s="1"/>
  <c r="AB306" i="7" s="1"/>
  <c r="AA306" i="7" s="1"/>
  <c r="Z306" i="7" s="1"/>
  <c r="Y306" i="7" s="1"/>
  <c r="X306" i="7" s="1"/>
  <c r="W306" i="7" s="1"/>
  <c r="V306" i="7" s="1"/>
  <c r="U306" i="7" s="1"/>
  <c r="T306" i="7" s="1"/>
  <c r="S306" i="7" s="1"/>
  <c r="R306" i="7" s="1"/>
  <c r="Q306" i="7" s="1"/>
  <c r="P306" i="7" s="1"/>
  <c r="O306" i="7" s="1"/>
  <c r="N306" i="7" s="1"/>
  <c r="M306" i="7" s="1"/>
  <c r="L306" i="7" s="1"/>
  <c r="K306" i="7" s="1"/>
  <c r="J306" i="7" s="1"/>
  <c r="I306" i="7" s="1"/>
  <c r="AM291" i="7"/>
  <c r="AL291" i="7" s="1"/>
  <c r="AK291" i="7" s="1"/>
  <c r="AJ291" i="7" s="1"/>
  <c r="AI291" i="7" s="1"/>
  <c r="AH291" i="7" s="1"/>
  <c r="AG291" i="7" s="1"/>
  <c r="AF291" i="7" s="1"/>
  <c r="AE291" i="7" s="1"/>
  <c r="AD291" i="7" s="1"/>
  <c r="AC291" i="7" s="1"/>
  <c r="AB291" i="7" s="1"/>
  <c r="AA291" i="7" s="1"/>
  <c r="Z291" i="7" s="1"/>
  <c r="Y291" i="7" s="1"/>
  <c r="X291" i="7" s="1"/>
  <c r="W291" i="7" s="1"/>
  <c r="V291" i="7" s="1"/>
  <c r="U291" i="7" s="1"/>
  <c r="T291" i="7" s="1"/>
  <c r="S291" i="7" s="1"/>
  <c r="R291" i="7" s="1"/>
  <c r="Q291" i="7" s="1"/>
  <c r="P291" i="7" s="1"/>
  <c r="O291" i="7" s="1"/>
  <c r="N291" i="7" s="1"/>
  <c r="M291" i="7" s="1"/>
  <c r="L291" i="7" s="1"/>
  <c r="AM292" i="7"/>
  <c r="AL292" i="7" s="1"/>
  <c r="AK292" i="7" s="1"/>
  <c r="AJ292" i="7" s="1"/>
  <c r="AI292" i="7" s="1"/>
  <c r="AH292" i="7" s="1"/>
  <c r="AG292" i="7" s="1"/>
  <c r="AF292" i="7" s="1"/>
  <c r="AE292" i="7" s="1"/>
  <c r="AD292" i="7" s="1"/>
  <c r="AC292" i="7" s="1"/>
  <c r="AB292" i="7" s="1"/>
  <c r="AA292" i="7" s="1"/>
  <c r="Z292" i="7" s="1"/>
  <c r="Y292" i="7" s="1"/>
  <c r="X292" i="7" s="1"/>
  <c r="W292" i="7" s="1"/>
  <c r="V292" i="7" s="1"/>
  <c r="U292" i="7" s="1"/>
  <c r="T292" i="7" s="1"/>
  <c r="S292" i="7" s="1"/>
  <c r="R292" i="7" s="1"/>
  <c r="Q292" i="7" s="1"/>
  <c r="P292" i="7" s="1"/>
  <c r="O292" i="7" s="1"/>
  <c r="N292" i="7" s="1"/>
  <c r="M292" i="7" s="1"/>
  <c r="L292" i="7" s="1"/>
  <c r="AM276" i="7"/>
  <c r="AL276" i="7" s="1"/>
  <c r="AK276" i="7" s="1"/>
  <c r="AJ276" i="7" s="1"/>
  <c r="AI276" i="7" s="1"/>
  <c r="AH276" i="7" s="1"/>
  <c r="AG276" i="7" s="1"/>
  <c r="AF276" i="7" s="1"/>
  <c r="AE276" i="7" s="1"/>
  <c r="AD276" i="7" s="1"/>
  <c r="AC276" i="7" s="1"/>
  <c r="AB276" i="7" s="1"/>
  <c r="AA276" i="7" s="1"/>
  <c r="Z276" i="7" s="1"/>
  <c r="Y276" i="7" s="1"/>
  <c r="X276" i="7" s="1"/>
  <c r="W276" i="7" s="1"/>
  <c r="V276" i="7" s="1"/>
  <c r="U276" i="7" s="1"/>
  <c r="T276" i="7" s="1"/>
  <c r="S276" i="7" s="1"/>
  <c r="R276" i="7" s="1"/>
  <c r="Q276" i="7" s="1"/>
  <c r="P276" i="7" s="1"/>
  <c r="O276" i="7" s="1"/>
  <c r="N276" i="7" s="1"/>
  <c r="M276" i="7" s="1"/>
  <c r="L276" i="7" s="1"/>
  <c r="K276" i="7" s="1"/>
  <c r="J276" i="7" s="1"/>
  <c r="I276" i="7" s="1"/>
  <c r="AM277" i="7"/>
  <c r="AL277" i="7" s="1"/>
  <c r="AK277" i="7" s="1"/>
  <c r="AJ277" i="7" s="1"/>
  <c r="AI277" i="7" s="1"/>
  <c r="AH277" i="7" s="1"/>
  <c r="AG277" i="7" s="1"/>
  <c r="AF277" i="7" s="1"/>
  <c r="AE277" i="7" s="1"/>
  <c r="AD277" i="7" s="1"/>
  <c r="AC277" i="7" s="1"/>
  <c r="AB277" i="7" s="1"/>
  <c r="AA277" i="7" s="1"/>
  <c r="Z277" i="7" s="1"/>
  <c r="Y277" i="7" s="1"/>
  <c r="X277" i="7" s="1"/>
  <c r="W277" i="7" s="1"/>
  <c r="V277" i="7" s="1"/>
  <c r="U277" i="7" s="1"/>
  <c r="T277" i="7" s="1"/>
  <c r="S277" i="7" s="1"/>
  <c r="R277" i="7" s="1"/>
  <c r="Q277" i="7" s="1"/>
  <c r="P277" i="7" s="1"/>
  <c r="O277" i="7" s="1"/>
  <c r="N277" i="7" s="1"/>
  <c r="M277" i="7" s="1"/>
  <c r="L277" i="7" s="1"/>
  <c r="K277" i="7" s="1"/>
  <c r="J277" i="7" s="1"/>
  <c r="I277" i="7" s="1"/>
  <c r="AM275" i="7"/>
  <c r="AL275" i="7" s="1"/>
  <c r="AK275" i="7" s="1"/>
  <c r="AJ275" i="7" s="1"/>
  <c r="AI275" i="7" s="1"/>
  <c r="AH275" i="7" s="1"/>
  <c r="AG275" i="7" s="1"/>
  <c r="AF275" i="7" s="1"/>
  <c r="AE275" i="7" s="1"/>
  <c r="AD275" i="7" s="1"/>
  <c r="AC275" i="7" s="1"/>
  <c r="AB275" i="7" s="1"/>
  <c r="AA275" i="7" s="1"/>
  <c r="Z275" i="7" s="1"/>
  <c r="Y275" i="7" s="1"/>
  <c r="X275" i="7" s="1"/>
  <c r="W275" i="7" s="1"/>
  <c r="V275" i="7" s="1"/>
  <c r="U275" i="7" s="1"/>
  <c r="T275" i="7" s="1"/>
  <c r="S275" i="7" s="1"/>
  <c r="R275" i="7" s="1"/>
  <c r="Q275" i="7" s="1"/>
  <c r="P275" i="7" s="1"/>
  <c r="O275" i="7" s="1"/>
  <c r="N275" i="7" s="1"/>
  <c r="M275" i="7" s="1"/>
  <c r="L275" i="7" s="1"/>
  <c r="K275" i="7" s="1"/>
  <c r="J275" i="7" s="1"/>
  <c r="I275" i="7" s="1"/>
  <c r="AM271" i="7"/>
  <c r="AL271" i="7" s="1"/>
  <c r="AK271" i="7" s="1"/>
  <c r="AJ271" i="7" s="1"/>
  <c r="AI271" i="7" s="1"/>
  <c r="AH271" i="7" s="1"/>
  <c r="AG271" i="7" s="1"/>
  <c r="AF271" i="7" s="1"/>
  <c r="AE271" i="7" s="1"/>
  <c r="AD271" i="7" s="1"/>
  <c r="AC271" i="7" s="1"/>
  <c r="AB271" i="7" s="1"/>
  <c r="AA271" i="7" s="1"/>
  <c r="Z271" i="7" s="1"/>
  <c r="Y271" i="7" s="1"/>
  <c r="X271" i="7" s="1"/>
  <c r="W271" i="7" s="1"/>
  <c r="V271" i="7" s="1"/>
  <c r="U271" i="7" s="1"/>
  <c r="T271" i="7" s="1"/>
  <c r="S271" i="7" s="1"/>
  <c r="R271" i="7" s="1"/>
  <c r="Q271" i="7" s="1"/>
  <c r="P271" i="7" s="1"/>
  <c r="O271" i="7" s="1"/>
  <c r="N271" i="7" s="1"/>
  <c r="M271" i="7" s="1"/>
  <c r="L271" i="7" s="1"/>
  <c r="K271" i="7" s="1"/>
  <c r="J271" i="7" s="1"/>
  <c r="I271" i="7" s="1"/>
  <c r="AM274" i="7"/>
  <c r="AL274" i="7" s="1"/>
  <c r="AK274" i="7" s="1"/>
  <c r="AJ274" i="7" s="1"/>
  <c r="AI274" i="7" s="1"/>
  <c r="AH274" i="7" s="1"/>
  <c r="AG274" i="7" s="1"/>
  <c r="AF274" i="7" s="1"/>
  <c r="AE274" i="7" s="1"/>
  <c r="AD274" i="7" s="1"/>
  <c r="AC274" i="7" s="1"/>
  <c r="AB274" i="7" s="1"/>
  <c r="AA274" i="7" s="1"/>
  <c r="Z274" i="7" s="1"/>
  <c r="Y274" i="7" s="1"/>
  <c r="X274" i="7" s="1"/>
  <c r="W274" i="7" s="1"/>
  <c r="V274" i="7" s="1"/>
  <c r="U274" i="7" s="1"/>
  <c r="T274" i="7" s="1"/>
  <c r="S274" i="7" s="1"/>
  <c r="R274" i="7" s="1"/>
  <c r="Q274" i="7" s="1"/>
  <c r="P274" i="7" s="1"/>
  <c r="O274" i="7" s="1"/>
  <c r="N274" i="7" s="1"/>
  <c r="M274" i="7" s="1"/>
  <c r="L274" i="7" s="1"/>
  <c r="K274" i="7" s="1"/>
  <c r="J274" i="7" s="1"/>
  <c r="I274" i="7" s="1"/>
  <c r="AM266" i="7"/>
  <c r="AL266" i="7" s="1"/>
  <c r="AK266" i="7" s="1"/>
  <c r="AJ266" i="7" s="1"/>
  <c r="AI266" i="7" s="1"/>
  <c r="AH266" i="7" s="1"/>
  <c r="AG266" i="7" s="1"/>
  <c r="AF266" i="7" s="1"/>
  <c r="AE266" i="7" s="1"/>
  <c r="AD266" i="7" s="1"/>
  <c r="AC266" i="7" s="1"/>
  <c r="AB266" i="7" s="1"/>
  <c r="AA266" i="7" s="1"/>
  <c r="Z266" i="7" s="1"/>
  <c r="Y266" i="7" s="1"/>
  <c r="X266" i="7" s="1"/>
  <c r="W266" i="7" s="1"/>
  <c r="V266" i="7" s="1"/>
  <c r="U266" i="7" s="1"/>
  <c r="T266" i="7" s="1"/>
  <c r="S266" i="7" s="1"/>
  <c r="R266" i="7" s="1"/>
  <c r="Q266" i="7" s="1"/>
  <c r="P266" i="7" s="1"/>
  <c r="O266" i="7" s="1"/>
  <c r="N266" i="7" s="1"/>
  <c r="M266" i="7" s="1"/>
  <c r="L266" i="7" s="1"/>
  <c r="K266" i="7" s="1"/>
  <c r="J266" i="7" s="1"/>
  <c r="I266" i="7" s="1"/>
  <c r="AM267" i="7"/>
  <c r="AL267" i="7" s="1"/>
  <c r="AK267" i="7" s="1"/>
  <c r="AJ267" i="7" s="1"/>
  <c r="AI267" i="7" s="1"/>
  <c r="AH267" i="7" s="1"/>
  <c r="AG267" i="7" s="1"/>
  <c r="AF267" i="7" s="1"/>
  <c r="AE267" i="7" s="1"/>
  <c r="AD267" i="7" s="1"/>
  <c r="AC267" i="7" s="1"/>
  <c r="AB267" i="7" s="1"/>
  <c r="AA267" i="7" s="1"/>
  <c r="Z267" i="7" s="1"/>
  <c r="Y267" i="7" s="1"/>
  <c r="X267" i="7" s="1"/>
  <c r="W267" i="7" s="1"/>
  <c r="V267" i="7" s="1"/>
  <c r="U267" i="7" s="1"/>
  <c r="T267" i="7" s="1"/>
  <c r="S267" i="7" s="1"/>
  <c r="R267" i="7" s="1"/>
  <c r="Q267" i="7" s="1"/>
  <c r="P267" i="7" s="1"/>
  <c r="O267" i="7" s="1"/>
  <c r="N267" i="7" s="1"/>
  <c r="M267" i="7" s="1"/>
  <c r="L267" i="7" s="1"/>
  <c r="K267" i="7" s="1"/>
  <c r="J267" i="7" s="1"/>
  <c r="I267" i="7" s="1"/>
  <c r="AM264" i="7"/>
  <c r="AL264" i="7" s="1"/>
  <c r="AK264" i="7" s="1"/>
  <c r="AJ264" i="7" s="1"/>
  <c r="AI264" i="7" s="1"/>
  <c r="AH264" i="7" s="1"/>
  <c r="AG264" i="7" s="1"/>
  <c r="AF264" i="7" s="1"/>
  <c r="AE264" i="7" s="1"/>
  <c r="AD264" i="7" s="1"/>
  <c r="AC264" i="7" s="1"/>
  <c r="AB264" i="7" s="1"/>
  <c r="AA264" i="7" s="1"/>
  <c r="Z264" i="7" s="1"/>
  <c r="Y264" i="7" s="1"/>
  <c r="X264" i="7" s="1"/>
  <c r="W264" i="7" s="1"/>
  <c r="V264" i="7" s="1"/>
  <c r="U264" i="7" s="1"/>
  <c r="T264" i="7" s="1"/>
  <c r="S264" i="7" s="1"/>
  <c r="R264" i="7" s="1"/>
  <c r="Q264" i="7" s="1"/>
  <c r="P264" i="7" s="1"/>
  <c r="O264" i="7" s="1"/>
  <c r="N264" i="7" s="1"/>
  <c r="M264" i="7" s="1"/>
  <c r="L264" i="7" s="1"/>
  <c r="K264" i="7" s="1"/>
  <c r="J264" i="7" s="1"/>
  <c r="I264" i="7" s="1"/>
  <c r="AM262" i="7"/>
  <c r="AL262" i="7" s="1"/>
  <c r="AK262" i="7" s="1"/>
  <c r="AJ262" i="7" s="1"/>
  <c r="AI262" i="7" s="1"/>
  <c r="AH262" i="7" s="1"/>
  <c r="AG262" i="7" s="1"/>
  <c r="AF262" i="7" s="1"/>
  <c r="AE262" i="7" s="1"/>
  <c r="AD262" i="7" s="1"/>
  <c r="AC262" i="7" s="1"/>
  <c r="AB262" i="7" s="1"/>
  <c r="AA262" i="7" s="1"/>
  <c r="Z262" i="7" s="1"/>
  <c r="Y262" i="7" s="1"/>
  <c r="X262" i="7" s="1"/>
  <c r="W262" i="7" s="1"/>
  <c r="V262" i="7" s="1"/>
  <c r="U262" i="7" s="1"/>
  <c r="T262" i="7" s="1"/>
  <c r="S262" i="7" s="1"/>
  <c r="R262" i="7" s="1"/>
  <c r="Q262" i="7" s="1"/>
  <c r="P262" i="7" s="1"/>
  <c r="O262" i="7" s="1"/>
  <c r="N262" i="7" s="1"/>
  <c r="M262" i="7" s="1"/>
  <c r="L262" i="7" s="1"/>
  <c r="K262" i="7" s="1"/>
  <c r="J262" i="7" s="1"/>
  <c r="I262" i="7" s="1"/>
  <c r="AM259" i="7"/>
  <c r="AL259" i="7" s="1"/>
  <c r="AK259" i="7" s="1"/>
  <c r="AJ259" i="7" s="1"/>
  <c r="AI259" i="7" s="1"/>
  <c r="AH259" i="7" s="1"/>
  <c r="AG259" i="7" s="1"/>
  <c r="AF259" i="7" s="1"/>
  <c r="AE259" i="7" s="1"/>
  <c r="AD259" i="7" s="1"/>
  <c r="AC259" i="7" s="1"/>
  <c r="AB259" i="7" s="1"/>
  <c r="AA259" i="7" s="1"/>
  <c r="Z259" i="7" s="1"/>
  <c r="Y259" i="7" s="1"/>
  <c r="X259" i="7" s="1"/>
  <c r="W259" i="7" s="1"/>
  <c r="V259" i="7" s="1"/>
  <c r="U259" i="7" s="1"/>
  <c r="T259" i="7" s="1"/>
  <c r="S259" i="7" s="1"/>
  <c r="R259" i="7" s="1"/>
  <c r="Q259" i="7" s="1"/>
  <c r="P259" i="7" s="1"/>
  <c r="O259" i="7" s="1"/>
  <c r="N259" i="7" s="1"/>
  <c r="M259" i="7" s="1"/>
  <c r="L259" i="7" s="1"/>
  <c r="K259" i="7" s="1"/>
  <c r="J259" i="7" s="1"/>
  <c r="I259" i="7" s="1"/>
  <c r="AM253" i="7"/>
  <c r="AL253" i="7" s="1"/>
  <c r="AK253" i="7" s="1"/>
  <c r="AJ253" i="7" s="1"/>
  <c r="AI253" i="7" s="1"/>
  <c r="AH253" i="7" s="1"/>
  <c r="AG253" i="7" s="1"/>
  <c r="AF253" i="7" s="1"/>
  <c r="AE253" i="7" s="1"/>
  <c r="AD253" i="7" s="1"/>
  <c r="AC253" i="7" s="1"/>
  <c r="AB253" i="7" s="1"/>
  <c r="AA253" i="7" s="1"/>
  <c r="Z253" i="7" s="1"/>
  <c r="Y253" i="7" s="1"/>
  <c r="X253" i="7" s="1"/>
  <c r="W253" i="7" s="1"/>
  <c r="V253" i="7" s="1"/>
  <c r="U253" i="7" s="1"/>
  <c r="T253" i="7" s="1"/>
  <c r="S253" i="7" s="1"/>
  <c r="R253" i="7" s="1"/>
  <c r="Q253" i="7" s="1"/>
  <c r="P253" i="7" s="1"/>
  <c r="O253" i="7" s="1"/>
  <c r="N253" i="7" s="1"/>
  <c r="M253" i="7" s="1"/>
  <c r="L253" i="7" s="1"/>
  <c r="K253" i="7" s="1"/>
  <c r="J253" i="7" s="1"/>
  <c r="I253" i="7" s="1"/>
  <c r="AM256" i="7"/>
  <c r="AL256" i="7" s="1"/>
  <c r="AK256" i="7" s="1"/>
  <c r="AJ256" i="7" s="1"/>
  <c r="AI256" i="7" s="1"/>
  <c r="AH256" i="7" s="1"/>
  <c r="AG256" i="7" s="1"/>
  <c r="AF256" i="7" s="1"/>
  <c r="AE256" i="7" s="1"/>
  <c r="AD256" i="7" s="1"/>
  <c r="AC256" i="7" s="1"/>
  <c r="AB256" i="7" s="1"/>
  <c r="AA256" i="7" s="1"/>
  <c r="Z256" i="7" s="1"/>
  <c r="Y256" i="7" s="1"/>
  <c r="X256" i="7" s="1"/>
  <c r="W256" i="7" s="1"/>
  <c r="V256" i="7" s="1"/>
  <c r="U256" i="7" s="1"/>
  <c r="T256" i="7" s="1"/>
  <c r="S256" i="7" s="1"/>
  <c r="R256" i="7" s="1"/>
  <c r="Q256" i="7" s="1"/>
  <c r="P256" i="7" s="1"/>
  <c r="O256" i="7" s="1"/>
  <c r="N256" i="7" s="1"/>
  <c r="M256" i="7" s="1"/>
  <c r="L256" i="7" s="1"/>
  <c r="K256" i="7" s="1"/>
  <c r="J256" i="7" s="1"/>
  <c r="I256" i="7" s="1"/>
  <c r="AM257" i="7"/>
  <c r="AL257" i="7" s="1"/>
  <c r="AK257" i="7" s="1"/>
  <c r="AJ257" i="7" s="1"/>
  <c r="AI257" i="7" s="1"/>
  <c r="AH257" i="7" s="1"/>
  <c r="AG257" i="7" s="1"/>
  <c r="AF257" i="7" s="1"/>
  <c r="AE257" i="7" s="1"/>
  <c r="AD257" i="7" s="1"/>
  <c r="AC257" i="7" s="1"/>
  <c r="AB257" i="7" s="1"/>
  <c r="AA257" i="7" s="1"/>
  <c r="Z257" i="7" s="1"/>
  <c r="Y257" i="7" s="1"/>
  <c r="X257" i="7" s="1"/>
  <c r="W257" i="7" s="1"/>
  <c r="V257" i="7" s="1"/>
  <c r="U257" i="7" s="1"/>
  <c r="T257" i="7" s="1"/>
  <c r="S257" i="7" s="1"/>
  <c r="R257" i="7" s="1"/>
  <c r="Q257" i="7" s="1"/>
  <c r="P257" i="7" s="1"/>
  <c r="O257" i="7" s="1"/>
  <c r="N257" i="7" s="1"/>
  <c r="M257" i="7" s="1"/>
  <c r="L257" i="7" s="1"/>
  <c r="K257" i="7" s="1"/>
  <c r="J257" i="7" s="1"/>
  <c r="I257" i="7" s="1"/>
  <c r="AM246" i="7"/>
  <c r="AL246" i="7" s="1"/>
  <c r="AK246" i="7" s="1"/>
  <c r="AJ246" i="7" s="1"/>
  <c r="AI246" i="7" s="1"/>
  <c r="AH246" i="7" s="1"/>
  <c r="AG246" i="7" s="1"/>
  <c r="AF246" i="7" s="1"/>
  <c r="AE246" i="7" s="1"/>
  <c r="AD246" i="7" s="1"/>
  <c r="AC246" i="7" s="1"/>
  <c r="AB246" i="7" s="1"/>
  <c r="AA246" i="7" s="1"/>
  <c r="Z246" i="7" s="1"/>
  <c r="Y246" i="7" s="1"/>
  <c r="X246" i="7" s="1"/>
  <c r="W246" i="7" s="1"/>
  <c r="V246" i="7" s="1"/>
  <c r="U246" i="7" s="1"/>
  <c r="T246" i="7" s="1"/>
  <c r="S246" i="7" s="1"/>
  <c r="R246" i="7" s="1"/>
  <c r="Q246" i="7" s="1"/>
  <c r="P246" i="7" s="1"/>
  <c r="O246" i="7" s="1"/>
  <c r="N246" i="7" s="1"/>
  <c r="M246" i="7" s="1"/>
  <c r="L246" i="7" s="1"/>
  <c r="K246" i="7" s="1"/>
  <c r="J246" i="7" s="1"/>
  <c r="I246" i="7" s="1"/>
  <c r="K236" i="7"/>
  <c r="L236" i="7" s="1"/>
  <c r="M236" i="7" s="1"/>
  <c r="N236" i="7" s="1"/>
  <c r="O236" i="7" s="1"/>
  <c r="P236" i="7" s="1"/>
  <c r="Q236" i="7" s="1"/>
  <c r="R236" i="7" s="1"/>
  <c r="S236" i="7" s="1"/>
  <c r="T236" i="7" s="1"/>
  <c r="U236" i="7" s="1"/>
  <c r="V236" i="7" s="1"/>
  <c r="W236" i="7" s="1"/>
  <c r="X236" i="7" s="1"/>
  <c r="Y236" i="7" s="1"/>
  <c r="Z236" i="7" s="1"/>
  <c r="AA236" i="7" s="1"/>
  <c r="AB236" i="7" s="1"/>
  <c r="AC236" i="7" s="1"/>
  <c r="AD236" i="7" s="1"/>
  <c r="AE236" i="7" s="1"/>
  <c r="AF236" i="7" s="1"/>
  <c r="AG236" i="7" s="1"/>
  <c r="AH236" i="7" s="1"/>
  <c r="AI236" i="7" s="1"/>
  <c r="AJ236" i="7"/>
  <c r="AK236" i="7"/>
  <c r="AL236" i="7"/>
  <c r="AM236" i="7"/>
  <c r="K244" i="7"/>
  <c r="L244" i="7" s="1"/>
  <c r="M244" i="7" s="1"/>
  <c r="N244" i="7" s="1"/>
  <c r="O244" i="7" s="1"/>
  <c r="P244" i="7" s="1"/>
  <c r="Q244" i="7" s="1"/>
  <c r="R244" i="7" s="1"/>
  <c r="S244" i="7" s="1"/>
  <c r="T244" i="7" s="1"/>
  <c r="U244" i="7" s="1"/>
  <c r="V244" i="7" s="1"/>
  <c r="W244" i="7" s="1"/>
  <c r="X244" i="7" s="1"/>
  <c r="Y244" i="7" s="1"/>
  <c r="Z244" i="7" s="1"/>
  <c r="AA244" i="7" s="1"/>
  <c r="AB244" i="7" s="1"/>
  <c r="AC244" i="7" s="1"/>
  <c r="AD244" i="7" s="1"/>
  <c r="AE244" i="7" s="1"/>
  <c r="AF244" i="7" s="1"/>
  <c r="AG244" i="7" s="1"/>
  <c r="AH244" i="7" s="1"/>
  <c r="AI244" i="7" s="1"/>
  <c r="AJ244" i="7" s="1"/>
  <c r="AK244" i="7" s="1"/>
  <c r="AL244" i="7" s="1"/>
  <c r="AM244" i="7" s="1"/>
  <c r="Y213" i="7"/>
  <c r="Z213" i="7" s="1"/>
  <c r="AA213" i="7" s="1"/>
  <c r="AB213" i="7" s="1"/>
  <c r="AC213" i="7" s="1"/>
  <c r="AD213" i="7" s="1"/>
  <c r="AE213" i="7" s="1"/>
  <c r="AF213" i="7" s="1"/>
  <c r="AG213" i="7" s="1"/>
  <c r="AH213" i="7" s="1"/>
  <c r="AI213" i="7" s="1"/>
  <c r="AJ213" i="7" s="1"/>
  <c r="AK213" i="7" s="1"/>
  <c r="AL213" i="7" s="1"/>
  <c r="AM213" i="7" s="1"/>
  <c r="J35" i="7" l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AH35" i="7" s="1"/>
  <c r="AI35" i="7" s="1"/>
  <c r="AJ35" i="7" s="1"/>
  <c r="AK35" i="7" s="1"/>
  <c r="J36" i="7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AI36" i="7" s="1"/>
  <c r="AJ36" i="7" s="1"/>
  <c r="AK36" i="7" s="1"/>
  <c r="I16" i="7" l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I8" i="7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I12" i="7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I9" i="7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I14" i="7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I13" i="7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I17" i="7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I19" i="7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I18" i="7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I20" i="7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I21" i="7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I10" i="7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I15" i="7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BY152" i="7" l="1"/>
  <c r="BZ152" i="7" s="1"/>
  <c r="BU367" i="7" l="1"/>
  <c r="BV367" i="7"/>
  <c r="BU366" i="7"/>
  <c r="BV366" i="7" s="1"/>
  <c r="BH367" i="7"/>
  <c r="BI367" i="7" s="1"/>
  <c r="BE367" i="7"/>
  <c r="BF367" i="7" s="1"/>
  <c r="BE366" i="7"/>
  <c r="BF366" i="7" s="1"/>
  <c r="BG366" i="7" s="1"/>
  <c r="BH366" i="7" s="1"/>
  <c r="BI366" i="7" s="1"/>
  <c r="BY348" i="7"/>
  <c r="BZ348" i="7" s="1"/>
  <c r="BY350" i="7"/>
  <c r="BZ350" i="7" s="1"/>
  <c r="BY347" i="7"/>
  <c r="BZ347" i="7" s="1"/>
  <c r="BE348" i="7"/>
  <c r="BE350" i="7"/>
  <c r="BE347" i="7"/>
  <c r="I348" i="7"/>
  <c r="I350" i="7"/>
  <c r="I347" i="7"/>
  <c r="BF332" i="7"/>
  <c r="BG332" i="7" s="1"/>
  <c r="I314" i="7"/>
  <c r="I312" i="7"/>
  <c r="AV313" i="7"/>
  <c r="AV312" i="7"/>
  <c r="BU306" i="7"/>
  <c r="BV306" i="7"/>
  <c r="BW306" i="7"/>
  <c r="BX306" i="7"/>
  <c r="BY306" i="7"/>
  <c r="BZ306" i="7"/>
  <c r="BT306" i="7"/>
  <c r="BU305" i="7"/>
  <c r="BV305" i="7"/>
  <c r="BW305" i="7"/>
  <c r="BX305" i="7"/>
  <c r="BY305" i="7"/>
  <c r="BZ305" i="7"/>
  <c r="BT305" i="7"/>
  <c r="I301" i="7"/>
  <c r="I300" i="7"/>
  <c r="BR286" i="7"/>
  <c r="BS286" i="7" s="1"/>
  <c r="I161" i="7"/>
  <c r="I158" i="7"/>
  <c r="I159" i="7"/>
  <c r="I157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BL142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BK141" i="7"/>
  <c r="BE142" i="7"/>
  <c r="BE141" i="7"/>
  <c r="BF141" i="7" s="1"/>
  <c r="BB142" i="7"/>
  <c r="BC142" i="7"/>
  <c r="BB141" i="7"/>
  <c r="BC141" i="7" s="1"/>
  <c r="I141" i="7"/>
  <c r="I142" i="7"/>
  <c r="I140" i="7"/>
  <c r="I393" i="7" l="1"/>
  <c r="I392" i="7"/>
  <c r="BU392" i="7"/>
  <c r="BV392" i="7"/>
  <c r="BW392" i="7"/>
  <c r="BX392" i="7"/>
  <c r="BY392" i="7"/>
  <c r="BZ392" i="7"/>
  <c r="BT392" i="7"/>
  <c r="BS290" i="7"/>
  <c r="BT290" i="7" s="1"/>
  <c r="I318" i="7"/>
  <c r="I287" i="7"/>
  <c r="I108" i="7"/>
  <c r="I110" i="7"/>
  <c r="I107" i="7"/>
  <c r="BW95" i="7"/>
  <c r="BX95" i="7"/>
  <c r="BY95" i="7"/>
  <c r="BZ95" i="7"/>
  <c r="BW97" i="7"/>
  <c r="BX97" i="7"/>
  <c r="BY97" i="7"/>
  <c r="BZ97" i="7"/>
  <c r="BW99" i="7"/>
  <c r="BX99" i="7"/>
  <c r="BY99" i="7"/>
  <c r="BZ99" i="7"/>
  <c r="BW100" i="7"/>
  <c r="BX100" i="7"/>
  <c r="BY100" i="7"/>
  <c r="BZ100" i="7"/>
  <c r="BW101" i="7"/>
  <c r="BX101" i="7"/>
  <c r="BY101" i="7"/>
  <c r="BZ101" i="7"/>
  <c r="BX94" i="7"/>
  <c r="BY94" i="7"/>
  <c r="BZ94" i="7"/>
  <c r="BW94" i="7"/>
  <c r="BG46" i="7"/>
  <c r="BA49" i="7"/>
  <c r="BB49" i="7"/>
  <c r="BC49" i="7"/>
  <c r="BD49" i="7"/>
  <c r="BE49" i="7"/>
  <c r="BF49" i="7"/>
  <c r="BG49" i="7"/>
  <c r="AZ49" i="7"/>
  <c r="I41" i="7"/>
  <c r="I40" i="7"/>
  <c r="BH38" i="7" l="1"/>
  <c r="BB140" i="7"/>
  <c r="BC140" i="7" s="1"/>
  <c r="BD140" i="7" s="1"/>
  <c r="BE140" i="7" s="1"/>
  <c r="BF140" i="7" s="1"/>
  <c r="BG140" i="7" s="1"/>
  <c r="BH318" i="7" l="1"/>
  <c r="BC318" i="7"/>
  <c r="BD318" i="7" s="1"/>
  <c r="BE318" i="7" s="1"/>
  <c r="AV317" i="7"/>
  <c r="BS351" i="7"/>
  <c r="BS352" i="7"/>
  <c r="BC351" i="7"/>
  <c r="BD351" i="7"/>
  <c r="BE351" i="7"/>
  <c r="BF351" i="7"/>
  <c r="BC352" i="7"/>
  <c r="BD352" i="7" s="1"/>
  <c r="BE352" i="7" s="1"/>
  <c r="BF352" i="7" s="1"/>
  <c r="AX352" i="7"/>
  <c r="AY352" i="7" s="1"/>
  <c r="AZ352" i="7" s="1"/>
  <c r="AX353" i="7"/>
  <c r="AY353" i="7" s="1"/>
  <c r="AU353" i="7"/>
  <c r="BA369" i="7"/>
  <c r="BB369" i="7"/>
  <c r="BC369" i="7"/>
  <c r="BD369" i="7"/>
  <c r="BE369" i="7"/>
  <c r="BA370" i="7"/>
  <c r="BB370" i="7"/>
  <c r="BC370" i="7"/>
  <c r="BD370" i="7"/>
  <c r="BE370" i="7"/>
  <c r="BA373" i="7"/>
  <c r="BB373" i="7"/>
  <c r="BC373" i="7"/>
  <c r="BD373" i="7"/>
  <c r="BE373" i="7" s="1"/>
  <c r="BA374" i="7"/>
  <c r="BB374" i="7"/>
  <c r="BC374" i="7"/>
  <c r="BD374" i="7"/>
  <c r="BE374" i="7"/>
  <c r="BA368" i="7"/>
  <c r="BB368" i="7" s="1"/>
  <c r="BC368" i="7" s="1"/>
  <c r="BD368" i="7" s="1"/>
  <c r="BE368" i="7" s="1"/>
  <c r="BT370" i="7"/>
  <c r="BT374" i="7"/>
  <c r="BG371" i="7"/>
  <c r="BB383" i="7"/>
  <c r="BB385" i="7"/>
  <c r="BC383" i="7"/>
  <c r="BD383" i="7"/>
  <c r="BE383" i="7"/>
  <c r="BC385" i="7"/>
  <c r="BD385" i="7"/>
  <c r="BE385" i="7"/>
  <c r="BB386" i="7"/>
  <c r="BC386" i="7" s="1"/>
  <c r="BD386" i="7" s="1"/>
  <c r="BE386" i="7" s="1"/>
  <c r="BJ386" i="7"/>
  <c r="AV386" i="7"/>
  <c r="AY393" i="7"/>
  <c r="AZ393" i="7" s="1"/>
  <c r="BA393" i="7" s="1"/>
  <c r="BB393" i="7" s="1"/>
  <c r="BC393" i="7" s="1"/>
  <c r="AV393" i="7"/>
  <c r="AW393" i="7"/>
  <c r="BK393" i="7"/>
  <c r="BL393" i="7" s="1"/>
  <c r="AQ142" i="7"/>
  <c r="AR142" i="7" s="1"/>
  <c r="AQ141" i="7"/>
  <c r="AR141" i="7" s="1"/>
  <c r="BQ103" i="7"/>
  <c r="BP101" i="7"/>
  <c r="BU98" i="7"/>
  <c r="AV101" i="7"/>
  <c r="AV100" i="7"/>
  <c r="AV97" i="7"/>
  <c r="AV96" i="7"/>
  <c r="AV93" i="7"/>
  <c r="BH49" i="7"/>
  <c r="BH46" i="7"/>
  <c r="BA41" i="7"/>
  <c r="BB41" i="7" s="1"/>
  <c r="BH39" i="7"/>
  <c r="BW98" i="7" l="1"/>
  <c r="BX98" i="7"/>
  <c r="BY98" i="7"/>
  <c r="BZ98" i="7"/>
  <c r="BR103" i="7"/>
  <c r="BO103" i="7"/>
  <c r="BN103" i="7" s="1"/>
  <c r="BM103" i="7" s="1"/>
  <c r="BL103" i="7" s="1"/>
  <c r="BK103" i="7" s="1"/>
  <c r="BJ103" i="7" s="1"/>
  <c r="BI103" i="7" s="1"/>
  <c r="BC103" i="7" s="1"/>
  <c r="AM1" i="7"/>
  <c r="AL1" i="7" s="1"/>
  <c r="AK1" i="7" s="1"/>
  <c r="AJ1" i="7" s="1"/>
  <c r="AI1" i="7" s="1"/>
  <c r="AH1" i="7" s="1"/>
  <c r="AG1" i="7" s="1"/>
  <c r="AF1" i="7" s="1"/>
  <c r="AE1" i="7" s="1"/>
  <c r="AD1" i="7" s="1"/>
  <c r="AC1" i="7" s="1"/>
  <c r="AB1" i="7" s="1"/>
  <c r="AA1" i="7" s="1"/>
  <c r="Z1" i="7" s="1"/>
  <c r="Y1" i="7" s="1"/>
  <c r="X1" i="7" s="1"/>
  <c r="W1" i="7" s="1"/>
  <c r="V1" i="7" l="1"/>
  <c r="U1" i="7" s="1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X46" i="7"/>
  <c r="Y46" i="7"/>
  <c r="Z46" i="7" s="1"/>
  <c r="AA46" i="7" s="1"/>
  <c r="AB46" i="7" s="1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BS103" i="7"/>
  <c r="BT103" i="7" s="1"/>
  <c r="BW103" i="7"/>
  <c r="BX103" i="7"/>
  <c r="BY103" i="7"/>
  <c r="BZ103" i="7"/>
  <c r="T1" i="7" l="1"/>
  <c r="V96" i="7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AG96" i="7" s="1"/>
  <c r="AH96" i="7" s="1"/>
  <c r="AI96" i="7" s="1"/>
  <c r="AJ96" i="7" s="1"/>
  <c r="AK96" i="7" s="1"/>
  <c r="AL96" i="7" s="1"/>
  <c r="AM96" i="7" s="1"/>
  <c r="V97" i="7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AG97" i="7" s="1"/>
  <c r="AH97" i="7" s="1"/>
  <c r="AI97" i="7" s="1"/>
  <c r="AJ97" i="7" s="1"/>
  <c r="AK97" i="7" s="1"/>
  <c r="AL97" i="7" s="1"/>
  <c r="AM97" i="7" s="1"/>
  <c r="V93" i="7"/>
  <c r="W93" i="7" s="1"/>
  <c r="X93" i="7" s="1"/>
  <c r="Y93" i="7" s="1"/>
  <c r="Z93" i="7" s="1"/>
  <c r="AA93" i="7" s="1"/>
  <c r="AB93" i="7" s="1"/>
  <c r="AC93" i="7" s="1"/>
  <c r="AD93" i="7" s="1"/>
  <c r="AE93" i="7" s="1"/>
  <c r="AF93" i="7" s="1"/>
  <c r="AG93" i="7" s="1"/>
  <c r="AH93" i="7" s="1"/>
  <c r="AI93" i="7" s="1"/>
  <c r="AJ93" i="7" s="1"/>
  <c r="AK93" i="7" s="1"/>
  <c r="AL93" i="7" s="1"/>
  <c r="AM93" i="7" s="1"/>
  <c r="V100" i="7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AG100" i="7" s="1"/>
  <c r="AH100" i="7" s="1"/>
  <c r="AI100" i="7" s="1"/>
  <c r="AJ100" i="7" s="1"/>
  <c r="AK100" i="7" s="1"/>
  <c r="AL100" i="7" s="1"/>
  <c r="AM100" i="7" s="1"/>
  <c r="S1" i="7" l="1"/>
  <c r="R1" i="7" s="1"/>
  <c r="Q1" i="7" s="1"/>
  <c r="P1" i="7" s="1"/>
  <c r="U386" i="7"/>
  <c r="V386" i="7" s="1"/>
  <c r="W386" i="7"/>
  <c r="X386" i="7" s="1"/>
  <c r="Y386" i="7" s="1"/>
  <c r="Z386" i="7" s="1"/>
  <c r="AA386" i="7" s="1"/>
  <c r="AB386" i="7" s="1"/>
  <c r="AC386" i="7" s="1"/>
  <c r="AD386" i="7" s="1"/>
  <c r="AE386" i="7" s="1"/>
  <c r="AF386" i="7" s="1"/>
  <c r="AG386" i="7" s="1"/>
  <c r="AH386" i="7" s="1"/>
  <c r="AI386" i="7" s="1"/>
  <c r="AJ386" i="7" s="1"/>
  <c r="AK386" i="7" s="1"/>
  <c r="AL386" i="7" s="1"/>
  <c r="AM386" i="7" s="1"/>
  <c r="U382" i="7"/>
  <c r="V382" i="7" s="1"/>
  <c r="W382" i="7" s="1"/>
  <c r="X382" i="7" s="1"/>
  <c r="Y382" i="7" s="1"/>
  <c r="Z382" i="7" s="1"/>
  <c r="AA382" i="7" s="1"/>
  <c r="AB382" i="7" s="1"/>
  <c r="AC382" i="7" s="1"/>
  <c r="AD382" i="7" s="1"/>
  <c r="AE382" i="7" s="1"/>
  <c r="AF382" i="7" s="1"/>
  <c r="AG382" i="7" s="1"/>
  <c r="AH382" i="7" s="1"/>
  <c r="AI382" i="7" s="1"/>
  <c r="AJ382" i="7" s="1"/>
  <c r="AK382" i="7" s="1"/>
  <c r="AL382" i="7" s="1"/>
  <c r="AM382" i="7" s="1"/>
  <c r="O1" i="7" l="1"/>
  <c r="N1" i="7" s="1"/>
  <c r="M1" i="7" s="1"/>
  <c r="L1" i="7" s="1"/>
  <c r="K1" i="7" s="1"/>
  <c r="Q374" i="7"/>
  <c r="R374" i="7" s="1"/>
  <c r="S374" i="7" s="1"/>
  <c r="T374" i="7" s="1"/>
  <c r="U374" i="7" s="1"/>
  <c r="V374" i="7" s="1"/>
  <c r="W374" i="7" s="1"/>
  <c r="X374" i="7" s="1"/>
  <c r="Y374" i="7" s="1"/>
  <c r="Z374" i="7" s="1"/>
  <c r="AA374" i="7" s="1"/>
  <c r="AB374" i="7" s="1"/>
  <c r="AC374" i="7" s="1"/>
  <c r="AD374" i="7" s="1"/>
  <c r="AE374" i="7" s="1"/>
  <c r="AF374" i="7" s="1"/>
  <c r="AG374" i="7" s="1"/>
  <c r="AH374" i="7" s="1"/>
  <c r="AI374" i="7" s="1"/>
  <c r="AJ374" i="7" s="1"/>
  <c r="AK374" i="7" s="1"/>
  <c r="AL374" i="7" s="1"/>
  <c r="AM374" i="7" s="1"/>
  <c r="Q373" i="7"/>
  <c r="R373" i="7" s="1"/>
  <c r="S373" i="7" s="1"/>
  <c r="T373" i="7" s="1"/>
  <c r="U373" i="7" s="1"/>
  <c r="V373" i="7" s="1"/>
  <c r="W373" i="7" s="1"/>
  <c r="X373" i="7" s="1"/>
  <c r="Y373" i="7" s="1"/>
  <c r="Z373" i="7" s="1"/>
  <c r="AA373" i="7" s="1"/>
  <c r="AB373" i="7" s="1"/>
  <c r="AC373" i="7" s="1"/>
  <c r="AD373" i="7" s="1"/>
  <c r="AE373" i="7" s="1"/>
  <c r="AF373" i="7" s="1"/>
  <c r="AG373" i="7" s="1"/>
  <c r="AH373" i="7" s="1"/>
  <c r="AI373" i="7" s="1"/>
  <c r="AJ373" i="7" s="1"/>
  <c r="AK373" i="7" s="1"/>
  <c r="AL373" i="7" s="1"/>
  <c r="AM373" i="7" s="1"/>
  <c r="Q369" i="7"/>
  <c r="R369" i="7" s="1"/>
  <c r="S369" i="7" s="1"/>
  <c r="T369" i="7" s="1"/>
  <c r="U369" i="7" s="1"/>
  <c r="V369" i="7" s="1"/>
  <c r="W369" i="7" s="1"/>
  <c r="X369" i="7" s="1"/>
  <c r="Y369" i="7" s="1"/>
  <c r="Z369" i="7" s="1"/>
  <c r="AA369" i="7" s="1"/>
  <c r="AB369" i="7" s="1"/>
  <c r="AC369" i="7" s="1"/>
  <c r="AD369" i="7" s="1"/>
  <c r="AE369" i="7" s="1"/>
  <c r="AF369" i="7" s="1"/>
  <c r="AG369" i="7" s="1"/>
  <c r="AH369" i="7" s="1"/>
  <c r="AI369" i="7" s="1"/>
  <c r="AJ369" i="7" s="1"/>
  <c r="AK369" i="7" s="1"/>
  <c r="AL369" i="7" s="1"/>
  <c r="AM369" i="7" s="1"/>
  <c r="J1" i="7" l="1"/>
  <c r="I1" i="7" s="1"/>
  <c r="L331" i="7"/>
  <c r="M331" i="7" s="1"/>
  <c r="N331" i="7" s="1"/>
  <c r="O331" i="7" s="1"/>
  <c r="P331" i="7" s="1"/>
  <c r="Q331" i="7" s="1"/>
  <c r="R331" i="7" s="1"/>
  <c r="S331" i="7" s="1"/>
  <c r="T331" i="7" s="1"/>
  <c r="U331" i="7" s="1"/>
  <c r="V331" i="7" s="1"/>
  <c r="W331" i="7" s="1"/>
  <c r="X331" i="7" s="1"/>
  <c r="Y331" i="7" s="1"/>
  <c r="Z331" i="7" s="1"/>
  <c r="AA331" i="7" s="1"/>
  <c r="AB331" i="7" s="1"/>
  <c r="AC331" i="7" s="1"/>
  <c r="AD331" i="7" s="1"/>
  <c r="AE331" i="7" s="1"/>
  <c r="AF331" i="7" s="1"/>
  <c r="AG331" i="7" s="1"/>
  <c r="AH331" i="7" s="1"/>
  <c r="AI331" i="7" s="1"/>
  <c r="AJ331" i="7" s="1"/>
  <c r="AK331" i="7" s="1"/>
  <c r="AL331" i="7" s="1"/>
  <c r="AM331" i="7" s="1"/>
  <c r="L329" i="7"/>
  <c r="M329" i="7" s="1"/>
  <c r="N329" i="7" s="1"/>
  <c r="O329" i="7" s="1"/>
  <c r="P329" i="7" s="1"/>
  <c r="Q329" i="7" s="1"/>
  <c r="R329" i="7" s="1"/>
  <c r="S329" i="7" s="1"/>
  <c r="T329" i="7" s="1"/>
  <c r="U329" i="7" s="1"/>
  <c r="V329" i="7" s="1"/>
  <c r="W329" i="7" s="1"/>
  <c r="X329" i="7" s="1"/>
  <c r="Y329" i="7" s="1"/>
  <c r="Z329" i="7" s="1"/>
  <c r="AA329" i="7" s="1"/>
  <c r="AB329" i="7" s="1"/>
  <c r="AC329" i="7" s="1"/>
  <c r="AD329" i="7" s="1"/>
  <c r="AE329" i="7" s="1"/>
  <c r="AF329" i="7" s="1"/>
  <c r="AG329" i="7" s="1"/>
  <c r="AH329" i="7" s="1"/>
  <c r="AI329" i="7" s="1"/>
  <c r="AJ329" i="7" s="1"/>
  <c r="AK329" i="7" s="1"/>
  <c r="AL329" i="7" s="1"/>
  <c r="AM329" i="7" s="1"/>
  <c r="L326" i="7"/>
  <c r="M326" i="7" s="1"/>
  <c r="N326" i="7" s="1"/>
  <c r="O326" i="7" s="1"/>
  <c r="P326" i="7" s="1"/>
  <c r="Q326" i="7" s="1"/>
  <c r="R326" i="7" s="1"/>
  <c r="S326" i="7" s="1"/>
  <c r="T326" i="7" s="1"/>
  <c r="U326" i="7" s="1"/>
  <c r="V326" i="7" s="1"/>
  <c r="W326" i="7" s="1"/>
  <c r="X326" i="7" s="1"/>
  <c r="Y326" i="7" s="1"/>
  <c r="Z326" i="7" s="1"/>
  <c r="AA326" i="7" s="1"/>
  <c r="AB326" i="7" s="1"/>
  <c r="AC326" i="7" s="1"/>
  <c r="AD326" i="7" s="1"/>
  <c r="AE326" i="7" s="1"/>
  <c r="AF326" i="7" s="1"/>
  <c r="AG326" i="7" s="1"/>
  <c r="AH326" i="7" s="1"/>
  <c r="AI326" i="7" s="1"/>
  <c r="AJ326" i="7" s="1"/>
  <c r="AK326" i="7" s="1"/>
  <c r="AL326" i="7" s="1"/>
  <c r="AM326" i="7" s="1"/>
  <c r="L324" i="7"/>
  <c r="M324" i="7" s="1"/>
  <c r="N324" i="7" s="1"/>
  <c r="O324" i="7" s="1"/>
  <c r="P324" i="7" s="1"/>
  <c r="Q324" i="7" s="1"/>
  <c r="R324" i="7" s="1"/>
  <c r="S324" i="7" s="1"/>
  <c r="T324" i="7" s="1"/>
  <c r="U324" i="7" s="1"/>
  <c r="V324" i="7" s="1"/>
  <c r="W324" i="7" s="1"/>
  <c r="X324" i="7" s="1"/>
  <c r="Y324" i="7" s="1"/>
  <c r="Z324" i="7" s="1"/>
  <c r="AA324" i="7" s="1"/>
  <c r="AB324" i="7" s="1"/>
  <c r="AC324" i="7" s="1"/>
  <c r="AD324" i="7" s="1"/>
  <c r="AE324" i="7" s="1"/>
  <c r="AF324" i="7" s="1"/>
  <c r="AG324" i="7" s="1"/>
  <c r="AH324" i="7" s="1"/>
  <c r="AI324" i="7" s="1"/>
  <c r="AJ324" i="7" s="1"/>
  <c r="AK324" i="7" s="1"/>
  <c r="AL324" i="7" s="1"/>
  <c r="AM324" i="7" s="1"/>
  <c r="J314" i="7" l="1"/>
  <c r="K314" i="7" s="1"/>
  <c r="L314" i="7" s="1"/>
  <c r="M314" i="7" s="1"/>
  <c r="N314" i="7" s="1"/>
  <c r="O314" i="7" s="1"/>
  <c r="P314" i="7" s="1"/>
  <c r="Q314" i="7" s="1"/>
  <c r="R314" i="7" s="1"/>
  <c r="S314" i="7" s="1"/>
  <c r="T314" i="7" s="1"/>
  <c r="U314" i="7" s="1"/>
  <c r="V314" i="7" s="1"/>
  <c r="W314" i="7" s="1"/>
  <c r="X314" i="7" s="1"/>
  <c r="Y314" i="7" s="1"/>
  <c r="Z314" i="7" s="1"/>
  <c r="AA314" i="7" s="1"/>
  <c r="AB314" i="7" s="1"/>
  <c r="AC314" i="7" s="1"/>
  <c r="AD314" i="7" s="1"/>
  <c r="AE314" i="7" s="1"/>
  <c r="AF314" i="7" s="1"/>
  <c r="AG314" i="7" s="1"/>
  <c r="AH314" i="7" s="1"/>
  <c r="AI314" i="7" s="1"/>
  <c r="AJ314" i="7" s="1"/>
  <c r="AK314" i="7" s="1"/>
  <c r="AL314" i="7" s="1"/>
  <c r="AM314" i="7" s="1"/>
  <c r="J161" i="7"/>
  <c r="K161" i="7" s="1"/>
  <c r="L161" i="7" s="1"/>
  <c r="M161" i="7" s="1"/>
  <c r="N161" i="7" s="1"/>
  <c r="O161" i="7" s="1"/>
  <c r="P161" i="7" s="1"/>
  <c r="Q161" i="7" s="1"/>
  <c r="R161" i="7" s="1"/>
  <c r="S161" i="7" s="1"/>
  <c r="T161" i="7" s="1"/>
  <c r="U161" i="7" s="1"/>
  <c r="V161" i="7" s="1"/>
  <c r="W161" i="7" s="1"/>
  <c r="X161" i="7" s="1"/>
  <c r="Y161" i="7" s="1"/>
  <c r="Z161" i="7" s="1"/>
  <c r="AA161" i="7" s="1"/>
  <c r="AB161" i="7" s="1"/>
  <c r="AC161" i="7" s="1"/>
  <c r="AD161" i="7" s="1"/>
  <c r="AE161" i="7" s="1"/>
  <c r="AF161" i="7" s="1"/>
  <c r="AG161" i="7" s="1"/>
  <c r="AH161" i="7" s="1"/>
  <c r="AI161" i="7" s="1"/>
  <c r="AJ161" i="7" s="1"/>
  <c r="AK161" i="7" s="1"/>
  <c r="AL161" i="7" s="1"/>
  <c r="AM161" i="7" s="1"/>
  <c r="J140" i="7"/>
  <c r="K140" i="7" s="1"/>
  <c r="L140" i="7" s="1"/>
  <c r="M140" i="7" s="1"/>
  <c r="N140" i="7" s="1"/>
  <c r="O140" i="7" s="1"/>
  <c r="P140" i="7" s="1"/>
  <c r="Q140" i="7" s="1"/>
  <c r="R140" i="7" s="1"/>
  <c r="S140" i="7" s="1"/>
  <c r="T140" i="7" s="1"/>
  <c r="U140" i="7" s="1"/>
  <c r="V140" i="7" s="1"/>
  <c r="W140" i="7" s="1"/>
  <c r="X140" i="7" s="1"/>
  <c r="Y140" i="7" s="1"/>
  <c r="Z140" i="7" s="1"/>
  <c r="AA140" i="7" s="1"/>
  <c r="AB140" i="7" s="1"/>
  <c r="AC140" i="7" s="1"/>
  <c r="AD140" i="7" s="1"/>
  <c r="AE140" i="7" s="1"/>
  <c r="AF140" i="7" s="1"/>
  <c r="AG140" i="7" s="1"/>
  <c r="AH140" i="7" s="1"/>
  <c r="AI140" i="7" s="1"/>
  <c r="AJ140" i="7" s="1"/>
  <c r="AK140" i="7" s="1"/>
  <c r="AL140" i="7" s="1"/>
  <c r="AM140" i="7" s="1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J157" i="7"/>
  <c r="K157" i="7" s="1"/>
  <c r="L157" i="7" s="1"/>
  <c r="M157" i="7" s="1"/>
  <c r="N157" i="7" s="1"/>
  <c r="O157" i="7" s="1"/>
  <c r="P157" i="7" s="1"/>
  <c r="Q157" i="7" s="1"/>
  <c r="R157" i="7" s="1"/>
  <c r="S157" i="7" s="1"/>
  <c r="T157" i="7" s="1"/>
  <c r="U157" i="7" s="1"/>
  <c r="V157" i="7" s="1"/>
  <c r="W157" i="7" s="1"/>
  <c r="X157" i="7" s="1"/>
  <c r="Y157" i="7" s="1"/>
  <c r="Z157" i="7" s="1"/>
  <c r="AA157" i="7" s="1"/>
  <c r="AB157" i="7" s="1"/>
  <c r="AC157" i="7" s="1"/>
  <c r="AD157" i="7" s="1"/>
  <c r="AE157" i="7" s="1"/>
  <c r="AF157" i="7" s="1"/>
  <c r="AG157" i="7" s="1"/>
  <c r="AH157" i="7" s="1"/>
  <c r="AI157" i="7" s="1"/>
  <c r="AJ157" i="7" s="1"/>
  <c r="AK157" i="7" s="1"/>
  <c r="AL157" i="7" s="1"/>
  <c r="AM157" i="7" s="1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J300" i="7"/>
  <c r="K300" i="7" s="1"/>
  <c r="L300" i="7" s="1"/>
  <c r="M300" i="7" s="1"/>
  <c r="N300" i="7" s="1"/>
  <c r="O300" i="7" s="1"/>
  <c r="P300" i="7" s="1"/>
  <c r="Q300" i="7" s="1"/>
  <c r="R300" i="7" s="1"/>
  <c r="S300" i="7" s="1"/>
  <c r="T300" i="7" s="1"/>
  <c r="U300" i="7" s="1"/>
  <c r="V300" i="7" s="1"/>
  <c r="W300" i="7" s="1"/>
  <c r="X300" i="7" s="1"/>
  <c r="Y300" i="7" s="1"/>
  <c r="Z300" i="7" s="1"/>
  <c r="AA300" i="7" s="1"/>
  <c r="AB300" i="7" s="1"/>
  <c r="AC300" i="7" s="1"/>
  <c r="AD300" i="7" s="1"/>
  <c r="AE300" i="7" s="1"/>
  <c r="AF300" i="7" s="1"/>
  <c r="AG300" i="7" s="1"/>
  <c r="AH300" i="7" s="1"/>
  <c r="AI300" i="7" s="1"/>
  <c r="AJ300" i="7" s="1"/>
  <c r="AK300" i="7" s="1"/>
  <c r="AL300" i="7" s="1"/>
  <c r="AM300" i="7" s="1"/>
  <c r="J301" i="7"/>
  <c r="K301" i="7" s="1"/>
  <c r="L301" i="7" s="1"/>
  <c r="M301" i="7" s="1"/>
  <c r="N301" i="7" s="1"/>
  <c r="O301" i="7" s="1"/>
  <c r="P301" i="7" s="1"/>
  <c r="Q301" i="7" s="1"/>
  <c r="R301" i="7" s="1"/>
  <c r="S301" i="7" s="1"/>
  <c r="T301" i="7" s="1"/>
  <c r="U301" i="7" s="1"/>
  <c r="V301" i="7" s="1"/>
  <c r="W301" i="7" s="1"/>
  <c r="X301" i="7" s="1"/>
  <c r="Y301" i="7" s="1"/>
  <c r="Z301" i="7" s="1"/>
  <c r="AA301" i="7" s="1"/>
  <c r="AB301" i="7" s="1"/>
  <c r="AC301" i="7" s="1"/>
  <c r="AD301" i="7" s="1"/>
  <c r="AE301" i="7" s="1"/>
  <c r="AF301" i="7" s="1"/>
  <c r="AG301" i="7" s="1"/>
  <c r="AH301" i="7" s="1"/>
  <c r="AI301" i="7" s="1"/>
  <c r="AJ301" i="7" s="1"/>
  <c r="AK301" i="7" s="1"/>
  <c r="AL301" i="7" s="1"/>
  <c r="AM301" i="7" s="1"/>
  <c r="J312" i="7"/>
  <c r="K312" i="7" s="1"/>
  <c r="L312" i="7" s="1"/>
  <c r="M312" i="7" s="1"/>
  <c r="N312" i="7" s="1"/>
  <c r="O312" i="7" s="1"/>
  <c r="P312" i="7" s="1"/>
  <c r="Q312" i="7" s="1"/>
  <c r="R312" i="7" s="1"/>
  <c r="S312" i="7" s="1"/>
  <c r="T312" i="7" s="1"/>
  <c r="U312" i="7" s="1"/>
  <c r="V312" i="7" s="1"/>
  <c r="W312" i="7" s="1"/>
  <c r="X312" i="7" s="1"/>
  <c r="Y312" i="7" s="1"/>
  <c r="Z312" i="7" s="1"/>
  <c r="AA312" i="7" s="1"/>
  <c r="AB312" i="7" s="1"/>
  <c r="AC312" i="7" s="1"/>
  <c r="AD312" i="7" s="1"/>
  <c r="AE312" i="7" s="1"/>
  <c r="AF312" i="7" s="1"/>
  <c r="AG312" i="7" s="1"/>
  <c r="AH312" i="7" s="1"/>
  <c r="AI312" i="7" s="1"/>
  <c r="AJ312" i="7" s="1"/>
  <c r="AK312" i="7" s="1"/>
  <c r="AL312" i="7" s="1"/>
  <c r="AM312" i="7" s="1"/>
  <c r="J347" i="7"/>
  <c r="K347" i="7" s="1"/>
  <c r="L347" i="7" s="1"/>
  <c r="M347" i="7" s="1"/>
  <c r="N347" i="7" s="1"/>
  <c r="O347" i="7" s="1"/>
  <c r="P347" i="7" s="1"/>
  <c r="Q347" i="7" s="1"/>
  <c r="R347" i="7" s="1"/>
  <c r="S347" i="7" s="1"/>
  <c r="T347" i="7" s="1"/>
  <c r="U347" i="7" s="1"/>
  <c r="V347" i="7" s="1"/>
  <c r="W347" i="7" s="1"/>
  <c r="X347" i="7" s="1"/>
  <c r="Y347" i="7" s="1"/>
  <c r="Z347" i="7" s="1"/>
  <c r="AA347" i="7" s="1"/>
  <c r="AB347" i="7" s="1"/>
  <c r="AC347" i="7" s="1"/>
  <c r="AD347" i="7" s="1"/>
  <c r="AE347" i="7" s="1"/>
  <c r="AF347" i="7" s="1"/>
  <c r="AG347" i="7" s="1"/>
  <c r="AH347" i="7" s="1"/>
  <c r="AI347" i="7" s="1"/>
  <c r="AJ347" i="7" s="1"/>
  <c r="AK347" i="7" s="1"/>
  <c r="AL347" i="7" s="1"/>
  <c r="AM347" i="7" s="1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J287" i="7"/>
  <c r="K287" i="7" s="1"/>
  <c r="L287" i="7" s="1"/>
  <c r="M287" i="7" s="1"/>
  <c r="N287" i="7" s="1"/>
  <c r="O287" i="7" s="1"/>
  <c r="P287" i="7" s="1"/>
  <c r="Q287" i="7" s="1"/>
  <c r="R287" i="7" s="1"/>
  <c r="S287" i="7" s="1"/>
  <c r="T287" i="7" s="1"/>
  <c r="U287" i="7" s="1"/>
  <c r="V287" i="7" s="1"/>
  <c r="W287" i="7" s="1"/>
  <c r="X287" i="7" s="1"/>
  <c r="Y287" i="7" s="1"/>
  <c r="Z287" i="7" s="1"/>
  <c r="AA287" i="7" s="1"/>
  <c r="AB287" i="7" s="1"/>
  <c r="AC287" i="7" s="1"/>
  <c r="AD287" i="7" s="1"/>
  <c r="AE287" i="7" s="1"/>
  <c r="AF287" i="7" s="1"/>
  <c r="AG287" i="7" s="1"/>
  <c r="AH287" i="7" s="1"/>
  <c r="AI287" i="7" s="1"/>
  <c r="AJ287" i="7" s="1"/>
  <c r="AK287" i="7" s="1"/>
  <c r="AL287" i="7" s="1"/>
  <c r="AM287" i="7" s="1"/>
  <c r="J318" i="7"/>
  <c r="K318" i="7" s="1"/>
  <c r="L318" i="7" s="1"/>
  <c r="M318" i="7" s="1"/>
  <c r="N318" i="7" s="1"/>
  <c r="O318" i="7" s="1"/>
  <c r="P318" i="7" s="1"/>
  <c r="Q318" i="7" s="1"/>
  <c r="R318" i="7" s="1"/>
  <c r="S318" i="7" s="1"/>
  <c r="T318" i="7" s="1"/>
  <c r="U318" i="7" s="1"/>
  <c r="V318" i="7" s="1"/>
  <c r="W318" i="7" s="1"/>
  <c r="X318" i="7" s="1"/>
  <c r="Y318" i="7" s="1"/>
  <c r="Z318" i="7" s="1"/>
  <c r="AA318" i="7" s="1"/>
  <c r="AB318" i="7" s="1"/>
  <c r="AC318" i="7" s="1"/>
  <c r="AD318" i="7" s="1"/>
  <c r="AE318" i="7" s="1"/>
  <c r="AF318" i="7" s="1"/>
  <c r="AG318" i="7" s="1"/>
  <c r="AH318" i="7" s="1"/>
  <c r="AI318" i="7" s="1"/>
  <c r="AJ318" i="7" s="1"/>
  <c r="AK318" i="7" s="1"/>
  <c r="AL318" i="7" s="1"/>
  <c r="AM318" i="7" s="1"/>
  <c r="J392" i="7"/>
  <c r="K392" i="7" s="1"/>
  <c r="L392" i="7" s="1"/>
  <c r="M392" i="7" s="1"/>
  <c r="N392" i="7" s="1"/>
  <c r="O392" i="7" s="1"/>
  <c r="P392" i="7" s="1"/>
  <c r="Q392" i="7" s="1"/>
  <c r="R392" i="7" s="1"/>
  <c r="S392" i="7" s="1"/>
  <c r="T392" i="7" s="1"/>
  <c r="U392" i="7" s="1"/>
  <c r="V392" i="7" s="1"/>
  <c r="W392" i="7" s="1"/>
  <c r="X392" i="7" s="1"/>
  <c r="Y392" i="7" s="1"/>
  <c r="Z392" i="7" s="1"/>
  <c r="AA392" i="7" s="1"/>
  <c r="AB392" i="7" s="1"/>
  <c r="AC392" i="7" s="1"/>
  <c r="AD392" i="7" s="1"/>
  <c r="AE392" i="7" s="1"/>
  <c r="AF392" i="7" s="1"/>
  <c r="AG392" i="7" s="1"/>
  <c r="AH392" i="7" s="1"/>
  <c r="AI392" i="7" s="1"/>
  <c r="AJ392" i="7" s="1"/>
  <c r="AK392" i="7" s="1"/>
  <c r="AL392" i="7" s="1"/>
  <c r="AM392" i="7" s="1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AH393" i="7"/>
  <c r="AI393" i="7"/>
  <c r="AJ393" i="7"/>
  <c r="AK393" i="7"/>
  <c r="AL393" i="7"/>
  <c r="AM393" i="7"/>
  <c r="J40" i="7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AH40" i="7" s="1"/>
  <c r="AI40" i="7" s="1"/>
  <c r="AJ40" i="7" s="1"/>
  <c r="AK40" i="7" s="1"/>
  <c r="AL40" i="7" s="1"/>
  <c r="AM40" i="7" s="1"/>
  <c r="J41" i="7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AG41" i="7" s="1"/>
  <c r="AH41" i="7" s="1"/>
  <c r="AI41" i="7" s="1"/>
  <c r="AJ41" i="7" s="1"/>
  <c r="AK41" i="7" s="1"/>
  <c r="AL41" i="7" s="1"/>
  <c r="AM41" i="7" s="1"/>
  <c r="J107" i="7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W107" i="7" s="1"/>
  <c r="X107" i="7" s="1"/>
  <c r="Y107" i="7" s="1"/>
  <c r="Z107" i="7" s="1"/>
  <c r="AA107" i="7" s="1"/>
  <c r="AB107" i="7" s="1"/>
  <c r="AC107" i="7" s="1"/>
  <c r="AD107" i="7" s="1"/>
  <c r="AE107" i="7" s="1"/>
  <c r="AF107" i="7" s="1"/>
  <c r="AG107" i="7" s="1"/>
  <c r="AH107" i="7" s="1"/>
  <c r="AI107" i="7" s="1"/>
  <c r="AJ107" i="7" s="1"/>
  <c r="AK107" i="7" s="1"/>
  <c r="AL107" i="7" s="1"/>
  <c r="AM107" i="7" s="1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</calcChain>
</file>

<file path=xl/sharedStrings.xml><?xml version="1.0" encoding="utf-8"?>
<sst xmlns="http://schemas.openxmlformats.org/spreadsheetml/2006/main" count="6386" uniqueCount="1950">
  <si>
    <t>color code</t>
  </si>
  <si>
    <t>Community</t>
  </si>
  <si>
    <t>Suburban water supplier</t>
  </si>
  <si>
    <t>Golf Course</t>
  </si>
  <si>
    <t>Cecilia will resolve this</t>
  </si>
  <si>
    <t>Community start pumping date</t>
  </si>
  <si>
    <t>Community switch to Lake Michigan year</t>
  </si>
  <si>
    <t>Anthony</t>
  </si>
  <si>
    <t>changed/added values</t>
  </si>
  <si>
    <t>Pu</t>
  </si>
  <si>
    <t>uncertain</t>
  </si>
  <si>
    <t xml:space="preserve">Munipality or Industry </t>
  </si>
  <si>
    <t>Issue</t>
  </si>
  <si>
    <t>Solution</t>
  </si>
  <si>
    <t>Completed</t>
  </si>
  <si>
    <t>Completed with questions</t>
  </si>
  <si>
    <t>Incomplete</t>
  </si>
  <si>
    <t xml:space="preserve">Will County Forest Preserve </t>
  </si>
  <si>
    <t>Unrealistically high values in the 1980's</t>
  </si>
  <si>
    <t>Lower values to late 80's values</t>
  </si>
  <si>
    <t>Beecher</t>
  </si>
  <si>
    <t>Bolingbrook</t>
  </si>
  <si>
    <t>Joliet (?)</t>
  </si>
  <si>
    <t>Aqua Illinois Oakview 2</t>
  </si>
  <si>
    <t>Well high by an order of magnitude in 2002</t>
  </si>
  <si>
    <t>Delete a zero</t>
  </si>
  <si>
    <t>Channahon</t>
  </si>
  <si>
    <t>Crest Hill</t>
  </si>
  <si>
    <t>Bolingbrook 1 and 2 in 1990</t>
  </si>
  <si>
    <t>Values ~10% what they were in previous years</t>
  </si>
  <si>
    <t>Added a zero</t>
  </si>
  <si>
    <t>Romeoville</t>
  </si>
  <si>
    <t>Crete</t>
  </si>
  <si>
    <t>Bolingbrook 1 in 1992</t>
  </si>
  <si>
    <t>Value is ~10% that of adjacent years</t>
  </si>
  <si>
    <t>Lockport</t>
  </si>
  <si>
    <t>Bolingbrook 11 in 1986</t>
  </si>
  <si>
    <t>Value is ~1% that of adjacent years</t>
  </si>
  <si>
    <t>Nothing yet</t>
  </si>
  <si>
    <t>Monee</t>
  </si>
  <si>
    <t>Rockdale 3 in 2000</t>
  </si>
  <si>
    <t>Value is an order of magnitude larger than adjacent years</t>
  </si>
  <si>
    <t>Plainfield</t>
  </si>
  <si>
    <t>Elwood 3 in 2000; New Lenox 4 in 1992</t>
  </si>
  <si>
    <t>Naperville</t>
  </si>
  <si>
    <t>Frankfort 4 in 2018</t>
  </si>
  <si>
    <t>Lockport 16 in 2012</t>
  </si>
  <si>
    <t>Shorewood</t>
  </si>
  <si>
    <t>Manhattan 4 in 1989</t>
  </si>
  <si>
    <t>Steger</t>
  </si>
  <si>
    <t>Monee 3 in 1995</t>
  </si>
  <si>
    <t>Elwood</t>
  </si>
  <si>
    <t>Crete 3 in 2000</t>
  </si>
  <si>
    <t>Frankfort</t>
  </si>
  <si>
    <t>Frankfort 7 in 2000 and 2002</t>
  </si>
  <si>
    <t>Manhattan</t>
  </si>
  <si>
    <t>Frankfort 5 in 1994</t>
  </si>
  <si>
    <t>Minooka</t>
  </si>
  <si>
    <t>Lockport 14 in 2011</t>
  </si>
  <si>
    <t>Mokena</t>
  </si>
  <si>
    <t>New Lenox 6 in 1989</t>
  </si>
  <si>
    <t>New Lenox</t>
  </si>
  <si>
    <t>Romeoville 1 in 2007</t>
  </si>
  <si>
    <t>Peotone</t>
  </si>
  <si>
    <t>Romeoville 3 in 2003</t>
  </si>
  <si>
    <t>Rockdale</t>
  </si>
  <si>
    <t>Shorewood 4 in 1999, 2002, 2018, 2019</t>
  </si>
  <si>
    <t>Values are ~10% that of adjacent years</t>
  </si>
  <si>
    <t>Shorewood 6 in 2006</t>
  </si>
  <si>
    <t>Carillin Club 2012</t>
  </si>
  <si>
    <t>value 1% of previous and post pumping</t>
  </si>
  <si>
    <t>added two zeros - now same pumping as 2011, 2013</t>
  </si>
  <si>
    <t>Central Illinois Sad Farm: Will County</t>
  </si>
  <si>
    <t>values for back up wells are v high in the 1990's</t>
  </si>
  <si>
    <t>it's consisent throughout the decade so I didnt chang it</t>
  </si>
  <si>
    <t>Channahon parks</t>
  </si>
  <si>
    <t>reported pumped is two sig figs lower than usual in 1997</t>
  </si>
  <si>
    <t>no action</t>
  </si>
  <si>
    <t>no location record of crete 8 and 9 so used location on 1 &amp; 2 that we dont have pumping record for</t>
  </si>
  <si>
    <t xml:space="preserve">Crete-Monee 201 school </t>
  </si>
  <si>
    <t>values from 91 - 97 seem too high by order of magnitue</t>
  </si>
  <si>
    <t xml:space="preserve">Deer Park Golf Course </t>
  </si>
  <si>
    <t xml:space="preserve">did they reallly pump 200 million in 2003 </t>
  </si>
  <si>
    <t>made it 20 mil (more in line with other years)</t>
  </si>
  <si>
    <t>Hanson Material Yard 61</t>
  </si>
  <si>
    <t xml:space="preserve">impossible pumping values for 1995 </t>
  </si>
  <si>
    <t>lowered it to the previous year's value</t>
  </si>
  <si>
    <t>p_num</t>
  </si>
  <si>
    <t>isws_facility_id</t>
  </si>
  <si>
    <t>owner</t>
  </si>
  <si>
    <t>fac_well_num</t>
  </si>
  <si>
    <t>total_name</t>
  </si>
  <si>
    <t>depth_total_last_known</t>
  </si>
  <si>
    <t>lam_x</t>
  </si>
  <si>
    <t>lam_y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</si>
  <si>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</si>
  <si>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</si>
  <si>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</si>
  <si>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</si>
  <si>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</si>
  <si>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</si>
  <si>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</si>
  <si>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</si>
  <si>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</si>
  <si>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</si>
  <si>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</si>
  <si>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</si>
  <si>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</si>
  <si>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</si>
  <si>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</si>
  <si>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</si>
  <si>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</si>
  <si>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</si>
  <si>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</si>
  <si>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</si>
  <si>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</si>
  <si>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</si>
  <si>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</si>
  <si>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</si>
  <si>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</si>
  <si>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</si>
  <si>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</si>
  <si>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</si>
  <si>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</si>
  <si>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</si>
  <si>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</si>
  <si>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</si>
  <si>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</si>
  <si>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</si>
  <si>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</si>
  <si>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</si>
  <si>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</si>
  <si>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</si>
  <si>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</si>
  <si>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19713785</t>
  </si>
  <si>
    <t>ALCAN POWDER  CHEMICAL TOYO</t>
  </si>
  <si>
    <t>2</t>
  </si>
  <si>
    <t>3385657</t>
  </si>
  <si>
    <t>3110662</t>
  </si>
  <si>
    <t>19713329</t>
  </si>
  <si>
    <t>ALSIP NURSERY</t>
  </si>
  <si>
    <t>1</t>
  </si>
  <si>
    <t>3450244</t>
  </si>
  <si>
    <t>3092520</t>
  </si>
  <si>
    <t xml:space="preserve">ALSIP NURSERY </t>
  </si>
  <si>
    <t>3450589</t>
  </si>
  <si>
    <t>3087142</t>
  </si>
  <si>
    <t>19797210</t>
  </si>
  <si>
    <t>AQUA ILLINOIS OAKVIEW</t>
  </si>
  <si>
    <t>3396008</t>
  </si>
  <si>
    <t>3092088</t>
  </si>
  <si>
    <t>3396683</t>
  </si>
  <si>
    <t>3092743</t>
  </si>
  <si>
    <t>3396346</t>
  </si>
  <si>
    <t>3093675</t>
  </si>
  <si>
    <t>19795030</t>
  </si>
  <si>
    <t>AQUA ILLINOIS  UNIVERSITY PARK</t>
  </si>
  <si>
    <t>4</t>
  </si>
  <si>
    <t>3484613</t>
  </si>
  <si>
    <t>3071259</t>
  </si>
  <si>
    <t>3495189</t>
  </si>
  <si>
    <t>3064620</t>
  </si>
  <si>
    <t>19797870</t>
  </si>
  <si>
    <t>AQUA ILLINOIS  WILLOWBROOK UTILITIES</t>
  </si>
  <si>
    <t>3535912</t>
  </si>
  <si>
    <t>3066380</t>
  </si>
  <si>
    <t>3396327</t>
  </si>
  <si>
    <t>3092274</t>
  </si>
  <si>
    <t>AQUA ILLINOIS UNIVERSITY PARK</t>
  </si>
  <si>
    <t>5</t>
  </si>
  <si>
    <t>3488960</t>
  </si>
  <si>
    <t>3065516</t>
  </si>
  <si>
    <t>7</t>
  </si>
  <si>
    <t>3499025</t>
  </si>
  <si>
    <t>3065631</t>
  </si>
  <si>
    <t>3497394</t>
  </si>
  <si>
    <t>3063880</t>
  </si>
  <si>
    <t>6</t>
  </si>
  <si>
    <t>3475669</t>
  </si>
  <si>
    <t>3063037</t>
  </si>
  <si>
    <t>3</t>
  </si>
  <si>
    <t>3478460</t>
  </si>
  <si>
    <t>3062975</t>
  </si>
  <si>
    <t>19790060</t>
  </si>
  <si>
    <t>AQUA ILLINOIS VILLAGE WOODS</t>
  </si>
  <si>
    <t>3511865</t>
  </si>
  <si>
    <t>3050766</t>
  </si>
  <si>
    <t>3512990</t>
  </si>
  <si>
    <t>3051486</t>
  </si>
  <si>
    <t>3512972</t>
  </si>
  <si>
    <t>3051518</t>
  </si>
  <si>
    <t>AQUA ILLINOIS WILLOWBROOK UTILITIES</t>
  </si>
  <si>
    <t>3533555</t>
  </si>
  <si>
    <t>3068500</t>
  </si>
  <si>
    <t>3535582</t>
  </si>
  <si>
    <t>3065958</t>
  </si>
  <si>
    <t>19714835</t>
  </si>
  <si>
    <t>AUTOBAHN COUNTRY CLUB LLC</t>
  </si>
  <si>
    <t>3376747</t>
  </si>
  <si>
    <t>3070283</t>
  </si>
  <si>
    <t>3374107</t>
  </si>
  <si>
    <t>3070943</t>
  </si>
  <si>
    <t>3375427</t>
  </si>
  <si>
    <t>3068963</t>
  </si>
  <si>
    <t>19795180</t>
  </si>
  <si>
    <t>BALMORAL HEIGHTS SUBD</t>
  </si>
  <si>
    <t>3509615</t>
  </si>
  <si>
    <t>3058238</t>
  </si>
  <si>
    <t>3509838</t>
  </si>
  <si>
    <t>3058457</t>
  </si>
  <si>
    <t>3509683</t>
  </si>
  <si>
    <t>3058418</t>
  </si>
  <si>
    <t>19713227</t>
  </si>
  <si>
    <t>BALMORAL RACE TRACK</t>
  </si>
  <si>
    <t>3511583</t>
  </si>
  <si>
    <t>3057227</t>
  </si>
  <si>
    <t>19713228</t>
  </si>
  <si>
    <t>BALMORAL WOODS COUNTRY CLUB</t>
  </si>
  <si>
    <t>3515714</t>
  </si>
  <si>
    <t>3053473</t>
  </si>
  <si>
    <t>3513064</t>
  </si>
  <si>
    <t>3053266</t>
  </si>
  <si>
    <t>3514499</t>
  </si>
  <si>
    <t>3050592</t>
  </si>
  <si>
    <t>3513839</t>
  </si>
  <si>
    <t>19795170</t>
  </si>
  <si>
    <t>BECKWITH SUBD</t>
  </si>
  <si>
    <t>3519532</t>
  </si>
  <si>
    <t>3073159</t>
  </si>
  <si>
    <t>3519520</t>
  </si>
  <si>
    <t>3073625</t>
  </si>
  <si>
    <t>19790050</t>
  </si>
  <si>
    <t>BEECHER</t>
  </si>
  <si>
    <t>3516266</t>
  </si>
  <si>
    <t>3036671</t>
  </si>
  <si>
    <t>3510445</t>
  </si>
  <si>
    <t>3030800</t>
  </si>
  <si>
    <t>3518251</t>
  </si>
  <si>
    <t>3034058</t>
  </si>
  <si>
    <t>3511432</t>
  </si>
  <si>
    <t>3030331</t>
  </si>
  <si>
    <t>3511502</t>
  </si>
  <si>
    <t>3030337</t>
  </si>
  <si>
    <t>19714159</t>
  </si>
  <si>
    <t>BIG RUN GOLF CLUB</t>
  </si>
  <si>
    <t>3397205</t>
  </si>
  <si>
    <t>3135842</t>
  </si>
  <si>
    <t>19794150</t>
  </si>
  <si>
    <t>BOLINGBROOK</t>
  </si>
  <si>
    <t>3392479</t>
  </si>
  <si>
    <t>3163903</t>
  </si>
  <si>
    <t>3392419</t>
  </si>
  <si>
    <t>3164082</t>
  </si>
  <si>
    <t>13</t>
  </si>
  <si>
    <t>3371291</t>
  </si>
  <si>
    <t>3153196</t>
  </si>
  <si>
    <t>11</t>
  </si>
  <si>
    <t>3372443</t>
  </si>
  <si>
    <t>3159593</t>
  </si>
  <si>
    <t>19714152</t>
  </si>
  <si>
    <t>BOLINGBROOK PARK DISTRICT</t>
  </si>
  <si>
    <t>3390883</t>
  </si>
  <si>
    <t>3161272</t>
  </si>
  <si>
    <t>19795140</t>
  </si>
  <si>
    <t>BONNIE BRAE  FOREST MANOR SAN DIST</t>
  </si>
  <si>
    <t>3403366</t>
  </si>
  <si>
    <t>3124244</t>
  </si>
  <si>
    <t>BONNIE BRAE FOREST MANOR SAN DIST</t>
  </si>
  <si>
    <t>3399455</t>
  </si>
  <si>
    <t>3121389</t>
  </si>
  <si>
    <t>19769170</t>
  </si>
  <si>
    <t>BRANDON ROAD LOCK AND DAM</t>
  </si>
  <si>
    <t>3380746</t>
  </si>
  <si>
    <t>3086982</t>
  </si>
  <si>
    <t>19712133</t>
  </si>
  <si>
    <t>BROKEN ARROW GOLF COURSE</t>
  </si>
  <si>
    <t>3404579</t>
  </si>
  <si>
    <t>3112414</t>
  </si>
  <si>
    <t>19795195</t>
  </si>
  <si>
    <t>BUSY BEE MHP</t>
  </si>
  <si>
    <t>3407016</t>
  </si>
  <si>
    <t>3136558</t>
  </si>
  <si>
    <t>3402545</t>
  </si>
  <si>
    <t>3134935</t>
  </si>
  <si>
    <t>19795425</t>
  </si>
  <si>
    <t>BUSY BEE MHP2</t>
  </si>
  <si>
    <t>3398765</t>
  </si>
  <si>
    <t>3126700</t>
  </si>
  <si>
    <t>3397488</t>
  </si>
  <si>
    <t>3126287</t>
  </si>
  <si>
    <t>19795240</t>
  </si>
  <si>
    <t>C AND G MAINTENANCE CORP</t>
  </si>
  <si>
    <t>3517223</t>
  </si>
  <si>
    <t>3069266</t>
  </si>
  <si>
    <t>19713235</t>
  </si>
  <si>
    <t>CALUMET FABR ENG COMPANY</t>
  </si>
  <si>
    <t>3514063</t>
  </si>
  <si>
    <t>3063800</t>
  </si>
  <si>
    <t>19770020</t>
  </si>
  <si>
    <t>CARILLON CLUB</t>
  </si>
  <si>
    <t>3346870</t>
  </si>
  <si>
    <t>3161221</t>
  </si>
  <si>
    <t>19716655</t>
  </si>
  <si>
    <t>CENTRAL SOD FARMS WILL CTY</t>
  </si>
  <si>
    <t>3346875</t>
  </si>
  <si>
    <t>3149833</t>
  </si>
  <si>
    <t>3353681</t>
  </si>
  <si>
    <t>3158120</t>
  </si>
  <si>
    <t>3352361</t>
  </si>
  <si>
    <t>3158780</t>
  </si>
  <si>
    <t>3341837</t>
  </si>
  <si>
    <t>3157736</t>
  </si>
  <si>
    <t>8</t>
  </si>
  <si>
    <t>3351729</t>
  </si>
  <si>
    <t>3157934</t>
  </si>
  <si>
    <t>3351069</t>
  </si>
  <si>
    <t>3157274</t>
  </si>
  <si>
    <t>19790200</t>
  </si>
  <si>
    <t>CHANNAHON</t>
  </si>
  <si>
    <t>3345618</t>
  </si>
  <si>
    <t>3065962</t>
  </si>
  <si>
    <t>3345733</t>
  </si>
  <si>
    <t>3066029</t>
  </si>
  <si>
    <t>19712819</t>
  </si>
  <si>
    <t>CHANNAHON PARK DISTRICT</t>
  </si>
  <si>
    <t>3354275</t>
  </si>
  <si>
    <t>3060202</t>
  </si>
  <si>
    <t>3360627</t>
  </si>
  <si>
    <t>3074899</t>
  </si>
  <si>
    <t>3359967</t>
  </si>
  <si>
    <t>19769920</t>
  </si>
  <si>
    <t>CHANNAHON PARKWAY STATE PARK</t>
  </si>
  <si>
    <t>3341625</t>
  </si>
  <si>
    <t>3039211</t>
  </si>
  <si>
    <t>3347607</t>
  </si>
  <si>
    <t>3056014</t>
  </si>
  <si>
    <t>19712821</t>
  </si>
  <si>
    <t>CHANNAHON SCHOOL DISTRICT</t>
  </si>
  <si>
    <t>3350658</t>
  </si>
  <si>
    <t>3063281</t>
  </si>
  <si>
    <t>3059314</t>
  </si>
  <si>
    <t>19713225</t>
  </si>
  <si>
    <t>CHICAGO MILWAUKEE ST PAUL PACIFIC RR</t>
  </si>
  <si>
    <t>3515540</t>
  </si>
  <si>
    <t>3061344</t>
  </si>
  <si>
    <t>19795360</t>
  </si>
  <si>
    <t>CLEARVIEW SUBD</t>
  </si>
  <si>
    <t>3388516</t>
  </si>
  <si>
    <t>3086938</t>
  </si>
  <si>
    <t>3388483</t>
  </si>
  <si>
    <t>3086549</t>
  </si>
  <si>
    <t>19795400</t>
  </si>
  <si>
    <t>COLLEGE VIEW SUBD</t>
  </si>
  <si>
    <t>3385229</t>
  </si>
  <si>
    <t>3126707</t>
  </si>
  <si>
    <t>3385049</t>
  </si>
  <si>
    <t>3125841</t>
  </si>
  <si>
    <t>3385629</t>
  </si>
  <si>
    <t>3125681</t>
  </si>
  <si>
    <t>3384905</t>
  </si>
  <si>
    <t>3126353</t>
  </si>
  <si>
    <t>19730131</t>
  </si>
  <si>
    <t>COMM ED  JOLIET OFFICE BLDG</t>
  </si>
  <si>
    <t>3400034</t>
  </si>
  <si>
    <t>3083389</t>
  </si>
  <si>
    <t>3399374</t>
  </si>
  <si>
    <t>3082729</t>
  </si>
  <si>
    <t>19714240</t>
  </si>
  <si>
    <t>CONCRETE SPECIALTIES</t>
  </si>
  <si>
    <t>3389816</t>
  </si>
  <si>
    <t>3120872</t>
  </si>
  <si>
    <t>3121532</t>
  </si>
  <si>
    <t>19714710</t>
  </si>
  <si>
    <t>CONTINENTAL MIDLAND</t>
  </si>
  <si>
    <t>3498189</t>
  </si>
  <si>
    <t>3071296</t>
  </si>
  <si>
    <t>3498849</t>
  </si>
  <si>
    <t>3070636</t>
  </si>
  <si>
    <t>19790250</t>
  </si>
  <si>
    <t>CREST HILL</t>
  </si>
  <si>
    <t>3375586</t>
  </si>
  <si>
    <t>3104413</t>
  </si>
  <si>
    <t>3380214</t>
  </si>
  <si>
    <t>3109308</t>
  </si>
  <si>
    <t>9</t>
  </si>
  <si>
    <t>3369877</t>
  </si>
  <si>
    <t>3106421</t>
  </si>
  <si>
    <t>3373567</t>
  </si>
  <si>
    <t>3108086</t>
  </si>
  <si>
    <t>3381933</t>
  </si>
  <si>
    <t>3107119</t>
  </si>
  <si>
    <t>12</t>
  </si>
  <si>
    <t>3114540</t>
  </si>
  <si>
    <t>10</t>
  </si>
  <si>
    <t>3372480</t>
  </si>
  <si>
    <t>3114244</t>
  </si>
  <si>
    <t>3370752</t>
  </si>
  <si>
    <t>3107493</t>
  </si>
  <si>
    <t>3380497</t>
  </si>
  <si>
    <t>3106675</t>
  </si>
  <si>
    <t>3373680</t>
  </si>
  <si>
    <t>3105024</t>
  </si>
  <si>
    <t>3369789</t>
  </si>
  <si>
    <t>3103944</t>
  </si>
  <si>
    <t>19790300</t>
  </si>
  <si>
    <t>CRETE</t>
  </si>
  <si>
    <t>3509401</t>
  </si>
  <si>
    <t>3066874</t>
  </si>
  <si>
    <t>3522804</t>
  </si>
  <si>
    <t>3072722</t>
  </si>
  <si>
    <t>3067534</t>
  </si>
  <si>
    <t>3516184</t>
  </si>
  <si>
    <t>3076375</t>
  </si>
  <si>
    <t>3510451</t>
  </si>
  <si>
    <t>3064057</t>
  </si>
  <si>
    <t>3509388</t>
  </si>
  <si>
    <t>3068651</t>
  </si>
  <si>
    <t>19714515</t>
  </si>
  <si>
    <t>CRETE MONEE HIGH SCHOOL</t>
  </si>
  <si>
    <t>0</t>
  </si>
  <si>
    <t>3506789</t>
  </si>
  <si>
    <t>3065858</t>
  </si>
  <si>
    <t>CRETE-MONEE HIGH SCHOOL</t>
  </si>
  <si>
    <t>3506761</t>
  </si>
  <si>
    <t>3068194</t>
  </si>
  <si>
    <t>19713226</t>
  </si>
  <si>
    <t>CRETE-MONEE SCHOOL DIST 201U</t>
  </si>
  <si>
    <t>3507681</t>
  </si>
  <si>
    <t>3059049</t>
  </si>
  <si>
    <t>19795105</t>
  </si>
  <si>
    <t>CRISWELL COURT MHP</t>
  </si>
  <si>
    <t>3397959</t>
  </si>
  <si>
    <t>3096934</t>
  </si>
  <si>
    <t>3397604</t>
  </si>
  <si>
    <t>3096464</t>
  </si>
  <si>
    <t>19795480</t>
  </si>
  <si>
    <t>CRYSTAL LAWNS ADDITION IMPROVEMENT ASSOC</t>
  </si>
  <si>
    <t>3362032</t>
  </si>
  <si>
    <t>3109359</t>
  </si>
  <si>
    <t>3363476</t>
  </si>
  <si>
    <t>3109965</t>
  </si>
  <si>
    <t>3363347</t>
  </si>
  <si>
    <t>3108946</t>
  </si>
  <si>
    <t>3362020</t>
  </si>
  <si>
    <t>3109810</t>
  </si>
  <si>
    <t>3361489</t>
  </si>
  <si>
    <t>3111063</t>
  </si>
  <si>
    <t>3360037</t>
  </si>
  <si>
    <t>3110007</t>
  </si>
  <si>
    <t>19716675</t>
  </si>
  <si>
    <t>CRYSTAL LAWNS SCH CO DIST 202</t>
  </si>
  <si>
    <t>3366901</t>
  </si>
  <si>
    <t>3110522</t>
  </si>
  <si>
    <t>19713237</t>
  </si>
  <si>
    <t>CUSTER PARK SCHOOL</t>
  </si>
  <si>
    <t>3375817</t>
  </si>
  <si>
    <t>2991527</t>
  </si>
  <si>
    <t>19714711</t>
  </si>
  <si>
    <t>DEER CREEK GOLF COURSE</t>
  </si>
  <si>
    <t>3499635</t>
  </si>
  <si>
    <t>3064116</t>
  </si>
  <si>
    <t>19760170</t>
  </si>
  <si>
    <t>DES PLAINES CONS AREA</t>
  </si>
  <si>
    <t>3353058</t>
  </si>
  <si>
    <t>3039934</t>
  </si>
  <si>
    <t>3360238</t>
  </si>
  <si>
    <t>3027008</t>
  </si>
  <si>
    <t>101</t>
  </si>
  <si>
    <t>3038614</t>
  </si>
  <si>
    <t>3352398</t>
  </si>
  <si>
    <t>19760175</t>
  </si>
  <si>
    <t>DES PLAINES GAME FARM</t>
  </si>
  <si>
    <t>3366444</t>
  </si>
  <si>
    <t>3021366</t>
  </si>
  <si>
    <t>19713620</t>
  </si>
  <si>
    <t>DESOTO LLC</t>
  </si>
  <si>
    <t>3393027</t>
  </si>
  <si>
    <t>3094254</t>
  </si>
  <si>
    <t>19795520</t>
  </si>
  <si>
    <t>DIXIE ESTATES SUBD</t>
  </si>
  <si>
    <t>3510368</t>
  </si>
  <si>
    <t>3052996</t>
  </si>
  <si>
    <t>19712590</t>
  </si>
  <si>
    <t>DOVATECH LTD</t>
  </si>
  <si>
    <t>3513384</t>
  </si>
  <si>
    <t>3024354</t>
  </si>
  <si>
    <t>19795560</t>
  </si>
  <si>
    <t>EAST LAWN SUBD</t>
  </si>
  <si>
    <t>3401537</t>
  </si>
  <si>
    <t>3093896</t>
  </si>
  <si>
    <t>19795600</t>
  </si>
  <si>
    <t>EASTMORELAND WATER CORP JOLIET</t>
  </si>
  <si>
    <t>3399570</t>
  </si>
  <si>
    <t>3093901</t>
  </si>
  <si>
    <t>EASTMORELAND WATER SERVICE ASSN  LENOX</t>
  </si>
  <si>
    <t>3398640</t>
  </si>
  <si>
    <t>3093521</t>
  </si>
  <si>
    <t>3400164</t>
  </si>
  <si>
    <t>3092468</t>
  </si>
  <si>
    <t/>
  </si>
  <si>
    <t>3398498</t>
  </si>
  <si>
    <t>3093385</t>
  </si>
  <si>
    <t>19790350</t>
  </si>
  <si>
    <t>ELWOOD</t>
  </si>
  <si>
    <t>3379080</t>
  </si>
  <si>
    <t>3049115</t>
  </si>
  <si>
    <t>3379359</t>
  </si>
  <si>
    <t>3050272</t>
  </si>
  <si>
    <t>3380070</t>
  </si>
  <si>
    <t>3050806</t>
  </si>
  <si>
    <t>19713330</t>
  </si>
  <si>
    <t>ELWOOD ENERGY LLC</t>
  </si>
  <si>
    <t>3382283</t>
  </si>
  <si>
    <t>3067270</t>
  </si>
  <si>
    <t>3377663</t>
  </si>
  <si>
    <t>3065950</t>
  </si>
  <si>
    <t>19714747</t>
  </si>
  <si>
    <t>EVERGREEN SOD FARM</t>
  </si>
  <si>
    <t>3477058</t>
  </si>
  <si>
    <t>3024570</t>
  </si>
  <si>
    <t>3474237</t>
  </si>
  <si>
    <t>3030547</t>
  </si>
  <si>
    <t>19713505</t>
  </si>
  <si>
    <t>F E SCHUNDLER COMPANY</t>
  </si>
  <si>
    <t>3383852</t>
  </si>
  <si>
    <t>3090398</t>
  </si>
  <si>
    <t>19791150</t>
  </si>
  <si>
    <t>FOSSIL ROCK RECREATION AREA</t>
  </si>
  <si>
    <t>3354070</t>
  </si>
  <si>
    <t>3013225</t>
  </si>
  <si>
    <t>19790400</t>
  </si>
  <si>
    <t>FRANKFORT</t>
  </si>
  <si>
    <t>14</t>
  </si>
  <si>
    <t>3454817</t>
  </si>
  <si>
    <t>3088316</t>
  </si>
  <si>
    <t>3462202</t>
  </si>
  <si>
    <t>3094389</t>
  </si>
  <si>
    <t>3462190</t>
  </si>
  <si>
    <t>3094289</t>
  </si>
  <si>
    <t>N15</t>
  </si>
  <si>
    <t>3456462</t>
  </si>
  <si>
    <t>3070672</t>
  </si>
  <si>
    <t>3440138</t>
  </si>
  <si>
    <t>3077130</t>
  </si>
  <si>
    <t>3440081</t>
  </si>
  <si>
    <t>3452588</t>
  </si>
  <si>
    <t>3079723</t>
  </si>
  <si>
    <t>3445249</t>
  </si>
  <si>
    <t>3090510</t>
  </si>
  <si>
    <t>3469101</t>
  </si>
  <si>
    <t>3086136</t>
  </si>
  <si>
    <t>3450278</t>
  </si>
  <si>
    <t>3083628</t>
  </si>
  <si>
    <t>3449257</t>
  </si>
  <si>
    <t>3085964</t>
  </si>
  <si>
    <t>19770000</t>
  </si>
  <si>
    <t>FRANKFORT PARK DISTRICT</t>
  </si>
  <si>
    <t>3458603</t>
  </si>
  <si>
    <t>3097369</t>
  </si>
  <si>
    <t>3460783</t>
  </si>
  <si>
    <t>3081317</t>
  </si>
  <si>
    <t>3447901</t>
  </si>
  <si>
    <t>3085064</t>
  </si>
  <si>
    <t>19795376</t>
  </si>
  <si>
    <t>GARDEN STREET IMPROVEMENT ASSN</t>
  </si>
  <si>
    <t>3368783</t>
  </si>
  <si>
    <t>3111366</t>
  </si>
  <si>
    <t>19790020</t>
  </si>
  <si>
    <t>GATEWAY MHP</t>
  </si>
  <si>
    <t>3443026</t>
  </si>
  <si>
    <t>3077361</t>
  </si>
  <si>
    <t>3442988</t>
  </si>
  <si>
    <t>3077349</t>
  </si>
  <si>
    <t>19713650</t>
  </si>
  <si>
    <t>GENSTAR ROOFING PRODUCTS CO</t>
  </si>
  <si>
    <t>3384580</t>
  </si>
  <si>
    <t>3107396</t>
  </si>
  <si>
    <t>19795125</t>
  </si>
  <si>
    <t>GIANNIS MHP</t>
  </si>
  <si>
    <t>3509272</t>
  </si>
  <si>
    <t>3072979</t>
  </si>
  <si>
    <t>3509247</t>
  </si>
  <si>
    <t>3072790</t>
  </si>
  <si>
    <t>19714713</t>
  </si>
  <si>
    <t>GOLF VISTA ESTATES</t>
  </si>
  <si>
    <t>19714833</t>
  </si>
  <si>
    <t>GOOCH FOODS INC</t>
  </si>
  <si>
    <t>3509243</t>
  </si>
  <si>
    <t>3075522</t>
  </si>
  <si>
    <t>19797960</t>
  </si>
  <si>
    <t>GOVERNORS STATE UNIVERSITY</t>
  </si>
  <si>
    <t>3484315</t>
  </si>
  <si>
    <t>3070247</t>
  </si>
  <si>
    <t>19716685</t>
  </si>
  <si>
    <t>GRAND PRAIRIE SCHOOL CO DIST 202</t>
  </si>
  <si>
    <t>3363823</t>
  </si>
  <si>
    <t>3108412</t>
  </si>
  <si>
    <t>19714341</t>
  </si>
  <si>
    <t>GRAVER TANK COMPANY</t>
  </si>
  <si>
    <t>3439824</t>
  </si>
  <si>
    <t>3106012</t>
  </si>
  <si>
    <t>19713336</t>
  </si>
  <si>
    <t>GRAYSTONE GOLF ENTERPRISES</t>
  </si>
  <si>
    <t>3462398</t>
  </si>
  <si>
    <t>3103591</t>
  </si>
  <si>
    <t>19713337</t>
  </si>
  <si>
    <t>GREEN GARDEN GOLF COURSE</t>
  </si>
  <si>
    <t>3455589</t>
  </si>
  <si>
    <t>3056813</t>
  </si>
  <si>
    <t>3454929</t>
  </si>
  <si>
    <t>3059453</t>
  </si>
  <si>
    <t>3452949</t>
  </si>
  <si>
    <t>3058793</t>
  </si>
  <si>
    <t>3058133</t>
  </si>
  <si>
    <t>3456909</t>
  </si>
  <si>
    <t>3453609</t>
  </si>
  <si>
    <t>3452289</t>
  </si>
  <si>
    <t>19795760</t>
  </si>
  <si>
    <t>GREENFIELD COMMUNITY WELL CO</t>
  </si>
  <si>
    <t>3392677</t>
  </si>
  <si>
    <t>3088835</t>
  </si>
  <si>
    <t>19714241</t>
  </si>
  <si>
    <t>HANSON MATERIAL SERVICE YARD 61</t>
  </si>
  <si>
    <t>3388496</t>
  </si>
  <si>
    <t>3123512</t>
  </si>
  <si>
    <t>3390750</t>
  </si>
  <si>
    <t>3131582</t>
  </si>
  <si>
    <t>HANSON MATERIAL SERVICE - YARD 61</t>
  </si>
  <si>
    <t>3386729</t>
  </si>
  <si>
    <t>3135944</t>
  </si>
  <si>
    <t>3390946</t>
  </si>
  <si>
    <t>3130994</t>
  </si>
  <si>
    <t>19714719</t>
  </si>
  <si>
    <t>HIDDEN MEADOWS GOLF COURSE</t>
  </si>
  <si>
    <t>3488774</t>
  </si>
  <si>
    <t>3071746</t>
  </si>
  <si>
    <t>19795165</t>
  </si>
  <si>
    <t>HILLSIDE MHP</t>
  </si>
  <si>
    <t>3398037</t>
  </si>
  <si>
    <t>3096426</t>
  </si>
  <si>
    <t>19795800</t>
  </si>
  <si>
    <t>HILLVIEW SUBDIVISION</t>
  </si>
  <si>
    <t>3418044</t>
  </si>
  <si>
    <t>3094047</t>
  </si>
  <si>
    <t>19795840</t>
  </si>
  <si>
    <t>HUNTLEY COMMUNITY SUBD</t>
  </si>
  <si>
    <t>3518262</t>
  </si>
  <si>
    <t>3073799</t>
  </si>
  <si>
    <t>19701200</t>
  </si>
  <si>
    <t>IUOE LOCAL 150</t>
  </si>
  <si>
    <t>3387047</t>
  </si>
  <si>
    <t>3026855</t>
  </si>
  <si>
    <t>19795210</t>
  </si>
  <si>
    <t>ILLINOIS AMERICAN  CENTRAL STATES DIV</t>
  </si>
  <si>
    <t>3365321</t>
  </si>
  <si>
    <t>3116818</t>
  </si>
  <si>
    <t>19795060</t>
  </si>
  <si>
    <t>ILLINOIS AMERICAN SANTA FE DIVISION</t>
  </si>
  <si>
    <t>3392661</t>
  </si>
  <si>
    <t>3151189</t>
  </si>
  <si>
    <t>19794151</t>
  </si>
  <si>
    <t>ILLINOIS AMERICAN  WEST SUBURBAN DIV</t>
  </si>
  <si>
    <t>17</t>
  </si>
  <si>
    <t>3394069</t>
  </si>
  <si>
    <t>3162097</t>
  </si>
  <si>
    <t>ILLINOIS AMERICAN WEST SUBURBAN DIV</t>
  </si>
  <si>
    <t>21</t>
  </si>
  <si>
    <t>3398876</t>
  </si>
  <si>
    <t>3158162</t>
  </si>
  <si>
    <t>3381101</t>
  </si>
  <si>
    <t>3154169</t>
  </si>
  <si>
    <t>3379099</t>
  </si>
  <si>
    <t>3156291</t>
  </si>
  <si>
    <t>3388091</t>
  </si>
  <si>
    <t>3157042</t>
  </si>
  <si>
    <t>22</t>
  </si>
  <si>
    <t>3393762</t>
  </si>
  <si>
    <t>3151755</t>
  </si>
  <si>
    <t>3384231</t>
  </si>
  <si>
    <t>3156706</t>
  </si>
  <si>
    <t>3393124</t>
  </si>
  <si>
    <t>3156932</t>
  </si>
  <si>
    <t>3376865</t>
  </si>
  <si>
    <t>3162106</t>
  </si>
  <si>
    <t>3391537</t>
  </si>
  <si>
    <t>3155161</t>
  </si>
  <si>
    <t>3388772</t>
  </si>
  <si>
    <t>3155119</t>
  </si>
  <si>
    <t>3382893</t>
  </si>
  <si>
    <t>3159819</t>
  </si>
  <si>
    <t>3159952</t>
  </si>
  <si>
    <t>3380553</t>
  </si>
  <si>
    <t>3157687</t>
  </si>
  <si>
    <t>3375176</t>
  </si>
  <si>
    <t>3151461</t>
  </si>
  <si>
    <t>20</t>
  </si>
  <si>
    <t>3372573</t>
  </si>
  <si>
    <t>3150126</t>
  </si>
  <si>
    <t>19</t>
  </si>
  <si>
    <t>3370449</t>
  </si>
  <si>
    <t>3157349</t>
  </si>
  <si>
    <t>3372865</t>
  </si>
  <si>
    <t>3157047</t>
  </si>
  <si>
    <t>3375898</t>
  </si>
  <si>
    <t>3154911</t>
  </si>
  <si>
    <t>19795040</t>
  </si>
  <si>
    <t>ILLINOIS AMERICAN ARBURY HILLS DIV</t>
  </si>
  <si>
    <t>19790100</t>
  </si>
  <si>
    <t>ILLINOIS AMERICAN HOMER TWP DIVISION</t>
  </si>
  <si>
    <t>3427586</t>
  </si>
  <si>
    <t>3130413</t>
  </si>
  <si>
    <t>3422334</t>
  </si>
  <si>
    <t>3137783</t>
  </si>
  <si>
    <t>3419265</t>
  </si>
  <si>
    <t>3130488</t>
  </si>
  <si>
    <t>3426290</t>
  </si>
  <si>
    <t>3120518</t>
  </si>
  <si>
    <t>15</t>
  </si>
  <si>
    <t>3394695</t>
  </si>
  <si>
    <t>3159601</t>
  </si>
  <si>
    <t>19795225</t>
  </si>
  <si>
    <t>IMPERIAL MHP</t>
  </si>
  <si>
    <t>3354927</t>
  </si>
  <si>
    <t>3093189</t>
  </si>
  <si>
    <t>19795880</t>
  </si>
  <si>
    <t>INGALLS PARK SUBD</t>
  </si>
  <si>
    <t>3397774</t>
  </si>
  <si>
    <t>3091935</t>
  </si>
  <si>
    <t>19713935</t>
  </si>
  <si>
    <t>INWOOD GOLF COURSE</t>
  </si>
  <si>
    <t>3366483</t>
  </si>
  <si>
    <t>3091432</t>
  </si>
  <si>
    <t>19790450</t>
  </si>
  <si>
    <t>JOLIET</t>
  </si>
  <si>
    <t>3343004</t>
  </si>
  <si>
    <t>3108331</t>
  </si>
  <si>
    <t>301</t>
  </si>
  <si>
    <t>3407825</t>
  </si>
  <si>
    <t>3104880</t>
  </si>
  <si>
    <t>201</t>
  </si>
  <si>
    <t>3407667</t>
  </si>
  <si>
    <t>3104932</t>
  </si>
  <si>
    <t>304</t>
  </si>
  <si>
    <t>3410684</t>
  </si>
  <si>
    <t>3107394</t>
  </si>
  <si>
    <t>204</t>
  </si>
  <si>
    <t>3410772</t>
  </si>
  <si>
    <t>3107451</t>
  </si>
  <si>
    <t>302</t>
  </si>
  <si>
    <t>3408297</t>
  </si>
  <si>
    <t>3102906</t>
  </si>
  <si>
    <t>205</t>
  </si>
  <si>
    <t>3409852</t>
  </si>
  <si>
    <t>3106261</t>
  </si>
  <si>
    <t>305</t>
  </si>
  <si>
    <t>3409856</t>
  </si>
  <si>
    <t>3106133</t>
  </si>
  <si>
    <t>202</t>
  </si>
  <si>
    <t>3407918</t>
  </si>
  <si>
    <t>3102872</t>
  </si>
  <si>
    <t>303</t>
  </si>
  <si>
    <t>3407912</t>
  </si>
  <si>
    <t>3100264</t>
  </si>
  <si>
    <t>203</t>
  </si>
  <si>
    <t>3407627</t>
  </si>
  <si>
    <t>3100268</t>
  </si>
  <si>
    <t>19713545</t>
  </si>
  <si>
    <t>JOLIET COUNTRY CLUB</t>
  </si>
  <si>
    <t>3393897</t>
  </si>
  <si>
    <t>3085051</t>
  </si>
  <si>
    <t>3394557</t>
  </si>
  <si>
    <t>3086371</t>
  </si>
  <si>
    <t>3084391</t>
  </si>
  <si>
    <t>19713936</t>
  </si>
  <si>
    <t>JOLIET PARK DISTRICT</t>
  </si>
  <si>
    <t>3407201</t>
  </si>
  <si>
    <t>3095379</t>
  </si>
  <si>
    <t>3099339</t>
  </si>
  <si>
    <t>3405881</t>
  </si>
  <si>
    <t>3097359</t>
  </si>
  <si>
    <t>3407801</t>
  </si>
  <si>
    <t>3098252</t>
  </si>
  <si>
    <t>3096039</t>
  </si>
  <si>
    <t>19795239</t>
  </si>
  <si>
    <t>JOLIET REGION PORT DIS AIRPORT</t>
  </si>
  <si>
    <t>3385989</t>
  </si>
  <si>
    <t>3124606</t>
  </si>
  <si>
    <t>3387402</t>
  </si>
  <si>
    <t>3123638</t>
  </si>
  <si>
    <t>3386387</t>
  </si>
  <si>
    <t>3123463</t>
  </si>
  <si>
    <t>3383076</t>
  </si>
  <si>
    <t>3122736</t>
  </si>
  <si>
    <t>19713940</t>
  </si>
  <si>
    <t>KALUZNY BROS INC</t>
  </si>
  <si>
    <t>3371537</t>
  </si>
  <si>
    <t>3085976</t>
  </si>
  <si>
    <t>3370749</t>
  </si>
  <si>
    <t>3085665</t>
  </si>
  <si>
    <t>19797940</t>
  </si>
  <si>
    <t>KANKAKEE CORRECTIONAL CENTER</t>
  </si>
  <si>
    <t>3406632</t>
  </si>
  <si>
    <t>2981199</t>
  </si>
  <si>
    <t>09169910</t>
  </si>
  <si>
    <t>KANKAKEE RIVER STATE PARK</t>
  </si>
  <si>
    <t>3403992</t>
  </si>
  <si>
    <t>2981859</t>
  </si>
  <si>
    <t>19795920</t>
  </si>
  <si>
    <t>LAKEVIEW IMPROVEMENT ASSN</t>
  </si>
  <si>
    <t>3377321</t>
  </si>
  <si>
    <t>3088783</t>
  </si>
  <si>
    <t>19714749</t>
  </si>
  <si>
    <t>LEONARD SAUNORIS NURSERY</t>
  </si>
  <si>
    <t>3459127</t>
  </si>
  <si>
    <t>3033282</t>
  </si>
  <si>
    <t>19713233</t>
  </si>
  <si>
    <t>LINCOLNSHIRE COUNTRY CLUB</t>
  </si>
  <si>
    <t>3519084</t>
  </si>
  <si>
    <t>3074523</t>
  </si>
  <si>
    <t>3513107</t>
  </si>
  <si>
    <t>3072372</t>
  </si>
  <si>
    <t>3516444</t>
  </si>
  <si>
    <t>3072543</t>
  </si>
  <si>
    <t>3515124</t>
  </si>
  <si>
    <t>19714509</t>
  </si>
  <si>
    <t>LINCOLNWAY HIGH SCHOOL</t>
  </si>
  <si>
    <t>3428383</t>
  </si>
  <si>
    <t>3090903</t>
  </si>
  <si>
    <t>3428019</t>
  </si>
  <si>
    <t>3090404</t>
  </si>
  <si>
    <t>3427723</t>
  </si>
  <si>
    <t>3091563</t>
  </si>
  <si>
    <t>3427063</t>
  </si>
  <si>
    <t>19713355</t>
  </si>
  <si>
    <t>LINCOLN WAY HS EAST CAMPUS</t>
  </si>
  <si>
    <t>3448915</t>
  </si>
  <si>
    <t>3091645</t>
  </si>
  <si>
    <t>3448255</t>
  </si>
  <si>
    <t>19790500</t>
  </si>
  <si>
    <t>LOCKPORT</t>
  </si>
  <si>
    <t>3412529</t>
  </si>
  <si>
    <t>3115737</t>
  </si>
  <si>
    <t>3404384</t>
  </si>
  <si>
    <t>3126583</t>
  </si>
  <si>
    <t>3401937</t>
  </si>
  <si>
    <t>3116359</t>
  </si>
  <si>
    <t>3403955</t>
  </si>
  <si>
    <t>3129584</t>
  </si>
  <si>
    <t>3406705</t>
  </si>
  <si>
    <t>3111305</t>
  </si>
  <si>
    <t>3415047</t>
  </si>
  <si>
    <t>3116534</t>
  </si>
  <si>
    <t>16</t>
  </si>
  <si>
    <t>3402185</t>
  </si>
  <si>
    <t>3129089</t>
  </si>
  <si>
    <t>3402577</t>
  </si>
  <si>
    <t>3117230</t>
  </si>
  <si>
    <t>3402168</t>
  </si>
  <si>
    <t>3128968</t>
  </si>
  <si>
    <t>3415652</t>
  </si>
  <si>
    <t>3117065</t>
  </si>
  <si>
    <t>19797070</t>
  </si>
  <si>
    <t>LOCKPORT HEIGHTS SANITARY DIST</t>
  </si>
  <si>
    <t>3402343</t>
  </si>
  <si>
    <t>3129793</t>
  </si>
  <si>
    <t>3401218</t>
  </si>
  <si>
    <t>3129358</t>
  </si>
  <si>
    <t>19798100</t>
  </si>
  <si>
    <t>LOCKPORT TWP WATER SYSTEM</t>
  </si>
  <si>
    <t>3391156</t>
  </si>
  <si>
    <t>3105501</t>
  </si>
  <si>
    <t>3392877</t>
  </si>
  <si>
    <t>3109543</t>
  </si>
  <si>
    <t>3392509</t>
  </si>
  <si>
    <t>3106097</t>
  </si>
  <si>
    <t>19712802</t>
  </si>
  <si>
    <t>LOLLYS STEAK HOUSE</t>
  </si>
  <si>
    <t>3343506</t>
  </si>
  <si>
    <t>2998746</t>
  </si>
  <si>
    <t>19714837</t>
  </si>
  <si>
    <t>LONGWOOD COUNTRY CLUB</t>
  </si>
  <si>
    <t>19790550</t>
  </si>
  <si>
    <t>MANHATTAN</t>
  </si>
  <si>
    <t>3411420</t>
  </si>
  <si>
    <t>3060846</t>
  </si>
  <si>
    <t>3413301</t>
  </si>
  <si>
    <t>3057315</t>
  </si>
  <si>
    <t>3414004</t>
  </si>
  <si>
    <t>3059233</t>
  </si>
  <si>
    <t>3413590</t>
  </si>
  <si>
    <t>3057544</t>
  </si>
  <si>
    <t>19713300</t>
  </si>
  <si>
    <t>MIDEWIN NATIONAL TALLGRASS PRAIRIE USDA FS</t>
  </si>
  <si>
    <t>903</t>
  </si>
  <si>
    <t>3397627</t>
  </si>
  <si>
    <t>3029871</t>
  </si>
  <si>
    <t>3362667</t>
  </si>
  <si>
    <t>3040924</t>
  </si>
  <si>
    <t>06390550</t>
  </si>
  <si>
    <t>MINOOKA</t>
  </si>
  <si>
    <t>3343191</t>
  </si>
  <si>
    <t>3065418</t>
  </si>
  <si>
    <t>3065399</t>
  </si>
  <si>
    <t>3344055</t>
  </si>
  <si>
    <t>3062396</t>
  </si>
  <si>
    <t>19795265</t>
  </si>
  <si>
    <t>MODERN MHP</t>
  </si>
  <si>
    <t>3386668</t>
  </si>
  <si>
    <t>3082601</t>
  </si>
  <si>
    <t>3386487</t>
  </si>
  <si>
    <t>3082589</t>
  </si>
  <si>
    <t>19790600</t>
  </si>
  <si>
    <t>MOKENA</t>
  </si>
  <si>
    <t>3438223</t>
  </si>
  <si>
    <t>3088041</t>
  </si>
  <si>
    <t>3447127</t>
  </si>
  <si>
    <t>3101850</t>
  </si>
  <si>
    <t>3439145</t>
  </si>
  <si>
    <t>3096565</t>
  </si>
  <si>
    <t>3437391</t>
  </si>
  <si>
    <t>3101616</t>
  </si>
  <si>
    <t>3440713</t>
  </si>
  <si>
    <t>3098044</t>
  </si>
  <si>
    <t>3440910</t>
  </si>
  <si>
    <t>3098436</t>
  </si>
  <si>
    <t>19714342</t>
  </si>
  <si>
    <t>MOKENA MILLS INC</t>
  </si>
  <si>
    <t>3438660</t>
  </si>
  <si>
    <t>3096635</t>
  </si>
  <si>
    <t>19790650</t>
  </si>
  <si>
    <t>MONEE</t>
  </si>
  <si>
    <t>3481136</t>
  </si>
  <si>
    <t>3057373</t>
  </si>
  <si>
    <t>3479015</t>
  </si>
  <si>
    <t>3057819</t>
  </si>
  <si>
    <t>3475894</t>
  </si>
  <si>
    <t>3058172</t>
  </si>
  <si>
    <t>3480882</t>
  </si>
  <si>
    <t>3057393</t>
  </si>
  <si>
    <t>04394670</t>
  </si>
  <si>
    <t>NAPERVILLE</t>
  </si>
  <si>
    <t>29</t>
  </si>
  <si>
    <t>3368997</t>
  </si>
  <si>
    <t>3162229</t>
  </si>
  <si>
    <t>19713467</t>
  </si>
  <si>
    <t>NAT GAS PIPELINE CO OF AMERICA</t>
  </si>
  <si>
    <t>3371265</t>
  </si>
  <si>
    <t>3087980</t>
  </si>
  <si>
    <t>19712824</t>
  </si>
  <si>
    <t>NE ILLINOIS AGRONOMY RESEARCH</t>
  </si>
  <si>
    <t>3369961</t>
  </si>
  <si>
    <t>3064340</t>
  </si>
  <si>
    <t>19790700</t>
  </si>
  <si>
    <t>NEW LENOX</t>
  </si>
  <si>
    <t>3417518</t>
  </si>
  <si>
    <t>3085917</t>
  </si>
  <si>
    <t>3424674</t>
  </si>
  <si>
    <t>3087670</t>
  </si>
  <si>
    <t>3417411</t>
  </si>
  <si>
    <t>3414093</t>
  </si>
  <si>
    <t>3082676</t>
  </si>
  <si>
    <t>3418030</t>
  </si>
  <si>
    <t>3093571</t>
  </si>
  <si>
    <t>3413681</t>
  </si>
  <si>
    <t>3080109</t>
  </si>
  <si>
    <t>3431893</t>
  </si>
  <si>
    <t>3087161</t>
  </si>
  <si>
    <t>3417876</t>
  </si>
  <si>
    <t>3091236</t>
  </si>
  <si>
    <t>3417586</t>
  </si>
  <si>
    <t>3092574</t>
  </si>
  <si>
    <t>3408715</t>
  </si>
  <si>
    <t>3093054</t>
  </si>
  <si>
    <t>19713960</t>
  </si>
  <si>
    <t>NICOR GAS  SHOREWOOD</t>
  </si>
  <si>
    <t>3354577</t>
  </si>
  <si>
    <t>3088315</t>
  </si>
  <si>
    <t>19713570</t>
  </si>
  <si>
    <t>NORTHERN ILL GAS COMPANY</t>
  </si>
  <si>
    <t>3402581</t>
  </si>
  <si>
    <t>19713229</t>
  </si>
  <si>
    <t>ODDS ON ACRES</t>
  </si>
  <si>
    <t>3524946</t>
  </si>
  <si>
    <t>3054313</t>
  </si>
  <si>
    <t>19729981</t>
  </si>
  <si>
    <t>OZINGA BROS INC  MOKENA PLANT</t>
  </si>
  <si>
    <t>3450442</t>
  </si>
  <si>
    <t>3104459</t>
  </si>
  <si>
    <t>04314862</t>
  </si>
  <si>
    <t>PANDUIT CORP  NEW LENOX PLANT</t>
  </si>
  <si>
    <t>3428904</t>
  </si>
  <si>
    <t>3083780</t>
  </si>
  <si>
    <t>PANDUIT CORP NEW LENOX PLANT</t>
  </si>
  <si>
    <t>19797330</t>
  </si>
  <si>
    <t>PARK ROAD WATER ASSN</t>
  </si>
  <si>
    <t>3399184</t>
  </si>
  <si>
    <t>3093886</t>
  </si>
  <si>
    <t>19795345</t>
  </si>
  <si>
    <t>PARKVIEW MHP</t>
  </si>
  <si>
    <t>3405702</t>
  </si>
  <si>
    <t>3092315</t>
  </si>
  <si>
    <t>3405458</t>
  </si>
  <si>
    <t>3092139</t>
  </si>
  <si>
    <t>19790750</t>
  </si>
  <si>
    <t>PEOTONE</t>
  </si>
  <si>
    <t>3467449</t>
  </si>
  <si>
    <t>3027678</t>
  </si>
  <si>
    <t>3463545</t>
  </si>
  <si>
    <t>3025345</t>
  </si>
  <si>
    <t>3467604</t>
  </si>
  <si>
    <t>3026057</t>
  </si>
  <si>
    <t>3467533</t>
  </si>
  <si>
    <t>19795385</t>
  </si>
  <si>
    <t>PHEASANT LAKE ESTATES MHP</t>
  </si>
  <si>
    <t>3504726</t>
  </si>
  <si>
    <t>3048091</t>
  </si>
  <si>
    <t>3503470</t>
  </si>
  <si>
    <t>3047834</t>
  </si>
  <si>
    <t>19714895</t>
  </si>
  <si>
    <t>PHIBRO TECH INC</t>
  </si>
  <si>
    <t>3391349</t>
  </si>
  <si>
    <t>3151428</t>
  </si>
  <si>
    <t>19790800</t>
  </si>
  <si>
    <t>PLAINFIELD</t>
  </si>
  <si>
    <t>3352371</t>
  </si>
  <si>
    <t>3128153</t>
  </si>
  <si>
    <t>3352770</t>
  </si>
  <si>
    <t>3128169</t>
  </si>
  <si>
    <t>19714520</t>
  </si>
  <si>
    <t>PLAINFIELD COMMUNITY SCHOOL DISTRICT</t>
  </si>
  <si>
    <t>3351254</t>
  </si>
  <si>
    <t>3121186</t>
  </si>
  <si>
    <t>3352417</t>
  </si>
  <si>
    <t>3141447</t>
  </si>
  <si>
    <t>3358983</t>
  </si>
  <si>
    <t>3143881</t>
  </si>
  <si>
    <t>19770505</t>
  </si>
  <si>
    <t>PRAIRIE BLUFF GOLF COURSE</t>
  </si>
  <si>
    <t>3382815</t>
  </si>
  <si>
    <t>3119252</t>
  </si>
  <si>
    <t>19713356</t>
  </si>
  <si>
    <t>PRESTWICK COUNTRY CLUB</t>
  </si>
  <si>
    <t>3466062</t>
  </si>
  <si>
    <t>3085360</t>
  </si>
  <si>
    <t>19797650</t>
  </si>
  <si>
    <t>RIDGEWOOD SUBD</t>
  </si>
  <si>
    <t>3394291</t>
  </si>
  <si>
    <t>3097278</t>
  </si>
  <si>
    <t>3394252</t>
  </si>
  <si>
    <t>3097245</t>
  </si>
  <si>
    <t>19795445</t>
  </si>
  <si>
    <t>RIVERSIDE MHP</t>
  </si>
  <si>
    <t>3367071</t>
  </si>
  <si>
    <t>3012419</t>
  </si>
  <si>
    <t>19790850</t>
  </si>
  <si>
    <t>ROCKDALE</t>
  </si>
  <si>
    <t>3374993</t>
  </si>
  <si>
    <t>3087607</t>
  </si>
  <si>
    <t>3377240</t>
  </si>
  <si>
    <t>3088860</t>
  </si>
  <si>
    <t>19790900</t>
  </si>
  <si>
    <t>ROMEOVILLE</t>
  </si>
  <si>
    <t>3384339</t>
  </si>
  <si>
    <t>3146599</t>
  </si>
  <si>
    <t>3388425</t>
  </si>
  <si>
    <t>3148041</t>
  </si>
  <si>
    <t>3370978</t>
  </si>
  <si>
    <t>3133711</t>
  </si>
  <si>
    <t>3370677</t>
  </si>
  <si>
    <t>3125017</t>
  </si>
  <si>
    <t>3375231</t>
  </si>
  <si>
    <t>3145987</t>
  </si>
  <si>
    <t>3384177</t>
  </si>
  <si>
    <t>3141266</t>
  </si>
  <si>
    <t>3381374</t>
  </si>
  <si>
    <t>3138377</t>
  </si>
  <si>
    <t>19714257</t>
  </si>
  <si>
    <t>ROMEOVILLE HIGH SCHOOL</t>
  </si>
  <si>
    <t>3385409</t>
  </si>
  <si>
    <t>3131324</t>
  </si>
  <si>
    <t>19714284</t>
  </si>
  <si>
    <t>ROSE HILL CREEK NURSERY</t>
  </si>
  <si>
    <t>3429913</t>
  </si>
  <si>
    <t>3106385</t>
  </si>
  <si>
    <t>19714865</t>
  </si>
  <si>
    <t>SAUNORIS NURSERY</t>
  </si>
  <si>
    <t>3465622</t>
  </si>
  <si>
    <t>3098441</t>
  </si>
  <si>
    <t>19797660</t>
  </si>
  <si>
    <t>SCRIBNER STREET SUBD</t>
  </si>
  <si>
    <t>3393632</t>
  </si>
  <si>
    <t>3096898</t>
  </si>
  <si>
    <t>19713690</t>
  </si>
  <si>
    <t>SEVEN UP KEMMERER BOTTLING INC</t>
  </si>
  <si>
    <t>3370443</t>
  </si>
  <si>
    <t>3088792</t>
  </si>
  <si>
    <t>19712600</t>
  </si>
  <si>
    <t>SHADY LAWN GOLF COURSE</t>
  </si>
  <si>
    <t>3513760</t>
  </si>
  <si>
    <t>3030879</t>
  </si>
  <si>
    <t>19797690</t>
  </si>
  <si>
    <t>SHAWNITA TERRACE WATER ASSN</t>
  </si>
  <si>
    <t>3397745</t>
  </si>
  <si>
    <t>3096834</t>
  </si>
  <si>
    <t>19795080</t>
  </si>
  <si>
    <t>SHOREWOOD</t>
  </si>
  <si>
    <t>3353834</t>
  </si>
  <si>
    <t>3089911</t>
  </si>
  <si>
    <t>3353205</t>
  </si>
  <si>
    <t>3105367</t>
  </si>
  <si>
    <t>3353022</t>
  </si>
  <si>
    <t>3105003</t>
  </si>
  <si>
    <t>3352806</t>
  </si>
  <si>
    <t>3104395</t>
  </si>
  <si>
    <t>3353340</t>
  </si>
  <si>
    <t>3103040</t>
  </si>
  <si>
    <t>3353426</t>
  </si>
  <si>
    <t>3100206</t>
  </si>
  <si>
    <t>19714110</t>
  </si>
  <si>
    <t>SLATER LEMONT</t>
  </si>
  <si>
    <t>3398787</t>
  </si>
  <si>
    <t>3145786</t>
  </si>
  <si>
    <t>19797490</t>
  </si>
  <si>
    <t>SOUTHEAST JOLIET SANITARY DIST</t>
  </si>
  <si>
    <t>3385485</t>
  </si>
  <si>
    <t>3081694</t>
  </si>
  <si>
    <t>3387395</t>
  </si>
  <si>
    <t>3083336</t>
  </si>
  <si>
    <t>19714256</t>
  </si>
  <si>
    <t>STANS LANDSCAPING</t>
  </si>
  <si>
    <t>3480998</t>
  </si>
  <si>
    <t>3072732</t>
  </si>
  <si>
    <t>03194860</t>
  </si>
  <si>
    <t>STEGER</t>
  </si>
  <si>
    <t>3507757</t>
  </si>
  <si>
    <t>3076610</t>
  </si>
  <si>
    <t>3507865</t>
  </si>
  <si>
    <t>3076601</t>
  </si>
  <si>
    <t>19714832</t>
  </si>
  <si>
    <t>SUN VALLEY SPORTS CLUB</t>
  </si>
  <si>
    <t>3526740</t>
  </si>
  <si>
    <t>3061069</t>
  </si>
  <si>
    <t>19797730</t>
  </si>
  <si>
    <t>SUNNYLAND SUBD</t>
  </si>
  <si>
    <t>3369309</t>
  </si>
  <si>
    <t>3110412</t>
  </si>
  <si>
    <t>3369002</t>
  </si>
  <si>
    <t>3110402</t>
  </si>
  <si>
    <t>3369348</t>
  </si>
  <si>
    <t>3110355</t>
  </si>
  <si>
    <t>19797770</t>
  </si>
  <si>
    <t>SUNSET TRAILS APARTMENTS</t>
  </si>
  <si>
    <t>3420459</t>
  </si>
  <si>
    <t>3090223</t>
  </si>
  <si>
    <t>19716707</t>
  </si>
  <si>
    <t>TAMARACK GOLF CLUB</t>
  </si>
  <si>
    <t>3350607</t>
  </si>
  <si>
    <t>3153984</t>
  </si>
  <si>
    <t>19714258</t>
  </si>
  <si>
    <t>TEERLING LANDSCAPE INC</t>
  </si>
  <si>
    <t>3418556</t>
  </si>
  <si>
    <t>3107862</t>
  </si>
  <si>
    <t>3417896</t>
  </si>
  <si>
    <t>3109182</t>
  </si>
  <si>
    <t>19714838</t>
  </si>
  <si>
    <t>TEXAS EASTERN TRANSMISSION</t>
  </si>
  <si>
    <t>3504623</t>
  </si>
  <si>
    <t>3076182</t>
  </si>
  <si>
    <t>19795465</t>
  </si>
  <si>
    <t>TREASURE ISLAND MHP</t>
  </si>
  <si>
    <t>3355268</t>
  </si>
  <si>
    <t>3069074</t>
  </si>
  <si>
    <t>3355285</t>
  </si>
  <si>
    <t>3068410</t>
  </si>
  <si>
    <t>3355341</t>
  </si>
  <si>
    <t>3068957</t>
  </si>
  <si>
    <t>19712601</t>
  </si>
  <si>
    <t>TUCKAWAY GOLF CLUB</t>
  </si>
  <si>
    <t>3527071</t>
  </si>
  <si>
    <t>3047856</t>
  </si>
  <si>
    <t>19713780</t>
  </si>
  <si>
    <t>UNIVERSAL HEAD COMPANY</t>
  </si>
  <si>
    <t>3389339</t>
  </si>
  <si>
    <t>3101128</t>
  </si>
  <si>
    <t>19714775</t>
  </si>
  <si>
    <t>UNIVERSITY GOLF CLUB</t>
  </si>
  <si>
    <t>3487549</t>
  </si>
  <si>
    <t>3071595</t>
  </si>
  <si>
    <t>19795280</t>
  </si>
  <si>
    <t>UTILITIES INC  CHERRY HILL WATER CO</t>
  </si>
  <si>
    <t>3404830</t>
  </si>
  <si>
    <t>3094245</t>
  </si>
  <si>
    <t>3403586</t>
  </si>
  <si>
    <t>3095072</t>
  </si>
  <si>
    <t>19795200</t>
  </si>
  <si>
    <t>UTILITIES INC CAMELOT UTILITIES INC</t>
  </si>
  <si>
    <t>3353327</t>
  </si>
  <si>
    <t>3076483</t>
  </si>
  <si>
    <t>3353369</t>
  </si>
  <si>
    <t>3076697</t>
  </si>
  <si>
    <t>19795500</t>
  </si>
  <si>
    <t>UTILITIES UNLIMITED</t>
  </si>
  <si>
    <t>3519156</t>
  </si>
  <si>
    <t>3060085</t>
  </si>
  <si>
    <t>VALLEY CONCRETE</t>
  </si>
  <si>
    <t>3346038</t>
  </si>
  <si>
    <t>3061301</t>
  </si>
  <si>
    <t>VCNA PRAIRIE  YARD 130  SHOREWOOD</t>
  </si>
  <si>
    <t>19716132</t>
  </si>
  <si>
    <t>VULCAN MATERIAL JOLIET 340</t>
  </si>
  <si>
    <t>3386735</t>
  </si>
  <si>
    <t>3087205</t>
  </si>
  <si>
    <t>3384307</t>
  </si>
  <si>
    <t>3079337</t>
  </si>
  <si>
    <t>19708130</t>
  </si>
  <si>
    <t>WALSH LANDSCAPING INC</t>
  </si>
  <si>
    <t>3374649</t>
  </si>
  <si>
    <t>3155662</t>
  </si>
  <si>
    <t>19714285</t>
  </si>
  <si>
    <t>WALSH LOCKER AND COLD STORAGE</t>
  </si>
  <si>
    <t>3412930</t>
  </si>
  <si>
    <t>3054244</t>
  </si>
  <si>
    <t>19713995</t>
  </si>
  <si>
    <t>WEBER DAIRY</t>
  </si>
  <si>
    <t>3383700</t>
  </si>
  <si>
    <t>3094925</t>
  </si>
  <si>
    <t>19713933</t>
  </si>
  <si>
    <t>WEDGEWOOD GOLF COURSE</t>
  </si>
  <si>
    <t>3352414</t>
  </si>
  <si>
    <t>3110057</t>
  </si>
  <si>
    <t>3353074</t>
  </si>
  <si>
    <t>3108737</t>
  </si>
  <si>
    <t>19714287</t>
  </si>
  <si>
    <t>WILLE BROTHERS READY MIX</t>
  </si>
  <si>
    <t>3440445</t>
  </si>
  <si>
    <t>3058880</t>
  </si>
  <si>
    <t>19714345</t>
  </si>
  <si>
    <t>WILLOW RUN GOLF COURSE</t>
  </si>
  <si>
    <t>3430589</t>
  </si>
  <si>
    <t>3104099</t>
  </si>
  <si>
    <t>3105065</t>
  </si>
  <si>
    <t>19714907</t>
  </si>
  <si>
    <t>WILMINGTON COMMUNITY UNIT</t>
  </si>
  <si>
    <t>3371522</t>
  </si>
  <si>
    <t>3005760</t>
  </si>
  <si>
    <t>19795495</t>
  </si>
  <si>
    <t>WOODCREEK MHP</t>
  </si>
  <si>
    <t>3397136</t>
  </si>
  <si>
    <t>3097054</t>
  </si>
  <si>
    <t>3398580</t>
  </si>
  <si>
    <t>3096473</t>
  </si>
  <si>
    <t>3398482</t>
  </si>
  <si>
    <t>3096768</t>
  </si>
  <si>
    <t>19713934</t>
  </si>
  <si>
    <t>WOODRUFF GOLF COURSE</t>
  </si>
  <si>
    <t>3405221</t>
  </si>
  <si>
    <t>3098019</t>
  </si>
  <si>
    <t>o</t>
  </si>
  <si>
    <t>ALCAN POWDER / CHEMICAL - TOYO</t>
  </si>
  <si>
    <t>ALSIP NURSERY #2</t>
  </si>
  <si>
    <t>AQUA ILLINOIS - OAKVIEW</t>
  </si>
  <si>
    <t>AQUA ILLINOIS - UNIVERSITY PARK</t>
  </si>
  <si>
    <t>AQUA ILLINOIS - VILLAGE WOODS</t>
  </si>
  <si>
    <t>AQUA ILLINOIS - WILLOWBROOK UTILITIES</t>
  </si>
  <si>
    <t>https://www.homesbymarco.com/subdivisions/balmoral_heights_in_crete_il</t>
  </si>
  <si>
    <t>https://www.chicagogolfreport.com/illinois-golf-courses/listing/balmoral-woods-country-club/</t>
  </si>
  <si>
    <t>found housing listings for the 1950's from this subdivision</t>
  </si>
  <si>
    <t>BEL-AIR SUBD</t>
  </si>
  <si>
    <t>BFM COMPANY</t>
  </si>
  <si>
    <t>https://www.golfadvisor.com/courses/5320-big-run-golf-club</t>
  </si>
  <si>
    <t>built in 1930</t>
  </si>
  <si>
    <t>BOC GASES</t>
  </si>
  <si>
    <t>leaves 2003</t>
  </si>
  <si>
    <t>I assume it also leaves 2003</t>
  </si>
  <si>
    <t>BONNIE BRAE - FOREST MANOR SAN DIST</t>
  </si>
  <si>
    <t>GWinfo says it initiated in 1964 then offline in 2002</t>
  </si>
  <si>
    <t>found that this is still pumping from GWINFO 45395 in 2012 only 1 well operation</t>
  </si>
  <si>
    <t>https://www.golfadvisor.com/courses/5317-broken-arrow-golf-club-east-north</t>
  </si>
  <si>
    <t>established 1996, first recorded pumping 1995</t>
  </si>
  <si>
    <t>1954 - 2007 (gwinfo)</t>
  </si>
  <si>
    <t>BUSY BEE MHP #2</t>
  </si>
  <si>
    <t>1947 - 2008 (gwinfo)</t>
  </si>
  <si>
    <t xml:space="preserve">started in 1940, last pumpage record in 1980 (gw info) no online info </t>
  </si>
  <si>
    <t>CALUMET FABR &amp; ENG COMPANY</t>
  </si>
  <si>
    <t>no website, last info from 1987</t>
  </si>
  <si>
    <t>senior living home in naperville - established 2009 from what I can ell</t>
  </si>
  <si>
    <t>CENTRAL SOD FARMS - WILL CTY</t>
  </si>
  <si>
    <t>http://www.centralsodil.com/about-us</t>
  </si>
  <si>
    <t>established 1976 - still going</t>
  </si>
  <si>
    <t>null in gwinfo until 1983</t>
  </si>
  <si>
    <t>GWinfo says it initiated in 1947 then offline in 2006</t>
  </si>
  <si>
    <t>gwinfo started buying from city in 2004 : inactive now</t>
  </si>
  <si>
    <t>CHICAGO MILWAUKEE ST PAUL &amp; PACIFIC RR</t>
  </si>
  <si>
    <t xml:space="preserve">railroad operated from 1847 - 1986 </t>
  </si>
  <si>
    <t>https://en.wikipedia.org/wiki/Chicago,_Milwaukee,_St._Paul_and_Pacific_Railroad</t>
  </si>
  <si>
    <t>gwinfo says started wells in 1929 then sold to joliet 19790450 (does this mean 1979?)</t>
  </si>
  <si>
    <t>gwinfo says started 1957 and still going</t>
  </si>
  <si>
    <t>COMM ED - JOLIET OFFICE BLDG</t>
  </si>
  <si>
    <t>went on city water in 2009 (gwinfo)</t>
  </si>
  <si>
    <t>offline since 2009 - pre 1980's business: recession killed it I suppose</t>
  </si>
  <si>
    <t>CONTINENTAL/MIDLAND</t>
  </si>
  <si>
    <t>founded 1986 and still operational</t>
  </si>
  <si>
    <t>https://www.bloomberg.com/profile/company/7529468Z:US</t>
  </si>
  <si>
    <t>my understanding from gwinfo is that after 2010 they bought water from the city</t>
  </si>
  <si>
    <t>CRETE-MONEE SCHOOL DIST 201-U</t>
  </si>
  <si>
    <t>10 gal per student or staff a day but no info on start date</t>
  </si>
  <si>
    <t>started in 1950 still going</t>
  </si>
  <si>
    <t>CRYSTAL LAWNS ADDITION IMPROVEMENT ASSOC.</t>
  </si>
  <si>
    <t>started 1959, still going</t>
  </si>
  <si>
    <t>CRYSTAL LAWNS SCH C/O DIST 202</t>
  </si>
  <si>
    <t>no record after 1996 in gwinfo</t>
  </si>
  <si>
    <t>no record talks of a historic custer park school - pumping ends 2012</t>
  </si>
  <si>
    <t>seems to start in mid-1990's</t>
  </si>
  <si>
    <t>established 1948</t>
  </si>
  <si>
    <t>https://www2.illinois.gov/dnr/Parks/About/Pages/DesPlaines.aspx</t>
  </si>
  <si>
    <t>last report 1994</t>
  </si>
  <si>
    <t>established 1959</t>
  </si>
  <si>
    <t>DOVATECH, LTD.</t>
  </si>
  <si>
    <t>unable to see the start date so randomly chose a year in the 60's</t>
  </si>
  <si>
    <t xml:space="preserve">pumped from 1928 to 1983 </t>
  </si>
  <si>
    <t>EASTMORELAND WATER CORP - JOLIET</t>
  </si>
  <si>
    <t>1966 - 2018: ended due to a merger</t>
  </si>
  <si>
    <t>EASTMORELAND WATER SERVICE ASSN - LENOX</t>
  </si>
  <si>
    <t>started in 1931, still going Eastmoreland Joliet merged into this</t>
  </si>
  <si>
    <t>opened in 1999 still operational</t>
  </si>
  <si>
    <t>http://www.energyjustice.net/map/displayfacility-68704.htm</t>
  </si>
  <si>
    <t>has had shifting wells in the augtes - looked on their website that they went out of business in 2012 after 48 years of operation - so someone else must be using these wells 2012 onward</t>
  </si>
  <si>
    <t>http://www.evergreensod.com/</t>
  </si>
  <si>
    <t>status inactive - only pumped for a few years in the 80's. I'm going to extrapolite it back to the 50's</t>
  </si>
  <si>
    <t>FAIR ACRES SUBD</t>
  </si>
  <si>
    <t>operated from 1924 to 2010 when Joliet absorbed it: doesnt have location and is small pumper - deleted from dataset</t>
  </si>
  <si>
    <t>opened operation in 2005</t>
  </si>
  <si>
    <t>has location issues on some wells</t>
  </si>
  <si>
    <t>started up in 2006</t>
  </si>
  <si>
    <t>FRANKFORT PUBLIC LIBRARY</t>
  </si>
  <si>
    <t>deleted: didnt have location or well depth also was a small pumper with only  a few years exeeding 1 millions gallons</t>
  </si>
  <si>
    <t>no info online, still operational started pumping in 1986</t>
  </si>
  <si>
    <t>started in 1992 still active</t>
  </si>
  <si>
    <t>listed as inactive, last reporting in 1981. Im going to assume it pumped since 1950. Also no depths listed - going to put down 250</t>
  </si>
  <si>
    <t>GEORGE BRUCER</t>
  </si>
  <si>
    <t xml:space="preserve">DELETED: only had one year of reported pumping in the 1980s (60k) </t>
  </si>
  <si>
    <t>1980-2012 (sandie from gwinfo thought they might not know what they are doing in 2010, but she must have corrected it since the number looked historically reasonalbe to me</t>
  </si>
  <si>
    <t>started 1993</t>
  </si>
  <si>
    <t>inactive as of 81: found website saying this corp founded in 1970 in Lincoln NE so Ill have this well go in in 71</t>
  </si>
  <si>
    <t>Says that this water source was P (purchased?) only one of these wells had pumping (except another one with only one year) I merged the pumping fro that anonmalous year into a well and delted the other wells</t>
  </si>
  <si>
    <t>GRAND PRAIRIE SCHOOL C/O DIST 202</t>
  </si>
  <si>
    <t>listed as inactive since 86</t>
  </si>
  <si>
    <t>inactive since 83</t>
  </si>
  <si>
    <t>operated from the mid 90's to 2012 then was leased for irrigation after</t>
  </si>
  <si>
    <t>https://www.chicagotribune.com/suburbs/ct-xpm-2012-08-23-ct-tl-0823-tinley-golf-course-farm-20120823-story.html</t>
  </si>
  <si>
    <t>built in 91, still active</t>
  </si>
  <si>
    <t>https://www.golfadvisor.com/courses/468-green-garden-country-club-gold-course</t>
  </si>
  <si>
    <t>1936 - 1995, assume depth 250</t>
  </si>
  <si>
    <t>HAMMEL WOODS FOREST PRESERVE</t>
  </si>
  <si>
    <t>deleted: only one year on record with an annual pumping of 3000</t>
  </si>
  <si>
    <t xml:space="preserve">looks like under a different name this was in business since 1919 then was acquired by hanson </t>
  </si>
  <si>
    <t>https://www.chicagobusiness.com/article/20060619/NEWS01/200021031/material-service-sold-to-hanson-lester-crown-remains-chair</t>
  </si>
  <si>
    <t>started in 95 might be closed</t>
  </si>
  <si>
    <t>https://www.golfadvisor.com/courses/5444-north-at-hidden-meadows-golf-club</t>
  </si>
  <si>
    <t>pumped from the 70- 80 in Joliet</t>
  </si>
  <si>
    <t>start in 1941</t>
  </si>
  <si>
    <t>HOMER INDUSTRIES</t>
  </si>
  <si>
    <t>Deleted: inactive and only one year of pumping on record</t>
  </si>
  <si>
    <t>start in 1938 connected to community water 2002</t>
  </si>
  <si>
    <t>I.U.O.E. LOCAL 150</t>
  </si>
  <si>
    <t>saw it started in 2002 filled it in from there</t>
  </si>
  <si>
    <t>ILLINOIS AMERICAN - ARBURY HILLS DIV</t>
  </si>
  <si>
    <t>started in 1960 still active</t>
  </si>
  <si>
    <t>ILLINOIS AMERICAN - CENTRAL STATES DIV</t>
  </si>
  <si>
    <t>started 1976</t>
  </si>
  <si>
    <t>ILLINOIS AMERICAN - HOMER TWP DIVISION</t>
  </si>
  <si>
    <t>seems to start in 2008</t>
  </si>
  <si>
    <t>ILLINOIS AMERICAN - SANTA FE DIVISION</t>
  </si>
  <si>
    <t>1966 - 2004</t>
  </si>
  <si>
    <t>ILLINOIS AMERICAN - WEST SUBURBAN DIV</t>
  </si>
  <si>
    <t>started in 1962</t>
  </si>
  <si>
    <t>1967 - 1995</t>
  </si>
  <si>
    <t>started 1930 still active</t>
  </si>
  <si>
    <t>INTERNATIONAL GAINES</t>
  </si>
  <si>
    <t>only 3 years of reported pumping deleted</t>
  </si>
  <si>
    <t>frustratingly, they only report for one year though they have been in operation since 1930. I will only fill in a decade of pumping date 2005 - now</t>
  </si>
  <si>
    <t>country club demolished in 2003 but still has a well for the pool</t>
  </si>
  <si>
    <t>active since 2000</t>
  </si>
  <si>
    <t xml:space="preserve">1933 - 1990 </t>
  </si>
  <si>
    <t>K AND K CONCRETE WORKS</t>
  </si>
  <si>
    <t>deleted: only value recorded is 0</t>
  </si>
  <si>
    <t>founded in 46 still active</t>
  </si>
  <si>
    <t>https://www.bloomberg.com/profile/company/0001063D:US</t>
  </si>
  <si>
    <t>1962 - 2011</t>
  </si>
  <si>
    <t>no clear start still ongoing</t>
  </si>
  <si>
    <t>1946 - 1986</t>
  </si>
  <si>
    <t xml:space="preserve">active from 1993 - 1996 </t>
  </si>
  <si>
    <t>built 1927 still active</t>
  </si>
  <si>
    <t>https://www.golfadvisor.com/courses/5127-lincolnshire-country-club</t>
  </si>
  <si>
    <t>LINCOLN-WAY HS-EAST CAMPUS</t>
  </si>
  <si>
    <t>1953 - 2002</t>
  </si>
  <si>
    <t>1976 - 2019</t>
  </si>
  <si>
    <t>LOLLY'S STEAK HOUSE</t>
  </si>
  <si>
    <t>found a website on how it was open briefly in the 80's</t>
  </si>
  <si>
    <t>1920 - present</t>
  </si>
  <si>
    <t>https://www.golfadvisor.com/courses/5130-longwood-golf-course</t>
  </si>
  <si>
    <t>started shallow pumping in 1897 then stopped in 2002</t>
  </si>
  <si>
    <t>MANHATTAN/WABASH RAILROAD</t>
  </si>
  <si>
    <t>MIDEWIN NATIONAL TALLGRASS PRAIRIE - USDA FS</t>
  </si>
  <si>
    <t>1941 - sometime in the aughts</t>
  </si>
  <si>
    <t>1957 - 1997</t>
  </si>
  <si>
    <t>out of business in 2003 - but I'd bet it went back pre-50's</t>
  </si>
  <si>
    <t>only had brief shallow pumping as far as our records of 1989 to 1992 when they switched to LM</t>
  </si>
  <si>
    <t>1940 - 1997</t>
  </si>
  <si>
    <t>1981 - 1988</t>
  </si>
  <si>
    <t>inactive 2009 pumps less 100,000 gal year</t>
  </si>
  <si>
    <t>NICOR GAS - SHOREWOOD</t>
  </si>
  <si>
    <t>inactive 2006</t>
  </si>
  <si>
    <t>inactive 1989</t>
  </si>
  <si>
    <t>ended 2012: only pumped in the aughts</t>
  </si>
  <si>
    <t>OZINGA BROS INC - MOKENA PLANT</t>
  </si>
  <si>
    <t>been in business 92 years (1928)</t>
  </si>
  <si>
    <t>https://www.bbb.org/us/il/mokena/profile/ready-mixed-concrete/ozinga-bros-inc-0654-88196625</t>
  </si>
  <si>
    <t>PANDUIT CORP - NEW LENOX PLANT</t>
  </si>
  <si>
    <t>1982 - 2012</t>
  </si>
  <si>
    <t>1930 - 2003</t>
  </si>
  <si>
    <t>1981 - 1990</t>
  </si>
  <si>
    <t>1975 - active</t>
  </si>
  <si>
    <t>PHIBRO-TECH INC</t>
  </si>
  <si>
    <t xml:space="preserve">1986 - 2005 </t>
  </si>
  <si>
    <t xml:space="preserve">2005 - present </t>
  </si>
  <si>
    <t xml:space="preserve">1998 - present </t>
  </si>
  <si>
    <t>PRAIRIE MATERIALS- ADDISON READY MIX</t>
  </si>
  <si>
    <t xml:space="preserve">deleted: only one year of data </t>
  </si>
  <si>
    <t>1957 - present</t>
  </si>
  <si>
    <t>1927 - 2011</t>
  </si>
  <si>
    <t xml:space="preserve">1953 - 1991 </t>
  </si>
  <si>
    <t>deleted 3 wells that did not have reported pumping: this puts all historic pumping on one well</t>
  </si>
  <si>
    <t>inactive in 1980 - ill fill it going back to the 50's</t>
  </si>
  <si>
    <t>1994 - 2005</t>
  </si>
  <si>
    <t xml:space="preserve">1971 - present </t>
  </si>
  <si>
    <t>http://www.saunorisgardencenter.com/about.asp</t>
  </si>
  <si>
    <t>1986 - 2002</t>
  </si>
  <si>
    <t>SEVEN-UP-KEMMERER BOTTLING INC</t>
  </si>
  <si>
    <t>inactive 1992, the kemmerer plant incorporated in 1986, but it operated prior to that under the operation of the Joyce family</t>
  </si>
  <si>
    <t>https://www.chicagotribune.com/news/ct-xpm-1986-06-19-8602130757-story.html</t>
  </si>
  <si>
    <t>now known as cardinal creek golf course still active, built 1971</t>
  </si>
  <si>
    <t>https://www2.golfadvisor.com/courses/5040-cardinal-creek-golf-course-center-north/</t>
  </si>
  <si>
    <t xml:space="preserve">1929 - 2018 </t>
  </si>
  <si>
    <t>SLATER-LEMONT</t>
  </si>
  <si>
    <t>shut down since 2003 no clear start date - randomly choose 1969</t>
  </si>
  <si>
    <t>1954 - present</t>
  </si>
  <si>
    <t>STAN'S LANDSCAPING</t>
  </si>
  <si>
    <t>1997 - 2012</t>
  </si>
  <si>
    <t>ended 1981 - randomly chosen to start 1955</t>
  </si>
  <si>
    <t>1945 - present</t>
  </si>
  <si>
    <t xml:space="preserve">1966 - 1990 </t>
  </si>
  <si>
    <t xml:space="preserve">1991 - present </t>
  </si>
  <si>
    <t>1971 - 1995 (altho the nursery is still active the landscape business associated with these wells went under according to GWINFO)</t>
  </si>
  <si>
    <t>http://www.teerlingnursery.com/about</t>
  </si>
  <si>
    <t>ended in 1981 - randomly chosen to start in 1972</t>
  </si>
  <si>
    <t>1957 - 2002 : deleted two wells here that had no reported pumping</t>
  </si>
  <si>
    <t>TROY 30C SCHOOL DISTRICT</t>
  </si>
  <si>
    <t>only pumped ~ 100 K year deleted</t>
  </si>
  <si>
    <t>1966 - present</t>
  </si>
  <si>
    <t>https://www.golfadvisor.com/courses/5129-tuckaway-golf-course</t>
  </si>
  <si>
    <t>inactive 1997 - randomly chosen to start in 1968</t>
  </si>
  <si>
    <t xml:space="preserve">1967 - present </t>
  </si>
  <si>
    <t>https://www.golfadvisor.com/courses/5487-university-park-golf-club</t>
  </si>
  <si>
    <t>UTILITIES INC - CAMELOT UTILITIES INC</t>
  </si>
  <si>
    <t xml:space="preserve">1968 - 2013 : the pumping here is sporadic because it seems to be  backup supply for this entities deeper wells </t>
  </si>
  <si>
    <t>UTILITIES INC - CHERRY HILL</t>
  </si>
  <si>
    <t xml:space="preserve">1926 - present </t>
  </si>
  <si>
    <t xml:space="preserve">1968 - 1997 </t>
  </si>
  <si>
    <t>1984 - 2000</t>
  </si>
  <si>
    <t>VCNA PRAIRIE - YARD 130 – SHOREWOOD</t>
  </si>
  <si>
    <t>1996 - 2012</t>
  </si>
  <si>
    <t>VULCAN MATERIAL - JOLIET 340</t>
  </si>
  <si>
    <t>2000 - 2004</t>
  </si>
  <si>
    <t>WALSH LANDSCAPING, INC</t>
  </si>
  <si>
    <t>2008 - 2010</t>
  </si>
  <si>
    <t>ended in 1987 - randomly chosen to begin in 1961</t>
  </si>
  <si>
    <t>1906 - 1980</t>
  </si>
  <si>
    <t>http://files.usgwarchives.net/il/will/bios/weber2706nbs.txt</t>
  </si>
  <si>
    <t>1970 - present : removed a backup supply well here that didnt have any location info and only pumpng ~ 200 k intermittedly</t>
  </si>
  <si>
    <t>https://www.golfadvisor.com/courses/5465-wedgewood-golf-course</t>
  </si>
  <si>
    <t>WILL COUNTY FOREST PRESERVE</t>
  </si>
  <si>
    <t>deleted: only reported 4000 gallons a year</t>
  </si>
  <si>
    <t>1999 - present: as far as I can see with the well - they business has been going since the 70's though</t>
  </si>
  <si>
    <t>https://www.willebrothers.com/</t>
  </si>
  <si>
    <t>1960 - present: inactive on gwinfo becasue the facility doesnt meter their water usage. However I will carry their pumping from the aughts to modern day</t>
  </si>
  <si>
    <t>https://www.golfadvisor.com/courses/5358-willow-run-country-club</t>
  </si>
  <si>
    <t>ended 1994 : randomly chosen to start in 1953</t>
  </si>
  <si>
    <t>1979 - 1995</t>
  </si>
  <si>
    <t>https://www.golfadvisor.com/courses/5280-woodruff-golf-course</t>
  </si>
  <si>
    <t>19716650</t>
  </si>
  <si>
    <t>AVERY GRAVEL CO INC</t>
  </si>
  <si>
    <t>3510424</t>
  </si>
  <si>
    <t>3054586</t>
  </si>
  <si>
    <t>19795130</t>
  </si>
  <si>
    <t>3395770</t>
  </si>
  <si>
    <t>3100098</t>
  </si>
  <si>
    <t>19714709</t>
  </si>
  <si>
    <t>3492207</t>
  </si>
  <si>
    <t>3067809</t>
  </si>
  <si>
    <t>19713877</t>
  </si>
  <si>
    <t>3369783</t>
  </si>
  <si>
    <t>3089152</t>
  </si>
  <si>
    <t>19790150</t>
  </si>
  <si>
    <t>BRAIDWOOD</t>
  </si>
  <si>
    <t>3349913</t>
  </si>
  <si>
    <t>3005150</t>
  </si>
  <si>
    <t>3350741</t>
  </si>
  <si>
    <t>2999207</t>
  </si>
  <si>
    <t>3350720</t>
  </si>
  <si>
    <t>2999995</t>
  </si>
  <si>
    <t>3349837</t>
  </si>
  <si>
    <t>3005457</t>
  </si>
  <si>
    <t>3350206</t>
  </si>
  <si>
    <t>3001056</t>
  </si>
  <si>
    <t>19713580</t>
  </si>
  <si>
    <t>C &amp; S CHEMICAL</t>
  </si>
  <si>
    <t>3384755</t>
  </si>
  <si>
    <t>3085225</t>
  </si>
  <si>
    <t>3084565</t>
  </si>
  <si>
    <t>19713600</t>
  </si>
  <si>
    <t>CATERPILLAR INC - JOLIET</t>
  </si>
  <si>
    <t>3372485</t>
  </si>
  <si>
    <t>3081404</t>
  </si>
  <si>
    <t>3373145</t>
  </si>
  <si>
    <t>3080744</t>
  </si>
  <si>
    <t>19713310</t>
  </si>
  <si>
    <t>CENTERPOINT JOLIET TERMINAL RAILROAD, LLC</t>
  </si>
  <si>
    <t>3342497</t>
  </si>
  <si>
    <t>3158396</t>
  </si>
  <si>
    <t>3341592</t>
  </si>
  <si>
    <t>3149636</t>
  </si>
  <si>
    <t>3353686</t>
  </si>
  <si>
    <t>3061162</t>
  </si>
  <si>
    <t>3343532</t>
  </si>
  <si>
    <t>3047000</t>
  </si>
  <si>
    <t>3343575</t>
  </si>
  <si>
    <t>3050648</t>
  </si>
  <si>
    <t xml:space="preserve">       </t>
  </si>
  <si>
    <t>3344715</t>
  </si>
  <si>
    <t>3064376</t>
  </si>
  <si>
    <t>03114150</t>
  </si>
  <si>
    <t>CITGO PETROLEUM CORPORATION</t>
  </si>
  <si>
    <t>3393785</t>
  </si>
  <si>
    <t>3138241</t>
  </si>
  <si>
    <t>3395310</t>
  </si>
  <si>
    <t>3142379</t>
  </si>
  <si>
    <t>3394941</t>
  </si>
  <si>
    <t>3142289</t>
  </si>
  <si>
    <t>3397086</t>
  </si>
  <si>
    <t>3143967</t>
  </si>
  <si>
    <t>19701250</t>
  </si>
  <si>
    <t>CLEVELAND STEEL CONTAINER</t>
  </si>
  <si>
    <t>3380916</t>
  </si>
  <si>
    <t>3104300</t>
  </si>
  <si>
    <t>3035314</t>
  </si>
  <si>
    <t>3363043</t>
  </si>
  <si>
    <t>3023050</t>
  </si>
  <si>
    <t>3361063</t>
  </si>
  <si>
    <t>3024370</t>
  </si>
  <si>
    <t>06390250</t>
  </si>
  <si>
    <t>DIAMOND</t>
  </si>
  <si>
    <t>19711000</t>
  </si>
  <si>
    <t>DIVERSIFIED CPC INTL</t>
  </si>
  <si>
    <t>3354503</t>
  </si>
  <si>
    <t>3052994</t>
  </si>
  <si>
    <t>19712822</t>
  </si>
  <si>
    <t>DOW CHEMICAL</t>
  </si>
  <si>
    <t>3354035</t>
  </si>
  <si>
    <t>3050359</t>
  </si>
  <si>
    <t>3380445</t>
  </si>
  <si>
    <t>3054515</t>
  </si>
  <si>
    <t>3379711</t>
  </si>
  <si>
    <t>3050521</t>
  </si>
  <si>
    <t>3369640</t>
  </si>
  <si>
    <t>3051050</t>
  </si>
  <si>
    <t>3369639</t>
  </si>
  <si>
    <t>3048402</t>
  </si>
  <si>
    <t>3369932</t>
  </si>
  <si>
    <t>3041234</t>
  </si>
  <si>
    <t>3370006</t>
  </si>
  <si>
    <t>3043580</t>
  </si>
  <si>
    <t>3369866</t>
  </si>
  <si>
    <t>3046064</t>
  </si>
  <si>
    <t>3378607</t>
  </si>
  <si>
    <t>3048995</t>
  </si>
  <si>
    <t>3374296</t>
  </si>
  <si>
    <t>3062390</t>
  </si>
  <si>
    <t>19712795</t>
  </si>
  <si>
    <t>EXELON - BRAIDWOOD STATION</t>
  </si>
  <si>
    <t>3347983</t>
  </si>
  <si>
    <t>2992224</t>
  </si>
  <si>
    <t>3359340</t>
  </si>
  <si>
    <t>2984627</t>
  </si>
  <si>
    <t>3348643</t>
  </si>
  <si>
    <t>19713720</t>
  </si>
  <si>
    <t>EXXON MOBIL OIL CORP - JOLIET REFINERY</t>
  </si>
  <si>
    <t>3357635</t>
  </si>
  <si>
    <t>3053170</t>
  </si>
  <si>
    <t>3359615</t>
  </si>
  <si>
    <t>3054490</t>
  </si>
  <si>
    <t>3358295</t>
  </si>
  <si>
    <t>19795680</t>
  </si>
  <si>
    <t>19713590</t>
  </si>
  <si>
    <t>FLINT HILLS RESOURCES CHEMICAL INTERMEDIATES, LLC</t>
  </si>
  <si>
    <t>3362450</t>
  </si>
  <si>
    <t>3065872</t>
  </si>
  <si>
    <t>3361172</t>
  </si>
  <si>
    <t>3066319</t>
  </si>
  <si>
    <t>3361746</t>
  </si>
  <si>
    <t>3065062</t>
  </si>
  <si>
    <t>3360954</t>
  </si>
  <si>
    <t>3067663</t>
  </si>
  <si>
    <t>3359192</t>
  </si>
  <si>
    <t>3064999</t>
  </si>
  <si>
    <t>19713345</t>
  </si>
  <si>
    <t>19712595</t>
  </si>
  <si>
    <t>3517869</t>
  </si>
  <si>
    <t>3050146</t>
  </si>
  <si>
    <t>19713740</t>
  </si>
  <si>
    <t>GERDAU AMERISTEEL - JOLIET MILL</t>
  </si>
  <si>
    <t>3385382</t>
  </si>
  <si>
    <t>3104115</t>
  </si>
  <si>
    <t>19712794</t>
  </si>
  <si>
    <t>GODLEY PARK DISTRICT</t>
  </si>
  <si>
    <t>19790130</t>
  </si>
  <si>
    <t>GODLEY PUBLIC WATER DISTRICT</t>
  </si>
  <si>
    <t>3345343</t>
  </si>
  <si>
    <t>2988924</t>
  </si>
  <si>
    <t>3344568</t>
  </si>
  <si>
    <t>2988234</t>
  </si>
  <si>
    <t>3485635</t>
  </si>
  <si>
    <t>3069587</t>
  </si>
  <si>
    <t>3483655</t>
  </si>
  <si>
    <t>3070907</t>
  </si>
  <si>
    <t>3066287</t>
  </si>
  <si>
    <t>3487154</t>
  </si>
  <si>
    <t>3065722</t>
  </si>
  <si>
    <t>19713294</t>
  </si>
  <si>
    <t>HAGER'S COUNTRY MARKET, INC</t>
  </si>
  <si>
    <t>3358090</t>
  </si>
  <si>
    <t>3042676</t>
  </si>
  <si>
    <t>19760100</t>
  </si>
  <si>
    <t>3355728</t>
  </si>
  <si>
    <t>3093104</t>
  </si>
  <si>
    <t>3095084</t>
  </si>
  <si>
    <t>3095744</t>
  </si>
  <si>
    <t>19716000</t>
  </si>
  <si>
    <t>3404336</t>
  </si>
  <si>
    <t>3135434</t>
  </si>
  <si>
    <t>3355277</t>
  </si>
  <si>
    <t>3093155</t>
  </si>
  <si>
    <t>3355178</t>
  </si>
  <si>
    <t>3093163</t>
  </si>
  <si>
    <t>3397865</t>
  </si>
  <si>
    <t>3091946</t>
  </si>
  <si>
    <t>19713860</t>
  </si>
  <si>
    <t>3358974</t>
  </si>
  <si>
    <t>3070303</t>
  </si>
  <si>
    <t>19713750</t>
  </si>
  <si>
    <t>IVEX JOLIET</t>
  </si>
  <si>
    <t>3394347</t>
  </si>
  <si>
    <t>3091614</t>
  </si>
  <si>
    <t>19747230</t>
  </si>
  <si>
    <t>JOHNS MANVILLE INTERNATIONAL I</t>
  </si>
  <si>
    <t>3083996</t>
  </si>
  <si>
    <t>18</t>
  </si>
  <si>
    <t>3358761</t>
  </si>
  <si>
    <t>3069868</t>
  </si>
  <si>
    <t>3340652</t>
  </si>
  <si>
    <t>3102920</t>
  </si>
  <si>
    <t>3346525</t>
  </si>
  <si>
    <t>3105379</t>
  </si>
  <si>
    <t>3368617</t>
  </si>
  <si>
    <t>3101260</t>
  </si>
  <si>
    <t>3364839</t>
  </si>
  <si>
    <t>3093690</t>
  </si>
  <si>
    <t>3391919</t>
  </si>
  <si>
    <t>3100784</t>
  </si>
  <si>
    <t>3373762</t>
  </si>
  <si>
    <t>3094447</t>
  </si>
  <si>
    <t>605</t>
  </si>
  <si>
    <t>3385935</t>
  </si>
  <si>
    <t>3098579</t>
  </si>
  <si>
    <t>3386130</t>
  </si>
  <si>
    <t>3096319</t>
  </si>
  <si>
    <t>602</t>
  </si>
  <si>
    <t>3385400</t>
  </si>
  <si>
    <t>3096478</t>
  </si>
  <si>
    <t>603</t>
  </si>
  <si>
    <t>3388021</t>
  </si>
  <si>
    <t>3094794</t>
  </si>
  <si>
    <t>601</t>
  </si>
  <si>
    <t>3393366</t>
  </si>
  <si>
    <t>3094159</t>
  </si>
  <si>
    <t>3393687</t>
  </si>
  <si>
    <t>102</t>
  </si>
  <si>
    <t>103</t>
  </si>
  <si>
    <t>104</t>
  </si>
  <si>
    <t>105</t>
  </si>
  <si>
    <t>3393560</t>
  </si>
  <si>
    <t>3093985</t>
  </si>
  <si>
    <t>3387078</t>
  </si>
  <si>
    <t>3092036</t>
  </si>
  <si>
    <t>604</t>
  </si>
  <si>
    <t>3385832</t>
  </si>
  <si>
    <t>3093698</t>
  </si>
  <si>
    <t>3384192</t>
  </si>
  <si>
    <t>3090500</t>
  </si>
  <si>
    <t>3408095</t>
  </si>
  <si>
    <t>3104980</t>
  </si>
  <si>
    <t>3407981</t>
  </si>
  <si>
    <t>3100450</t>
  </si>
  <si>
    <t>3365759</t>
  </si>
  <si>
    <t>3111023</t>
  </si>
  <si>
    <t>3402383</t>
  </si>
  <si>
    <t>3105866</t>
  </si>
  <si>
    <t>3340648</t>
  </si>
  <si>
    <t>3102951</t>
  </si>
  <si>
    <t>3370241</t>
  </si>
  <si>
    <t>3093632</t>
  </si>
  <si>
    <t>23</t>
  </si>
  <si>
    <t>3372341</t>
  </si>
  <si>
    <t>3102947</t>
  </si>
  <si>
    <t>3356707</t>
  </si>
  <si>
    <t>3102453</t>
  </si>
  <si>
    <t>24</t>
  </si>
  <si>
    <t>3391953</t>
  </si>
  <si>
    <t>3103346</t>
  </si>
  <si>
    <t>3371651</t>
  </si>
  <si>
    <t>3065440</t>
  </si>
  <si>
    <t>30</t>
  </si>
  <si>
    <t>19797930</t>
  </si>
  <si>
    <t>JOLIET CORRECTIONAL CENTER</t>
  </si>
  <si>
    <t>3389359</t>
  </si>
  <si>
    <t>3101988</t>
  </si>
  <si>
    <t>3389429</t>
  </si>
  <si>
    <t>3102192</t>
  </si>
  <si>
    <t>3388494</t>
  </si>
  <si>
    <t>3102319</t>
  </si>
  <si>
    <t>3388679</t>
  </si>
  <si>
    <t>3102448</t>
  </si>
  <si>
    <t>19713932</t>
  </si>
  <si>
    <t>JOLIET JR COLLEGE</t>
  </si>
  <si>
    <t>3360190</t>
  </si>
  <si>
    <t>3085277</t>
  </si>
  <si>
    <t>3383040</t>
  </si>
  <si>
    <t>3122682</t>
  </si>
  <si>
    <t>19713937</t>
  </si>
  <si>
    <t>3386075</t>
  </si>
  <si>
    <t>3085316</t>
  </si>
  <si>
    <t>3406196</t>
  </si>
  <si>
    <t>2981553</t>
  </si>
  <si>
    <t>3406416</t>
  </si>
  <si>
    <t>2981441</t>
  </si>
  <si>
    <t>19713735</t>
  </si>
  <si>
    <t>KEATING RESOURCES</t>
  </si>
  <si>
    <t>3376445</t>
  </si>
  <si>
    <t>3079424</t>
  </si>
  <si>
    <t>3377069</t>
  </si>
  <si>
    <t>3081046</t>
  </si>
  <si>
    <t>19795930</t>
  </si>
  <si>
    <t>LAKEWOOD SHORES IMPROVEMENT ASSN</t>
  </si>
  <si>
    <t>3370431</t>
  </si>
  <si>
    <t>3004942</t>
  </si>
  <si>
    <t>3370223</t>
  </si>
  <si>
    <t>3007742</t>
  </si>
  <si>
    <t>3370980</t>
  </si>
  <si>
    <t>3005696</t>
  </si>
  <si>
    <t>3370646</t>
  </si>
  <si>
    <t>3006529</t>
  </si>
  <si>
    <t>3391356</t>
  </si>
  <si>
    <t>3117805</t>
  </si>
  <si>
    <t>19713670</t>
  </si>
  <si>
    <t>LODERS CROKLAAN</t>
  </si>
  <si>
    <t>3351863</t>
  </si>
  <si>
    <t>3051674</t>
  </si>
  <si>
    <t>3051014</t>
  </si>
  <si>
    <t>19713239</t>
  </si>
  <si>
    <t>MADAYS WHOLESALE GREENHOUSE, INC.</t>
  </si>
  <si>
    <t>19713710</t>
  </si>
  <si>
    <t>MANCUSO CHEESE CO INC</t>
  </si>
  <si>
    <t>3391327</t>
  </si>
  <si>
    <t>3086134</t>
  </si>
  <si>
    <t>3417111</t>
  </si>
  <si>
    <t>3057406</t>
  </si>
  <si>
    <t>3410933</t>
  </si>
  <si>
    <t>3060839</t>
  </si>
  <si>
    <t>3414974</t>
  </si>
  <si>
    <t>3063837</t>
  </si>
  <si>
    <t>3413033</t>
  </si>
  <si>
    <t>3057340</t>
  </si>
  <si>
    <t>901</t>
  </si>
  <si>
    <t>3388820</t>
  </si>
  <si>
    <t>3034965</t>
  </si>
  <si>
    <t>3370220</t>
  </si>
  <si>
    <t>3037962</t>
  </si>
  <si>
    <t>3373811</t>
  </si>
  <si>
    <t>3041505</t>
  </si>
  <si>
    <t>3373110</t>
  </si>
  <si>
    <t>3034709</t>
  </si>
  <si>
    <t>902</t>
  </si>
  <si>
    <t>3386859</t>
  </si>
  <si>
    <t>3036209</t>
  </si>
  <si>
    <t>3364647</t>
  </si>
  <si>
    <t>3360730</t>
  </si>
  <si>
    <t>3040696</t>
  </si>
  <si>
    <t>3038622</t>
  </si>
  <si>
    <t>19730330</t>
  </si>
  <si>
    <t>MIDWEST GENERATION - JOLIET ST 29 UNITS 7-8</t>
  </si>
  <si>
    <t>3375785</t>
  </si>
  <si>
    <t>3082724</t>
  </si>
  <si>
    <t>3375497</t>
  </si>
  <si>
    <t>19730240</t>
  </si>
  <si>
    <t>MIDWEST GENERATION - JOLIET ST 9  UNITS 1-6</t>
  </si>
  <si>
    <t>3378106</t>
  </si>
  <si>
    <t>3083682</t>
  </si>
  <si>
    <t>3083026</t>
  </si>
  <si>
    <t>19730360</t>
  </si>
  <si>
    <t>MIDWEST GENERATION - ROMEOVILLE</t>
  </si>
  <si>
    <t>3391410</t>
  </si>
  <si>
    <t>3134882</t>
  </si>
  <si>
    <t>3136202</t>
  </si>
  <si>
    <t>19714220</t>
  </si>
  <si>
    <t>MWRDGC - LOCKPORT HYDRO</t>
  </si>
  <si>
    <t>3386979</t>
  </si>
  <si>
    <t>3110943</t>
  </si>
  <si>
    <t>04316928</t>
  </si>
  <si>
    <t>NAPERBROOK GOLF COURSE</t>
  </si>
  <si>
    <t>3365134</t>
  </si>
  <si>
    <t>3151359</t>
  </si>
  <si>
    <t>3362908</t>
  </si>
  <si>
    <t>3157848</t>
  </si>
  <si>
    <t>3368880</t>
  </si>
  <si>
    <t>3162181</t>
  </si>
  <si>
    <t>19714500</t>
  </si>
  <si>
    <t>NORTHFIELD BLOCK- CHANNAHON</t>
  </si>
  <si>
    <t>3363550</t>
  </si>
  <si>
    <t>3069859</t>
  </si>
  <si>
    <t>19712900</t>
  </si>
  <si>
    <t>OILTANKING JOLIET</t>
  </si>
  <si>
    <t>3350799</t>
  </si>
  <si>
    <t>3047542</t>
  </si>
  <si>
    <t>19713730</t>
  </si>
  <si>
    <t>OLIN CORP  JOLIET PLANT</t>
  </si>
  <si>
    <t>3375125</t>
  </si>
  <si>
    <t>19729982</t>
  </si>
  <si>
    <t>3359683</t>
  </si>
  <si>
    <t>3124831</t>
  </si>
  <si>
    <t>OZINGA BROTHERS INC PLAINFIELD</t>
  </si>
  <si>
    <t>3359023</t>
  </si>
  <si>
    <t>3127471</t>
  </si>
  <si>
    <t>3350192</t>
  </si>
  <si>
    <t>3139615</t>
  </si>
  <si>
    <t>3351613</t>
  </si>
  <si>
    <t>3139248</t>
  </si>
  <si>
    <t>3350854</t>
  </si>
  <si>
    <t>3129348</t>
  </si>
  <si>
    <t>3353995</t>
  </si>
  <si>
    <t>3126555</t>
  </si>
  <si>
    <t>3352902</t>
  </si>
  <si>
    <t>3118975</t>
  </si>
  <si>
    <t>19716690</t>
  </si>
  <si>
    <t>PLAINFIELD STAMPING ILL INC</t>
  </si>
  <si>
    <t>3117272</t>
  </si>
  <si>
    <t>19714290</t>
  </si>
  <si>
    <t>3390029</t>
  </si>
  <si>
    <t>3133304</t>
  </si>
  <si>
    <t>19717250</t>
  </si>
  <si>
    <t>PRAXAIR</t>
  </si>
  <si>
    <t>3376936</t>
  </si>
  <si>
    <t>19730962</t>
  </si>
  <si>
    <t>QUALITY TURF NURSERY</t>
  </si>
  <si>
    <t>3374837</t>
  </si>
  <si>
    <t>3087956</t>
  </si>
  <si>
    <t>3377683</t>
  </si>
  <si>
    <t>3087540</t>
  </si>
  <si>
    <t>3377669</t>
  </si>
  <si>
    <t>3087455</t>
  </si>
  <si>
    <t>3370967</t>
  </si>
  <si>
    <t>3133739</t>
  </si>
  <si>
    <t>3381600</t>
  </si>
  <si>
    <t>3134746</t>
  </si>
  <si>
    <t>3384089</t>
  </si>
  <si>
    <t>3141267</t>
  </si>
  <si>
    <t>3375245</t>
  </si>
  <si>
    <t>3145916</t>
  </si>
  <si>
    <t>3370735</t>
  </si>
  <si>
    <t>3124911</t>
  </si>
  <si>
    <t>3353028</t>
  </si>
  <si>
    <t>3094365</t>
  </si>
  <si>
    <t>3341719</t>
  </si>
  <si>
    <t>3082203</t>
  </si>
  <si>
    <t>3347911</t>
  </si>
  <si>
    <t>3081724</t>
  </si>
  <si>
    <t>19797910</t>
  </si>
  <si>
    <t>STATEVILLE CORRECTIONAL CENTER</t>
  </si>
  <si>
    <t>3383946</t>
  </si>
  <si>
    <t>3115179</t>
  </si>
  <si>
    <t>3382128</t>
  </si>
  <si>
    <t>3114340</t>
  </si>
  <si>
    <t>3382145</t>
  </si>
  <si>
    <t>3113821</t>
  </si>
  <si>
    <t>3382162</t>
  </si>
  <si>
    <t>3113286</t>
  </si>
  <si>
    <t>3382168</t>
  </si>
  <si>
    <t>3113320</t>
  </si>
  <si>
    <t>3379670</t>
  </si>
  <si>
    <t>3113453</t>
  </si>
  <si>
    <t>19713320</t>
  </si>
  <si>
    <t>STEPAN CHEMICAL COMPANY</t>
  </si>
  <si>
    <t>3365090</t>
  </si>
  <si>
    <t>3063892</t>
  </si>
  <si>
    <t>3365750</t>
  </si>
  <si>
    <t>3064552</t>
  </si>
  <si>
    <t>3366290</t>
  </si>
  <si>
    <t>3064422</t>
  </si>
  <si>
    <t>19713680</t>
  </si>
  <si>
    <t>STONE CONTAINER CORP</t>
  </si>
  <si>
    <t>3362230</t>
  </si>
  <si>
    <t>3071179</t>
  </si>
  <si>
    <t>19713760</t>
  </si>
  <si>
    <t>STYROLUTION AMERICA LLC</t>
  </si>
  <si>
    <t>3355823</t>
  </si>
  <si>
    <t>3355198</t>
  </si>
  <si>
    <t>3068332</t>
  </si>
  <si>
    <t>3355153</t>
  </si>
  <si>
    <t>3068648</t>
  </si>
  <si>
    <t>3354631</t>
  </si>
  <si>
    <t>3069103</t>
  </si>
  <si>
    <t>19713515</t>
  </si>
  <si>
    <t>3355951</t>
  </si>
  <si>
    <t>3091771</t>
  </si>
  <si>
    <t>3353243</t>
  </si>
  <si>
    <t>3076477</t>
  </si>
  <si>
    <t>UTILITIES INC - CHERRY HILL WATER CO</t>
  </si>
  <si>
    <t>19714000</t>
  </si>
  <si>
    <t>VCNA PRARIE - YARD 1006 - ROMEOVILLE</t>
  </si>
  <si>
    <t>19716670</t>
  </si>
  <si>
    <t>3363167</t>
  </si>
  <si>
    <t>3119547</t>
  </si>
  <si>
    <t>19791100</t>
  </si>
  <si>
    <t>WILMINGTON</t>
  </si>
  <si>
    <t>3370125</t>
  </si>
  <si>
    <t>3015540</t>
  </si>
  <si>
    <t>3370188</t>
  </si>
  <si>
    <t>3015648</t>
  </si>
  <si>
    <t>3369896</t>
  </si>
  <si>
    <t>3014329</t>
  </si>
  <si>
    <t>reference notes from gwinfo unless otherwise cited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</si>
</sst>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Arial"/>
    </font>
    <font>
      <b/>
      <u/>
      <sz val="12"/>
      <color theme="1"/>
      <name val="Arial"/>
    </font>
    <font>
      <sz val="12"/>
      <color theme="1"/>
      <name val="Arial"/>
    </font>
    <font>
      <b/>
      <sz val="11"/>
      <color indexed="8"/>
      <name val="Calibri"/>
    </font>
    <font>
      <b/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color rgb="FFFF0000"/>
      <name val="Calibri"/>
    </font>
    <font>
      <sz val="16"/>
      <color theme="1"/>
      <name val="Aharoni"/>
      <charset val="177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14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2" fillId="0" borderId="2" xfId="1" applyBorder="1"/>
    <xf numFmtId="0" fontId="1" fillId="0" borderId="0" xfId="1" applyFont="1" applyFill="1" applyBorder="1" applyAlignment="1">
      <alignment horizontal="right" wrapText="1"/>
    </xf>
    <xf numFmtId="0" fontId="2" fillId="0" borderId="0" xfId="1" applyBorder="1"/>
    <xf numFmtId="0" fontId="1" fillId="3" borderId="2" xfId="1" applyFont="1" applyFill="1" applyBorder="1" applyAlignment="1">
      <alignment wrapText="1"/>
    </xf>
    <xf numFmtId="0" fontId="3" fillId="0" borderId="0" xfId="0" applyFont="1"/>
    <xf numFmtId="0" fontId="1" fillId="4" borderId="2" xfId="1" applyFont="1" applyFill="1" applyBorder="1" applyAlignment="1">
      <alignment horizontal="right" wrapText="1"/>
    </xf>
    <xf numFmtId="0" fontId="1" fillId="4" borderId="2" xfId="1" applyFont="1" applyFill="1" applyBorder="1" applyAlignment="1">
      <alignment wrapText="1"/>
    </xf>
    <xf numFmtId="0" fontId="1" fillId="4" borderId="0" xfId="1" applyFont="1" applyFill="1" applyBorder="1" applyAlignment="1">
      <alignment horizontal="right" wrapText="1"/>
    </xf>
    <xf numFmtId="0" fontId="2" fillId="4" borderId="2" xfId="1" applyFill="1" applyBorder="1"/>
    <xf numFmtId="0" fontId="0" fillId="4" borderId="0" xfId="0" applyFill="1"/>
    <xf numFmtId="0" fontId="1" fillId="5" borderId="2" xfId="1" applyFont="1" applyFill="1" applyBorder="1" applyAlignment="1">
      <alignment horizontal="right" wrapText="1"/>
    </xf>
    <xf numFmtId="0" fontId="1" fillId="5" borderId="2" xfId="1" applyFont="1" applyFill="1" applyBorder="1" applyAlignment="1">
      <alignment wrapText="1"/>
    </xf>
    <xf numFmtId="0" fontId="1" fillId="5" borderId="0" xfId="1" applyFont="1" applyFill="1" applyBorder="1" applyAlignment="1">
      <alignment horizontal="right" wrapText="1"/>
    </xf>
    <xf numFmtId="0" fontId="2" fillId="5" borderId="2" xfId="1" applyFill="1" applyBorder="1"/>
    <xf numFmtId="0" fontId="0" fillId="5" borderId="0" xfId="0" applyFill="1"/>
    <xf numFmtId="0" fontId="1" fillId="6" borderId="2" xfId="1" applyFont="1" applyFill="1" applyBorder="1" applyAlignment="1">
      <alignment horizontal="right" wrapText="1"/>
    </xf>
    <xf numFmtId="0" fontId="1" fillId="6" borderId="2" xfId="1" applyFont="1" applyFill="1" applyBorder="1" applyAlignment="1">
      <alignment wrapText="1"/>
    </xf>
    <xf numFmtId="0" fontId="2" fillId="6" borderId="2" xfId="1" applyFill="1" applyBorder="1"/>
    <xf numFmtId="0" fontId="1" fillId="6" borderId="0" xfId="1" applyFont="1" applyFill="1" applyBorder="1" applyAlignment="1">
      <alignment horizontal="right" wrapText="1"/>
    </xf>
    <xf numFmtId="0" fontId="0" fillId="6" borderId="0" xfId="0" applyFill="1"/>
    <xf numFmtId="0" fontId="1" fillId="8" borderId="2" xfId="1" applyFont="1" applyFill="1" applyBorder="1" applyAlignment="1">
      <alignment horizontal="right" wrapText="1"/>
    </xf>
    <xf numFmtId="0" fontId="1" fillId="8" borderId="2" xfId="1" applyFont="1" applyFill="1" applyBorder="1" applyAlignment="1">
      <alignment wrapText="1"/>
    </xf>
    <xf numFmtId="0" fontId="0" fillId="8" borderId="0" xfId="0" applyFill="1"/>
    <xf numFmtId="0" fontId="1" fillId="10" borderId="2" xfId="1" applyFont="1" applyFill="1" applyBorder="1" applyAlignment="1">
      <alignment horizontal="right" wrapText="1"/>
    </xf>
    <xf numFmtId="0" fontId="1" fillId="10" borderId="2" xfId="1" applyFont="1" applyFill="1" applyBorder="1" applyAlignment="1">
      <alignment wrapText="1"/>
    </xf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4" fillId="8" borderId="0" xfId="0" applyFont="1" applyFill="1"/>
    <xf numFmtId="0" fontId="4" fillId="10" borderId="0" xfId="0" applyFont="1" applyFill="1"/>
    <xf numFmtId="0" fontId="4" fillId="9" borderId="0" xfId="0" applyFont="1" applyFill="1" applyAlignment="1">
      <alignment wrapText="1"/>
    </xf>
    <xf numFmtId="0" fontId="4" fillId="12" borderId="0" xfId="0" applyFont="1" applyFill="1"/>
    <xf numFmtId="0" fontId="4" fillId="7" borderId="0" xfId="0" applyFont="1" applyFill="1" applyAlignment="1">
      <alignment wrapText="1"/>
    </xf>
    <xf numFmtId="0" fontId="5" fillId="12" borderId="0" xfId="0" applyFont="1" applyFill="1"/>
    <xf numFmtId="0" fontId="5" fillId="11" borderId="0" xfId="0" applyFont="1" applyFill="1"/>
    <xf numFmtId="0" fontId="6" fillId="12" borderId="0" xfId="0" applyFont="1" applyFill="1" applyAlignment="1">
      <alignment horizontal="left" vertical="center" wrapText="1"/>
    </xf>
    <xf numFmtId="0" fontId="6" fillId="0" borderId="0" xfId="0" applyFont="1"/>
    <xf numFmtId="0" fontId="0" fillId="0" borderId="0" xfId="0" applyFont="1"/>
    <xf numFmtId="0" fontId="1" fillId="13" borderId="2" xfId="1" applyFont="1" applyFill="1" applyBorder="1" applyAlignment="1">
      <alignment horizontal="right" wrapText="1"/>
    </xf>
    <xf numFmtId="0" fontId="1" fillId="13" borderId="2" xfId="1" applyFont="1" applyFill="1" applyBorder="1" applyAlignment="1">
      <alignment wrapText="1"/>
    </xf>
    <xf numFmtId="0" fontId="4" fillId="13" borderId="0" xfId="0" applyFont="1" applyFill="1"/>
    <xf numFmtId="0" fontId="4" fillId="14" borderId="0" xfId="0" applyFont="1" applyFill="1"/>
    <xf numFmtId="0" fontId="1" fillId="14" borderId="2" xfId="1" applyFont="1" applyFill="1" applyBorder="1" applyAlignment="1">
      <alignment horizontal="right" wrapText="1"/>
    </xf>
    <xf numFmtId="0" fontId="1" fillId="14" borderId="2" xfId="1" applyFont="1" applyFill="1" applyBorder="1" applyAlignment="1">
      <alignment wrapText="1"/>
    </xf>
    <xf numFmtId="0" fontId="6" fillId="15" borderId="0" xfId="0" applyFont="1" applyFill="1"/>
    <xf numFmtId="1" fontId="1" fillId="0" borderId="0" xfId="1" applyNumberFormat="1" applyFont="1" applyFill="1" applyBorder="1" applyAlignment="1">
      <alignment wrapText="1"/>
    </xf>
    <xf numFmtId="1" fontId="1" fillId="0" borderId="0" xfId="1" applyNumberFormat="1" applyFont="1" applyFill="1" applyBorder="1" applyAlignment="1">
      <alignment horizontal="right" wrapText="1"/>
    </xf>
    <xf numFmtId="1" fontId="1" fillId="0" borderId="2" xfId="1" applyNumberFormat="1" applyFont="1" applyFill="1" applyBorder="1" applyAlignment="1">
      <alignment horizontal="right" wrapText="1"/>
    </xf>
    <xf numFmtId="1" fontId="2" fillId="0" borderId="2" xfId="1" applyNumberFormat="1" applyBorder="1"/>
    <xf numFmtId="1" fontId="2" fillId="0" borderId="0" xfId="1" applyNumberFormat="1"/>
    <xf numFmtId="1" fontId="2" fillId="0" borderId="0" xfId="1" applyNumberFormat="1" applyBorder="1"/>
    <xf numFmtId="1" fontId="0" fillId="4" borderId="0" xfId="0" applyNumberFormat="1" applyFill="1"/>
    <xf numFmtId="1" fontId="1" fillId="0" borderId="2" xfId="1" applyNumberFormat="1" applyFont="1" applyFill="1" applyBorder="1" applyAlignment="1">
      <alignment wrapText="1"/>
    </xf>
    <xf numFmtId="1" fontId="0" fillId="0" borderId="0" xfId="0" applyNumberFormat="1"/>
    <xf numFmtId="1" fontId="1" fillId="5" borderId="0" xfId="1" applyNumberFormat="1" applyFont="1" applyFill="1" applyBorder="1" applyAlignment="1">
      <alignment wrapText="1"/>
    </xf>
    <xf numFmtId="1" fontId="2" fillId="5" borderId="0" xfId="1" applyNumberFormat="1" applyFill="1" applyBorder="1"/>
    <xf numFmtId="1" fontId="1" fillId="5" borderId="0" xfId="1" applyNumberFormat="1" applyFont="1" applyFill="1" applyBorder="1" applyAlignment="1">
      <alignment horizontal="right" wrapText="1"/>
    </xf>
    <xf numFmtId="1" fontId="2" fillId="5" borderId="0" xfId="1" applyNumberFormat="1" applyFill="1"/>
    <xf numFmtId="1" fontId="0" fillId="5" borderId="0" xfId="0" applyNumberFormat="1" applyFill="1"/>
    <xf numFmtId="1" fontId="1" fillId="5" borderId="2" xfId="1" applyNumberFormat="1" applyFont="1" applyFill="1" applyBorder="1" applyAlignment="1">
      <alignment horizontal="right" wrapText="1"/>
    </xf>
    <xf numFmtId="1" fontId="1" fillId="5" borderId="2" xfId="1" applyNumberFormat="1" applyFont="1" applyFill="1" applyBorder="1" applyAlignment="1">
      <alignment wrapText="1"/>
    </xf>
    <xf numFmtId="1" fontId="2" fillId="5" borderId="2" xfId="1" applyNumberFormat="1" applyFill="1" applyBorder="1"/>
    <xf numFmtId="1" fontId="1" fillId="6" borderId="0" xfId="1" applyNumberFormat="1" applyFont="1" applyFill="1" applyBorder="1" applyAlignment="1">
      <alignment wrapText="1"/>
    </xf>
    <xf numFmtId="1" fontId="2" fillId="6" borderId="0" xfId="1" applyNumberFormat="1" applyFill="1" applyBorder="1"/>
    <xf numFmtId="1" fontId="2" fillId="6" borderId="0" xfId="1" applyNumberFormat="1" applyFill="1"/>
    <xf numFmtId="1" fontId="2" fillId="6" borderId="2" xfId="1" applyNumberFormat="1" applyFill="1" applyBorder="1"/>
    <xf numFmtId="1" fontId="1" fillId="6" borderId="0" xfId="1" applyNumberFormat="1" applyFont="1" applyFill="1" applyBorder="1" applyAlignment="1">
      <alignment horizontal="right" wrapText="1"/>
    </xf>
    <xf numFmtId="1" fontId="0" fillId="6" borderId="0" xfId="0" applyNumberFormat="1" applyFill="1"/>
    <xf numFmtId="1" fontId="1" fillId="6" borderId="2" xfId="1" applyNumberFormat="1" applyFont="1" applyFill="1" applyBorder="1" applyAlignment="1">
      <alignment wrapText="1"/>
    </xf>
    <xf numFmtId="1" fontId="1" fillId="6" borderId="2" xfId="1" applyNumberFormat="1" applyFont="1" applyFill="1" applyBorder="1" applyAlignment="1">
      <alignment horizontal="right" wrapText="1"/>
    </xf>
    <xf numFmtId="1" fontId="7" fillId="7" borderId="0" xfId="1" applyNumberFormat="1" applyFont="1" applyFill="1" applyBorder="1" applyAlignment="1">
      <alignment wrapText="1"/>
    </xf>
    <xf numFmtId="1" fontId="8" fillId="4" borderId="0" xfId="1" applyNumberFormat="1" applyFont="1" applyFill="1" applyBorder="1"/>
    <xf numFmtId="1" fontId="1" fillId="4" borderId="0" xfId="1" applyNumberFormat="1" applyFont="1" applyFill="1" applyBorder="1" applyAlignment="1">
      <alignment horizontal="right" wrapText="1"/>
    </xf>
    <xf numFmtId="1" fontId="2" fillId="4" borderId="0" xfId="1" applyNumberFormat="1" applyFill="1"/>
    <xf numFmtId="1" fontId="1" fillId="4" borderId="2" xfId="1" applyNumberFormat="1" applyFont="1" applyFill="1" applyBorder="1" applyAlignment="1">
      <alignment horizontal="right" wrapText="1"/>
    </xf>
    <xf numFmtId="1" fontId="8" fillId="4" borderId="2" xfId="1" applyNumberFormat="1" applyFont="1" applyFill="1" applyBorder="1"/>
    <xf numFmtId="1" fontId="7" fillId="4" borderId="0" xfId="1" applyNumberFormat="1" applyFont="1" applyFill="1" applyBorder="1" applyAlignment="1">
      <alignment wrapText="1"/>
    </xf>
    <xf numFmtId="1" fontId="1" fillId="7" borderId="0" xfId="1" applyNumberFormat="1" applyFont="1" applyFill="1" applyBorder="1" applyAlignment="1">
      <alignment wrapText="1"/>
    </xf>
    <xf numFmtId="1" fontId="1" fillId="4" borderId="0" xfId="1" applyNumberFormat="1" applyFont="1" applyFill="1" applyBorder="1" applyAlignment="1">
      <alignment wrapText="1"/>
    </xf>
    <xf numFmtId="1" fontId="7" fillId="4" borderId="0" xfId="1" applyNumberFormat="1" applyFont="1" applyFill="1" applyBorder="1" applyAlignment="1">
      <alignment horizontal="right" wrapText="1"/>
    </xf>
    <xf numFmtId="1" fontId="8" fillId="9" borderId="0" xfId="1" applyNumberFormat="1" applyFont="1" applyFill="1" applyBorder="1"/>
    <xf numFmtId="1" fontId="2" fillId="4" borderId="0" xfId="1" applyNumberFormat="1" applyFill="1" applyBorder="1"/>
    <xf numFmtId="1" fontId="1" fillId="9" borderId="0" xfId="1" applyNumberFormat="1" applyFont="1" applyFill="1" applyBorder="1" applyAlignment="1">
      <alignment horizontal="right" wrapText="1"/>
    </xf>
    <xf numFmtId="1" fontId="2" fillId="4" borderId="2" xfId="1" applyNumberFormat="1" applyFill="1" applyBorder="1"/>
    <xf numFmtId="1" fontId="8" fillId="7" borderId="0" xfId="1" applyNumberFormat="1" applyFont="1" applyFill="1" applyBorder="1"/>
    <xf numFmtId="1" fontId="7" fillId="4" borderId="2" xfId="1" applyNumberFormat="1" applyFont="1" applyFill="1" applyBorder="1" applyAlignment="1">
      <alignment horizontal="right" wrapText="1"/>
    </xf>
    <xf numFmtId="1" fontId="1" fillId="4" borderId="2" xfId="1" applyNumberFormat="1" applyFont="1" applyFill="1" applyBorder="1" applyAlignment="1">
      <alignment wrapText="1"/>
    </xf>
    <xf numFmtId="1" fontId="1" fillId="7" borderId="2" xfId="1" applyNumberFormat="1" applyFont="1" applyFill="1" applyBorder="1" applyAlignment="1">
      <alignment wrapText="1"/>
    </xf>
    <xf numFmtId="1" fontId="7" fillId="7" borderId="2" xfId="1" applyNumberFormat="1" applyFont="1" applyFill="1" applyBorder="1" applyAlignment="1">
      <alignment wrapText="1"/>
    </xf>
    <xf numFmtId="1" fontId="8" fillId="4" borderId="0" xfId="1" applyNumberFormat="1" applyFont="1" applyFill="1"/>
    <xf numFmtId="1" fontId="1" fillId="8" borderId="0" xfId="1" applyNumberFormat="1" applyFont="1" applyFill="1" applyBorder="1" applyAlignment="1">
      <alignment horizontal="right" wrapText="1"/>
    </xf>
    <xf numFmtId="1" fontId="0" fillId="8" borderId="0" xfId="0" applyNumberFormat="1" applyFill="1"/>
    <xf numFmtId="1" fontId="2" fillId="9" borderId="0" xfId="1" applyNumberFormat="1" applyFill="1" applyBorder="1"/>
    <xf numFmtId="1" fontId="1" fillId="9" borderId="2" xfId="1" applyNumberFormat="1" applyFont="1" applyFill="1" applyBorder="1" applyAlignment="1">
      <alignment horizontal="right" wrapText="1"/>
    </xf>
    <xf numFmtId="1" fontId="2" fillId="9" borderId="2" xfId="1" applyNumberFormat="1" applyFill="1" applyBorder="1"/>
    <xf numFmtId="1" fontId="7" fillId="4" borderId="2" xfId="1" applyNumberFormat="1" applyFont="1" applyFill="1" applyBorder="1" applyAlignment="1">
      <alignment wrapText="1"/>
    </xf>
    <xf numFmtId="0" fontId="6" fillId="12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" fontId="8" fillId="15" borderId="0" xfId="1" applyNumberFormat="1" applyFont="1" applyFill="1" applyBorder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9" fillId="0" borderId="0" xfId="2"/>
    <xf numFmtId="1" fontId="8" fillId="7" borderId="2" xfId="1" applyNumberFormat="1" applyFont="1" applyFill="1" applyBorder="1"/>
    <xf numFmtId="1" fontId="2" fillId="4" borderId="0" xfId="1" applyNumberFormat="1" applyFont="1" applyFill="1" applyBorder="1"/>
    <xf numFmtId="1" fontId="2" fillId="0" borderId="0" xfId="1" applyNumberFormat="1" applyFill="1"/>
    <xf numFmtId="1" fontId="0" fillId="0" borderId="0" xfId="0" applyNumberFormat="1" applyFill="1"/>
    <xf numFmtId="0" fontId="0" fillId="0" borderId="0" xfId="0" applyFill="1"/>
    <xf numFmtId="1" fontId="2" fillId="0" borderId="0" xfId="1" applyNumberFormat="1" applyFill="1" applyBorder="1"/>
    <xf numFmtId="0" fontId="10" fillId="3" borderId="2" xfId="1" applyFont="1" applyFill="1" applyBorder="1" applyAlignment="1">
      <alignment wrapText="1"/>
    </xf>
    <xf numFmtId="1" fontId="2" fillId="4" borderId="2" xfId="1" applyNumberFormat="1" applyFont="1" applyFill="1" applyBorder="1"/>
    <xf numFmtId="0" fontId="2" fillId="3" borderId="2" xfId="1" applyFill="1" applyBorder="1"/>
    <xf numFmtId="1" fontId="0" fillId="4" borderId="0" xfId="0" applyNumberFormat="1" applyFont="1" applyFill="1"/>
    <xf numFmtId="1" fontId="2" fillId="4" borderId="0" xfId="1" applyNumberFormat="1" applyFont="1" applyFill="1"/>
    <xf numFmtId="0" fontId="2" fillId="3" borderId="0" xfId="1" applyFill="1" applyBorder="1"/>
    <xf numFmtId="1" fontId="8" fillId="15" borderId="2" xfId="1" applyNumberFormat="1" applyFont="1" applyFill="1" applyBorder="1"/>
    <xf numFmtId="1" fontId="8" fillId="9" borderId="2" xfId="1" applyNumberFormat="1" applyFont="1" applyFill="1" applyBorder="1"/>
    <xf numFmtId="1" fontId="0" fillId="4" borderId="2" xfId="0" applyNumberFormat="1" applyFill="1" applyBorder="1"/>
    <xf numFmtId="1" fontId="0" fillId="0" borderId="2" xfId="0" applyNumberFormat="1" applyBorder="1"/>
    <xf numFmtId="1" fontId="0" fillId="0" borderId="0" xfId="0" applyNumberFormat="1" applyBorder="1"/>
    <xf numFmtId="1" fontId="0" fillId="5" borderId="0" xfId="0" applyNumberFormat="1" applyFill="1" applyBorder="1"/>
    <xf numFmtId="1" fontId="0" fillId="4" borderId="0" xfId="0" applyNumberFormat="1" applyFill="1" applyBorder="1"/>
    <xf numFmtId="0" fontId="0" fillId="0" borderId="0" xfId="0" applyBorder="1"/>
    <xf numFmtId="0" fontId="1" fillId="0" borderId="1" xfId="1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0" fontId="1" fillId="0" borderId="1" xfId="1" applyFont="1" applyFill="1" applyBorder="1" applyAlignment="1">
      <alignment wrapText="1"/>
    </xf>
    <xf numFmtId="0" fontId="2" fillId="3" borderId="1" xfId="1" applyFill="1" applyBorder="1"/>
    <xf numFmtId="1" fontId="1" fillId="0" borderId="1" xfId="1" applyNumberFormat="1" applyFont="1" applyFill="1" applyBorder="1" applyAlignment="1">
      <alignment wrapText="1"/>
    </xf>
    <xf numFmtId="1" fontId="1" fillId="7" borderId="2" xfId="1" applyNumberFormat="1" applyFont="1" applyFill="1" applyBorder="1" applyAlignment="1">
      <alignment horizontal="right" wrapText="1"/>
    </xf>
    <xf numFmtId="0" fontId="1" fillId="2" borderId="0" xfId="1" applyFont="1" applyFill="1" applyBorder="1" applyAlignment="1">
      <alignment horizontal="center"/>
    </xf>
    <xf numFmtId="1" fontId="2" fillId="8" borderId="0" xfId="1" applyNumberFormat="1" applyFill="1" applyBorder="1"/>
    <xf numFmtId="1" fontId="1" fillId="0" borderId="1" xfId="1" applyNumberFormat="1" applyFont="1" applyFill="1" applyBorder="1" applyAlignment="1">
      <alignment horizontal="right" wrapText="1"/>
    </xf>
    <xf numFmtId="1" fontId="1" fillId="17" borderId="0" xfId="1" applyNumberFormat="1" applyFont="1" applyFill="1" applyBorder="1" applyAlignment="1">
      <alignment horizontal="right" wrapText="1"/>
    </xf>
    <xf numFmtId="1" fontId="2" fillId="0" borderId="2" xfId="1" applyNumberFormat="1" applyFont="1" applyFill="1" applyBorder="1"/>
    <xf numFmtId="1" fontId="1" fillId="16" borderId="0" xfId="1" applyNumberFormat="1" applyFont="1" applyFill="1" applyBorder="1" applyAlignment="1">
      <alignment horizontal="right" wrapText="1"/>
    </xf>
    <xf numFmtId="1" fontId="7" fillId="15" borderId="2" xfId="1" applyNumberFormat="1" applyFont="1" applyFill="1" applyBorder="1" applyAlignment="1">
      <alignment horizontal="right" wrapText="1"/>
    </xf>
    <xf numFmtId="0" fontId="0" fillId="4" borderId="0" xfId="0" applyFill="1" applyBorder="1"/>
    <xf numFmtId="0" fontId="0" fillId="5" borderId="2" xfId="0" applyFill="1" applyBorder="1"/>
    <xf numFmtId="0" fontId="6" fillId="11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Normal_Will County" xfId="1" xr:uid="{69571905-965E-4C7D-BA97-4384D3A2B6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2.illinois.gov/dnr/Parks/About/Pages/DesPlaines.aspx" TargetMode="External"/><Relationship Id="rId13" Type="http://schemas.openxmlformats.org/officeDocument/2006/relationships/hyperlink" Target="https://www.chicagobusiness.com/article/20060619/NEWS01/200021031/material-service-sold-to-hanson-lester-crown-remains-chair" TargetMode="External"/><Relationship Id="rId18" Type="http://schemas.openxmlformats.org/officeDocument/2006/relationships/hyperlink" Target="https://www.bbb.org/us/il/mokena/profile/ready-mixed-concrete/ozinga-bros-inc-0654-88196625" TargetMode="External"/><Relationship Id="rId26" Type="http://schemas.openxmlformats.org/officeDocument/2006/relationships/hyperlink" Target="https://www.golfadvisor.com/courses/5465-wedgewood-golf-course" TargetMode="External"/><Relationship Id="rId3" Type="http://schemas.openxmlformats.org/officeDocument/2006/relationships/hyperlink" Target="https://www.chicagogolfreport.com/illinois-golf-courses/listing/balmoral-woods-country-club/" TargetMode="External"/><Relationship Id="rId21" Type="http://schemas.openxmlformats.org/officeDocument/2006/relationships/hyperlink" Target="https://www2.golfadvisor.com/courses/5040-cardinal-creek-golf-course-center-north/" TargetMode="External"/><Relationship Id="rId7" Type="http://schemas.openxmlformats.org/officeDocument/2006/relationships/hyperlink" Target="https://www.bloomberg.com/profile/company/7529468Z:US" TargetMode="External"/><Relationship Id="rId12" Type="http://schemas.openxmlformats.org/officeDocument/2006/relationships/hyperlink" Target="https://www.golfadvisor.com/courses/468-green-garden-country-club-gold-course" TargetMode="External"/><Relationship Id="rId17" Type="http://schemas.openxmlformats.org/officeDocument/2006/relationships/hyperlink" Target="https://www.golfadvisor.com/courses/5130-longwood-golf-course" TargetMode="External"/><Relationship Id="rId25" Type="http://schemas.openxmlformats.org/officeDocument/2006/relationships/hyperlink" Target="http://files.usgwarchives.net/il/will/bios/weber2706nbs.txt" TargetMode="External"/><Relationship Id="rId2" Type="http://schemas.openxmlformats.org/officeDocument/2006/relationships/hyperlink" Target="https://www.homesbymarco.com/subdivisions/balmoral_heights_in_crete_il" TargetMode="External"/><Relationship Id="rId16" Type="http://schemas.openxmlformats.org/officeDocument/2006/relationships/hyperlink" Target="https://www.golfadvisor.com/courses/5127-lincolnshire-country-club" TargetMode="External"/><Relationship Id="rId20" Type="http://schemas.openxmlformats.org/officeDocument/2006/relationships/hyperlink" Target="https://www.chicagotribune.com/news/ct-xpm-1986-06-19-8602130757-story.html" TargetMode="External"/><Relationship Id="rId29" Type="http://schemas.openxmlformats.org/officeDocument/2006/relationships/hyperlink" Target="https://www.golfadvisor.com/courses/5280-woodruff-golf-course" TargetMode="External"/><Relationship Id="rId1" Type="http://schemas.openxmlformats.org/officeDocument/2006/relationships/hyperlink" Target="http://www.centralsodil.com/about-us" TargetMode="External"/><Relationship Id="rId6" Type="http://schemas.openxmlformats.org/officeDocument/2006/relationships/hyperlink" Target="https://en.wikipedia.org/wiki/Chicago,_Milwaukee,_St._Paul_and_Pacific_Railroad" TargetMode="External"/><Relationship Id="rId11" Type="http://schemas.openxmlformats.org/officeDocument/2006/relationships/hyperlink" Target="https://www.chicagotribune.com/suburbs/ct-xpm-2012-08-23-ct-tl-0823-tinley-golf-course-farm-20120823-story.html" TargetMode="External"/><Relationship Id="rId24" Type="http://schemas.openxmlformats.org/officeDocument/2006/relationships/hyperlink" Target="https://www.golfadvisor.com/courses/5487-university-park-golf-club" TargetMode="External"/><Relationship Id="rId5" Type="http://schemas.openxmlformats.org/officeDocument/2006/relationships/hyperlink" Target="https://www.golfadvisor.com/courses/5317-broken-arrow-golf-club-east-north" TargetMode="External"/><Relationship Id="rId15" Type="http://schemas.openxmlformats.org/officeDocument/2006/relationships/hyperlink" Target="https://www.bloomberg.com/profile/company/0001063D:US" TargetMode="External"/><Relationship Id="rId23" Type="http://schemas.openxmlformats.org/officeDocument/2006/relationships/hyperlink" Target="https://www.golfadvisor.com/courses/5129-tuckaway-golf-course" TargetMode="External"/><Relationship Id="rId28" Type="http://schemas.openxmlformats.org/officeDocument/2006/relationships/hyperlink" Target="https://www.golfadvisor.com/courses/5358-willow-run-country-club" TargetMode="External"/><Relationship Id="rId10" Type="http://schemas.openxmlformats.org/officeDocument/2006/relationships/hyperlink" Target="http://www.evergreensod.com/" TargetMode="External"/><Relationship Id="rId19" Type="http://schemas.openxmlformats.org/officeDocument/2006/relationships/hyperlink" Target="http://www.saunorisgardencenter.com/about.asp" TargetMode="External"/><Relationship Id="rId4" Type="http://schemas.openxmlformats.org/officeDocument/2006/relationships/hyperlink" Target="https://www.golfadvisor.com/courses/5320-big-run-golf-club" TargetMode="External"/><Relationship Id="rId9" Type="http://schemas.openxmlformats.org/officeDocument/2006/relationships/hyperlink" Target="http://www.energyjustice.net/map/displayfacility-68704.htm" TargetMode="External"/><Relationship Id="rId14" Type="http://schemas.openxmlformats.org/officeDocument/2006/relationships/hyperlink" Target="https://www.golfadvisor.com/courses/5444-north-at-hidden-meadows-golf-club" TargetMode="External"/><Relationship Id="rId22" Type="http://schemas.openxmlformats.org/officeDocument/2006/relationships/hyperlink" Target="http://www.teerlingnursery.com/about" TargetMode="External"/><Relationship Id="rId27" Type="http://schemas.openxmlformats.org/officeDocument/2006/relationships/hyperlink" Target="https://www.willebrothers.com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2F46-47AA-C547-BE5D-1340AA167354}">
  <dimension ref="A1:Q62"/>
  <sheetViews>
    <sheetView topLeftCell="A8" workbookViewId="0">
      <selection activeCell="E40" sqref="E40:G40"/>
    </sheetView>
  </sheetViews>
  <sheetFormatPr defaultColWidth="11.42578125" defaultRowHeight="15" x14ac:dyDescent="0.25"/>
  <cols>
    <col min="1" max="1" width="30" customWidth="1"/>
    <col min="9" max="9" width="9.140625" customWidth="1"/>
    <col min="10" max="11" width="9.140625"/>
  </cols>
  <sheetData>
    <row r="1" spans="1:17" ht="15.75" x14ac:dyDescent="0.25">
      <c r="A1" s="30" t="s">
        <v>0</v>
      </c>
      <c r="B1" s="30"/>
      <c r="C1" s="30"/>
      <c r="D1" s="30"/>
      <c r="E1" s="30"/>
      <c r="F1" s="30"/>
      <c r="G1" s="30"/>
      <c r="H1" s="30"/>
      <c r="J1" s="30"/>
      <c r="K1" s="30"/>
    </row>
    <row r="2" spans="1:17" ht="15.75" x14ac:dyDescent="0.25">
      <c r="A2" s="30"/>
      <c r="B2" s="30"/>
      <c r="C2" s="30"/>
      <c r="D2" s="30"/>
      <c r="E2" s="30"/>
      <c r="F2" s="30"/>
      <c r="G2" s="30"/>
      <c r="H2" s="30"/>
      <c r="J2" s="30"/>
      <c r="K2" s="30"/>
    </row>
    <row r="3" spans="1:17" ht="15.75" x14ac:dyDescent="0.25">
      <c r="A3" s="31" t="s">
        <v>1</v>
      </c>
      <c r="B3" s="30"/>
      <c r="C3" s="30"/>
      <c r="D3" s="30"/>
      <c r="E3" s="30"/>
      <c r="F3" s="30"/>
      <c r="G3" s="30"/>
      <c r="H3" s="30"/>
      <c r="J3" s="30"/>
      <c r="K3" s="30"/>
    </row>
    <row r="4" spans="1:17" ht="15.75" x14ac:dyDescent="0.25">
      <c r="A4" s="32" t="s">
        <v>2</v>
      </c>
      <c r="B4" s="30"/>
      <c r="C4" s="30"/>
      <c r="D4" s="30"/>
      <c r="E4" s="30"/>
      <c r="F4" s="30"/>
      <c r="G4" s="30"/>
      <c r="H4" s="30"/>
      <c r="J4" s="30"/>
      <c r="K4" s="30"/>
    </row>
    <row r="5" spans="1:17" ht="15.75" x14ac:dyDescent="0.25">
      <c r="A5" s="33" t="s">
        <v>3</v>
      </c>
      <c r="B5" s="30"/>
      <c r="C5" s="30"/>
      <c r="D5" s="30"/>
      <c r="E5" s="30"/>
      <c r="F5" s="30"/>
      <c r="G5" s="30"/>
      <c r="H5" s="30"/>
      <c r="J5" s="30"/>
      <c r="K5" s="30"/>
    </row>
    <row r="6" spans="1:17" ht="15.75" x14ac:dyDescent="0.25">
      <c r="A6" s="34" t="s">
        <v>4</v>
      </c>
      <c r="B6" s="30"/>
      <c r="C6" s="30"/>
      <c r="D6" s="30"/>
      <c r="E6" s="30"/>
      <c r="F6" s="30"/>
      <c r="G6" s="30"/>
      <c r="H6" s="30"/>
      <c r="J6" s="30"/>
      <c r="K6" s="30"/>
    </row>
    <row r="7" spans="1:17" ht="31.5" x14ac:dyDescent="0.25">
      <c r="A7" s="37" t="s">
        <v>5</v>
      </c>
      <c r="B7" s="30"/>
      <c r="C7" s="30"/>
      <c r="D7" s="30"/>
      <c r="E7" s="30"/>
      <c r="F7" s="30"/>
      <c r="G7" s="30"/>
      <c r="H7" s="30"/>
      <c r="J7" s="30"/>
      <c r="K7" s="30"/>
    </row>
    <row r="8" spans="1:17" ht="31.5" x14ac:dyDescent="0.25">
      <c r="A8" s="35" t="s">
        <v>6</v>
      </c>
      <c r="B8" s="30"/>
      <c r="C8" s="30"/>
      <c r="D8" s="30"/>
      <c r="E8" s="30"/>
      <c r="F8" s="30"/>
      <c r="G8" s="30"/>
      <c r="H8" s="30"/>
      <c r="J8" s="30"/>
      <c r="K8" s="30"/>
    </row>
    <row r="9" spans="1:17" ht="15.75" x14ac:dyDescent="0.25">
      <c r="A9" s="45" t="s">
        <v>7</v>
      </c>
      <c r="B9" s="30" t="s">
        <v>8</v>
      </c>
      <c r="C9" s="30"/>
      <c r="D9" s="30"/>
      <c r="E9" s="30"/>
      <c r="F9" s="30"/>
      <c r="G9" s="30"/>
      <c r="H9" s="30"/>
      <c r="J9" s="30"/>
      <c r="K9" s="30"/>
    </row>
    <row r="10" spans="1:17" ht="15.75" x14ac:dyDescent="0.25">
      <c r="A10" s="46" t="s">
        <v>9</v>
      </c>
      <c r="B10" s="49" t="s">
        <v>10</v>
      </c>
      <c r="C10" s="30"/>
      <c r="D10" s="30"/>
      <c r="E10" s="30"/>
      <c r="F10" s="30"/>
      <c r="G10" s="30"/>
      <c r="H10" s="30"/>
      <c r="J10" s="30"/>
      <c r="K10" s="30"/>
    </row>
    <row r="11" spans="1:17" ht="15.75" x14ac:dyDescent="0.25">
      <c r="A11" s="30"/>
      <c r="B11" s="30"/>
      <c r="C11" s="30"/>
      <c r="D11" s="30"/>
      <c r="E11" s="30"/>
      <c r="F11" s="30"/>
      <c r="G11" s="30"/>
      <c r="H11" s="30"/>
      <c r="J11" s="30"/>
      <c r="K11" s="30"/>
    </row>
    <row r="12" spans="1:17" ht="15.75" x14ac:dyDescent="0.25">
      <c r="A12" s="38" t="s">
        <v>11</v>
      </c>
      <c r="B12" s="39" t="s">
        <v>12</v>
      </c>
      <c r="C12" s="39"/>
      <c r="D12" s="39"/>
      <c r="E12" s="38" t="s">
        <v>13</v>
      </c>
      <c r="F12" s="36"/>
      <c r="G12" s="36"/>
      <c r="H12" s="30"/>
      <c r="I12" s="38" t="s">
        <v>14</v>
      </c>
      <c r="J12" s="36"/>
      <c r="K12" s="36"/>
      <c r="L12" s="39" t="s">
        <v>15</v>
      </c>
      <c r="M12" s="39"/>
      <c r="N12" s="39"/>
      <c r="O12" s="38" t="s">
        <v>16</v>
      </c>
      <c r="P12" s="36"/>
      <c r="Q12" s="36"/>
    </row>
    <row r="13" spans="1:17" ht="34.5" customHeight="1" x14ac:dyDescent="0.25">
      <c r="A13" s="40" t="s">
        <v>17</v>
      </c>
      <c r="B13" s="143" t="s">
        <v>18</v>
      </c>
      <c r="C13" s="143"/>
      <c r="D13" s="143"/>
      <c r="E13" s="144" t="s">
        <v>19</v>
      </c>
      <c r="F13" s="144"/>
      <c r="G13" s="144"/>
      <c r="H13" s="30"/>
      <c r="I13" s="101" t="s">
        <v>20</v>
      </c>
      <c r="J13" s="101"/>
      <c r="K13" s="101"/>
      <c r="L13" s="102" t="s">
        <v>21</v>
      </c>
      <c r="M13" s="102"/>
      <c r="N13" s="102"/>
      <c r="O13" s="101" t="s">
        <v>22</v>
      </c>
      <c r="P13" s="101"/>
      <c r="Q13" s="101"/>
    </row>
    <row r="14" spans="1:17" ht="27" customHeight="1" x14ac:dyDescent="0.25">
      <c r="A14" s="40" t="s">
        <v>23</v>
      </c>
      <c r="B14" s="143" t="s">
        <v>24</v>
      </c>
      <c r="C14" s="143"/>
      <c r="D14" s="143"/>
      <c r="E14" s="144" t="s">
        <v>25</v>
      </c>
      <c r="F14" s="144"/>
      <c r="G14" s="144"/>
      <c r="H14" s="30"/>
      <c r="I14" s="101" t="s">
        <v>26</v>
      </c>
      <c r="J14" s="101"/>
      <c r="K14" s="101"/>
      <c r="L14" s="102" t="s">
        <v>27</v>
      </c>
      <c r="M14" s="102"/>
      <c r="N14" s="102"/>
      <c r="O14" s="101"/>
      <c r="P14" s="40"/>
      <c r="Q14" s="40"/>
    </row>
    <row r="15" spans="1:17" ht="30.75" customHeight="1" x14ac:dyDescent="0.25">
      <c r="A15" s="40" t="s">
        <v>28</v>
      </c>
      <c r="B15" s="143" t="s">
        <v>29</v>
      </c>
      <c r="C15" s="143"/>
      <c r="D15" s="143"/>
      <c r="E15" s="144" t="s">
        <v>30</v>
      </c>
      <c r="F15" s="144"/>
      <c r="G15" s="144"/>
      <c r="H15" s="30"/>
      <c r="I15" s="101" t="s">
        <v>31</v>
      </c>
      <c r="J15" s="101"/>
      <c r="K15" s="101"/>
      <c r="L15" s="102" t="s">
        <v>32</v>
      </c>
      <c r="M15" s="102"/>
      <c r="N15" s="102"/>
      <c r="O15" s="101"/>
      <c r="P15" s="40"/>
      <c r="Q15" s="40"/>
    </row>
    <row r="16" spans="1:17" ht="30.75" customHeight="1" x14ac:dyDescent="0.25">
      <c r="A16" s="40" t="s">
        <v>33</v>
      </c>
      <c r="B16" s="143" t="s">
        <v>34</v>
      </c>
      <c r="C16" s="143"/>
      <c r="D16" s="143"/>
      <c r="E16" s="144" t="s">
        <v>30</v>
      </c>
      <c r="F16" s="144"/>
      <c r="G16" s="144"/>
      <c r="H16" s="30"/>
      <c r="I16" s="101"/>
      <c r="J16" s="101"/>
      <c r="K16" s="101"/>
      <c r="L16" s="102" t="s">
        <v>35</v>
      </c>
      <c r="M16" s="102"/>
      <c r="N16" s="102"/>
      <c r="O16" s="101"/>
      <c r="P16" s="40"/>
      <c r="Q16" s="40"/>
    </row>
    <row r="17" spans="1:17" ht="30.75" customHeight="1" x14ac:dyDescent="0.25">
      <c r="A17" s="106" t="s">
        <v>36</v>
      </c>
      <c r="B17" s="145" t="s">
        <v>37</v>
      </c>
      <c r="C17" s="145"/>
      <c r="D17" s="145"/>
      <c r="E17" s="146" t="s">
        <v>38</v>
      </c>
      <c r="F17" s="146"/>
      <c r="G17" s="146"/>
      <c r="H17" s="30"/>
      <c r="I17" s="101"/>
      <c r="J17" s="101"/>
      <c r="K17" s="101"/>
      <c r="L17" s="102" t="s">
        <v>39</v>
      </c>
      <c r="M17" s="102"/>
      <c r="N17" s="102"/>
      <c r="O17" s="101"/>
      <c r="P17" s="40"/>
      <c r="Q17" s="40"/>
    </row>
    <row r="18" spans="1:17" ht="42.75" customHeight="1" x14ac:dyDescent="0.25">
      <c r="A18" s="40" t="s">
        <v>40</v>
      </c>
      <c r="B18" s="143" t="s">
        <v>41</v>
      </c>
      <c r="C18" s="143"/>
      <c r="D18" s="143"/>
      <c r="E18" s="144" t="s">
        <v>25</v>
      </c>
      <c r="F18" s="144"/>
      <c r="G18" s="144"/>
      <c r="H18" s="30"/>
      <c r="I18" s="101"/>
      <c r="J18" s="101"/>
      <c r="K18" s="101"/>
      <c r="L18" s="102" t="s">
        <v>42</v>
      </c>
      <c r="M18" s="102"/>
      <c r="N18" s="102"/>
      <c r="O18" s="101"/>
      <c r="P18" s="40"/>
      <c r="Q18" s="40"/>
    </row>
    <row r="19" spans="1:17" ht="30" x14ac:dyDescent="0.25">
      <c r="A19" s="40" t="s">
        <v>43</v>
      </c>
      <c r="B19" s="143" t="s">
        <v>34</v>
      </c>
      <c r="C19" s="143"/>
      <c r="D19" s="143"/>
      <c r="E19" s="144" t="s">
        <v>30</v>
      </c>
      <c r="F19" s="144"/>
      <c r="G19" s="144"/>
      <c r="H19" s="30"/>
      <c r="I19" s="101"/>
      <c r="J19" s="101"/>
      <c r="K19" s="101"/>
      <c r="L19" s="102" t="s">
        <v>44</v>
      </c>
      <c r="M19" s="102"/>
      <c r="N19" s="102"/>
      <c r="O19" s="101"/>
      <c r="P19" s="40"/>
      <c r="Q19" s="40"/>
    </row>
    <row r="20" spans="1:17" ht="39" customHeight="1" x14ac:dyDescent="0.25">
      <c r="A20" s="40" t="s">
        <v>45</v>
      </c>
      <c r="B20" s="143" t="s">
        <v>41</v>
      </c>
      <c r="C20" s="143"/>
      <c r="D20" s="143"/>
      <c r="E20" s="144" t="s">
        <v>25</v>
      </c>
      <c r="F20" s="144"/>
      <c r="G20" s="144"/>
      <c r="H20" s="30"/>
      <c r="I20" s="101"/>
      <c r="J20" s="101"/>
      <c r="K20" s="101"/>
      <c r="L20" s="102" t="s">
        <v>42</v>
      </c>
      <c r="M20" s="102"/>
      <c r="N20" s="102"/>
      <c r="O20" s="101"/>
      <c r="P20" s="40"/>
      <c r="Q20" s="40"/>
    </row>
    <row r="21" spans="1:17" ht="42" customHeight="1" x14ac:dyDescent="0.25">
      <c r="A21" s="40" t="s">
        <v>46</v>
      </c>
      <c r="B21" s="143" t="s">
        <v>41</v>
      </c>
      <c r="C21" s="143"/>
      <c r="D21" s="143"/>
      <c r="E21" s="144" t="s">
        <v>25</v>
      </c>
      <c r="F21" s="144"/>
      <c r="G21" s="144"/>
      <c r="H21" s="30"/>
      <c r="I21" s="101"/>
      <c r="J21" s="101"/>
      <c r="K21" s="101"/>
      <c r="L21" s="102" t="s">
        <v>47</v>
      </c>
      <c r="M21" s="102"/>
      <c r="N21" s="102"/>
      <c r="O21" s="101"/>
      <c r="P21" s="40"/>
      <c r="Q21" s="40"/>
    </row>
    <row r="22" spans="1:17" ht="42" customHeight="1" x14ac:dyDescent="0.25">
      <c r="A22" s="40" t="s">
        <v>48</v>
      </c>
      <c r="B22" s="143" t="s">
        <v>41</v>
      </c>
      <c r="C22" s="143"/>
      <c r="D22" s="143"/>
      <c r="E22" s="144" t="s">
        <v>25</v>
      </c>
      <c r="F22" s="144"/>
      <c r="G22" s="144"/>
      <c r="H22" s="30"/>
      <c r="I22" s="101"/>
      <c r="J22" s="101"/>
      <c r="K22" s="101"/>
      <c r="L22" s="102" t="s">
        <v>49</v>
      </c>
      <c r="M22" s="102"/>
      <c r="N22" s="102"/>
      <c r="O22" s="101"/>
      <c r="P22" s="40"/>
      <c r="Q22" s="40"/>
    </row>
    <row r="23" spans="1:17" ht="36.75" customHeight="1" x14ac:dyDescent="0.25">
      <c r="A23" s="40" t="s">
        <v>50</v>
      </c>
      <c r="B23" s="143" t="s">
        <v>41</v>
      </c>
      <c r="C23" s="143"/>
      <c r="D23" s="143"/>
      <c r="E23" s="144" t="s">
        <v>25</v>
      </c>
      <c r="F23" s="144"/>
      <c r="G23" s="144"/>
      <c r="H23" s="30"/>
      <c r="I23" s="101"/>
      <c r="J23" s="101"/>
      <c r="K23" s="101"/>
      <c r="L23" s="102" t="s">
        <v>51</v>
      </c>
      <c r="M23" s="102"/>
      <c r="N23" s="102"/>
      <c r="O23" s="101"/>
      <c r="P23" s="40"/>
      <c r="Q23" s="40"/>
    </row>
    <row r="24" spans="1:17" ht="33.75" customHeight="1" x14ac:dyDescent="0.25">
      <c r="A24" s="40" t="s">
        <v>52</v>
      </c>
      <c r="B24" s="143" t="s">
        <v>34</v>
      </c>
      <c r="C24" s="143"/>
      <c r="D24" s="143"/>
      <c r="E24" s="144" t="s">
        <v>30</v>
      </c>
      <c r="F24" s="144"/>
      <c r="G24" s="144"/>
      <c r="H24" s="30"/>
      <c r="I24" s="101"/>
      <c r="J24" s="101"/>
      <c r="K24" s="101"/>
      <c r="L24" s="102" t="s">
        <v>53</v>
      </c>
      <c r="M24" s="102"/>
      <c r="N24" s="102"/>
      <c r="O24" s="101"/>
      <c r="P24" s="40"/>
      <c r="Q24" s="40"/>
    </row>
    <row r="25" spans="1:17" ht="37.5" customHeight="1" x14ac:dyDescent="0.25">
      <c r="A25" s="106" t="s">
        <v>54</v>
      </c>
      <c r="B25" s="145" t="s">
        <v>37</v>
      </c>
      <c r="C25" s="145"/>
      <c r="D25" s="145"/>
      <c r="E25" s="146" t="s">
        <v>38</v>
      </c>
      <c r="F25" s="146"/>
      <c r="G25" s="146"/>
      <c r="H25" s="30"/>
      <c r="I25" s="101"/>
      <c r="J25" s="101"/>
      <c r="K25" s="101"/>
      <c r="L25" s="102" t="s">
        <v>55</v>
      </c>
      <c r="M25" s="102"/>
      <c r="N25" s="102"/>
      <c r="O25" s="101"/>
      <c r="P25" s="40"/>
      <c r="Q25" s="40"/>
    </row>
    <row r="26" spans="1:17" ht="35.25" customHeight="1" x14ac:dyDescent="0.25">
      <c r="A26" s="40" t="s">
        <v>56</v>
      </c>
      <c r="B26" s="143" t="s">
        <v>34</v>
      </c>
      <c r="C26" s="143"/>
      <c r="D26" s="143"/>
      <c r="E26" s="144" t="s">
        <v>30</v>
      </c>
      <c r="F26" s="144"/>
      <c r="G26" s="144"/>
      <c r="H26" s="30"/>
      <c r="I26" s="101"/>
      <c r="J26" s="101"/>
      <c r="K26" s="101"/>
      <c r="L26" s="102" t="s">
        <v>57</v>
      </c>
      <c r="M26" s="102"/>
      <c r="N26" s="102"/>
      <c r="O26" s="101"/>
      <c r="P26" s="40"/>
      <c r="Q26" s="40"/>
    </row>
    <row r="27" spans="1:17" ht="42.75" customHeight="1" x14ac:dyDescent="0.25">
      <c r="A27" s="40" t="s">
        <v>58</v>
      </c>
      <c r="B27" s="143" t="s">
        <v>41</v>
      </c>
      <c r="C27" s="143"/>
      <c r="D27" s="143"/>
      <c r="E27" s="144" t="s">
        <v>25</v>
      </c>
      <c r="F27" s="144"/>
      <c r="G27" s="144"/>
      <c r="H27" s="30"/>
      <c r="I27" s="101"/>
      <c r="J27" s="101"/>
      <c r="K27" s="101"/>
      <c r="L27" s="102" t="s">
        <v>59</v>
      </c>
      <c r="M27" s="102"/>
      <c r="N27" s="102"/>
      <c r="O27" s="101"/>
      <c r="P27" s="40"/>
      <c r="Q27" s="40"/>
    </row>
    <row r="28" spans="1:17" ht="36.75" customHeight="1" x14ac:dyDescent="0.25">
      <c r="A28" s="40" t="s">
        <v>60</v>
      </c>
      <c r="B28" s="143" t="s">
        <v>34</v>
      </c>
      <c r="C28" s="143"/>
      <c r="D28" s="143"/>
      <c r="E28" s="144" t="s">
        <v>30</v>
      </c>
      <c r="F28" s="144"/>
      <c r="G28" s="144"/>
      <c r="H28" s="30"/>
      <c r="I28" s="101"/>
      <c r="J28" s="101"/>
      <c r="K28" s="101"/>
      <c r="L28" s="102" t="s">
        <v>61</v>
      </c>
      <c r="M28" s="102"/>
      <c r="N28" s="102"/>
      <c r="O28" s="101"/>
      <c r="P28" s="40"/>
      <c r="Q28" s="40"/>
    </row>
    <row r="29" spans="1:17" ht="36" customHeight="1" x14ac:dyDescent="0.25">
      <c r="A29" s="40" t="s">
        <v>62</v>
      </c>
      <c r="B29" s="143" t="s">
        <v>34</v>
      </c>
      <c r="C29" s="143"/>
      <c r="D29" s="143"/>
      <c r="E29" s="144" t="s">
        <v>30</v>
      </c>
      <c r="F29" s="144"/>
      <c r="G29" s="144"/>
      <c r="H29" s="30"/>
      <c r="I29" s="101"/>
      <c r="J29" s="101"/>
      <c r="K29" s="101"/>
      <c r="L29" s="102" t="s">
        <v>63</v>
      </c>
      <c r="M29" s="102"/>
      <c r="N29" s="102"/>
      <c r="O29" s="101"/>
      <c r="P29" s="40"/>
      <c r="Q29" s="40"/>
    </row>
    <row r="30" spans="1:17" ht="37.5" customHeight="1" x14ac:dyDescent="0.25">
      <c r="A30" s="106" t="s">
        <v>64</v>
      </c>
      <c r="B30" s="145" t="s">
        <v>37</v>
      </c>
      <c r="C30" s="145"/>
      <c r="D30" s="145"/>
      <c r="E30" s="146" t="s">
        <v>38</v>
      </c>
      <c r="F30" s="146"/>
      <c r="G30" s="146"/>
      <c r="H30" s="30"/>
      <c r="I30" s="101"/>
      <c r="J30" s="101"/>
      <c r="K30" s="101"/>
      <c r="L30" s="102" t="s">
        <v>65</v>
      </c>
      <c r="M30" s="102"/>
      <c r="N30" s="102"/>
      <c r="O30" s="101"/>
      <c r="P30" s="40"/>
      <c r="Q30" s="40"/>
    </row>
    <row r="31" spans="1:17" ht="38.25" customHeight="1" x14ac:dyDescent="0.25">
      <c r="A31" s="106" t="s">
        <v>66</v>
      </c>
      <c r="B31" s="145" t="s">
        <v>67</v>
      </c>
      <c r="C31" s="145"/>
      <c r="D31" s="145"/>
      <c r="E31" s="146" t="s">
        <v>38</v>
      </c>
      <c r="F31" s="146"/>
      <c r="G31" s="146"/>
      <c r="H31" s="30"/>
      <c r="I31" s="104"/>
      <c r="J31" s="104"/>
      <c r="K31" s="104"/>
      <c r="M31" s="104"/>
      <c r="N31" s="104"/>
      <c r="O31" s="104"/>
      <c r="P31" s="105"/>
      <c r="Q31" s="105"/>
    </row>
    <row r="32" spans="1:17" ht="34.5" customHeight="1" x14ac:dyDescent="0.25">
      <c r="A32" s="40" t="s">
        <v>68</v>
      </c>
      <c r="B32" s="143" t="s">
        <v>34</v>
      </c>
      <c r="C32" s="143"/>
      <c r="D32" s="143"/>
      <c r="E32" s="144" t="s">
        <v>30</v>
      </c>
      <c r="F32" s="144"/>
      <c r="G32" s="144"/>
      <c r="H32" s="30"/>
      <c r="J32" s="41"/>
      <c r="K32" s="41"/>
    </row>
    <row r="33" spans="1:11" ht="15.75" x14ac:dyDescent="0.25">
      <c r="A33" s="40" t="s">
        <v>69</v>
      </c>
      <c r="B33" s="143" t="s">
        <v>70</v>
      </c>
      <c r="C33" s="143"/>
      <c r="D33" s="143"/>
      <c r="E33" s="144" t="s">
        <v>71</v>
      </c>
      <c r="F33" s="144"/>
      <c r="G33" s="144"/>
      <c r="H33" s="30"/>
      <c r="J33" s="41"/>
      <c r="K33" s="41"/>
    </row>
    <row r="34" spans="1:11" ht="30" x14ac:dyDescent="0.25">
      <c r="A34" s="40" t="s">
        <v>72</v>
      </c>
      <c r="B34" s="143" t="s">
        <v>73</v>
      </c>
      <c r="C34" s="143"/>
      <c r="D34" s="143"/>
      <c r="E34" s="144" t="s">
        <v>74</v>
      </c>
      <c r="F34" s="144"/>
      <c r="G34" s="144"/>
      <c r="H34" s="30"/>
      <c r="J34" s="41"/>
      <c r="K34" s="41"/>
    </row>
    <row r="35" spans="1:11" ht="15.75" x14ac:dyDescent="0.25">
      <c r="A35" s="40" t="s">
        <v>75</v>
      </c>
      <c r="B35" s="143" t="s">
        <v>76</v>
      </c>
      <c r="C35" s="143"/>
      <c r="D35" s="143"/>
      <c r="E35" s="144" t="s">
        <v>77</v>
      </c>
      <c r="F35" s="144"/>
      <c r="G35" s="144"/>
      <c r="H35" s="30"/>
      <c r="J35" s="41"/>
      <c r="K35" s="41"/>
    </row>
    <row r="36" spans="1:11" ht="15.75" x14ac:dyDescent="0.25">
      <c r="A36" s="40" t="s">
        <v>32</v>
      </c>
      <c r="B36" s="147" t="s">
        <v>78</v>
      </c>
      <c r="C36" s="147"/>
      <c r="D36" s="147"/>
      <c r="E36" s="144"/>
      <c r="F36" s="144"/>
      <c r="G36" s="144"/>
      <c r="H36" s="30"/>
      <c r="J36" s="41"/>
      <c r="K36" s="41"/>
    </row>
    <row r="37" spans="1:11" ht="15.75" x14ac:dyDescent="0.25">
      <c r="A37" s="40" t="s">
        <v>79</v>
      </c>
      <c r="B37" s="143" t="s">
        <v>80</v>
      </c>
      <c r="C37" s="143"/>
      <c r="D37" s="143"/>
      <c r="E37" s="144" t="s">
        <v>77</v>
      </c>
      <c r="F37" s="144"/>
      <c r="G37" s="144"/>
      <c r="H37" s="30"/>
      <c r="J37" s="41"/>
      <c r="K37" s="41"/>
    </row>
    <row r="38" spans="1:11" ht="15.75" x14ac:dyDescent="0.25">
      <c r="A38" s="40" t="s">
        <v>81</v>
      </c>
      <c r="B38" s="143" t="s">
        <v>82</v>
      </c>
      <c r="C38" s="143"/>
      <c r="D38" s="143"/>
      <c r="E38" s="144" t="s">
        <v>83</v>
      </c>
      <c r="F38" s="144"/>
      <c r="G38" s="144"/>
      <c r="H38" s="30"/>
      <c r="J38" s="41"/>
      <c r="K38" s="41"/>
    </row>
    <row r="39" spans="1:11" ht="15.75" x14ac:dyDescent="0.25">
      <c r="A39" s="40" t="s">
        <v>84</v>
      </c>
      <c r="B39" s="143" t="s">
        <v>85</v>
      </c>
      <c r="C39" s="143"/>
      <c r="D39" s="143"/>
      <c r="E39" s="144" t="s">
        <v>86</v>
      </c>
      <c r="F39" s="144"/>
      <c r="G39" s="144"/>
      <c r="H39" s="30"/>
      <c r="J39" s="41"/>
      <c r="K39" s="41"/>
    </row>
    <row r="40" spans="1:11" ht="15.75" x14ac:dyDescent="0.25">
      <c r="A40" s="40"/>
      <c r="B40" s="143"/>
      <c r="C40" s="143"/>
      <c r="D40" s="143"/>
      <c r="E40" s="144"/>
      <c r="F40" s="144"/>
      <c r="G40" s="144"/>
      <c r="H40" s="30"/>
      <c r="J40" s="41"/>
      <c r="K40" s="41"/>
    </row>
    <row r="41" spans="1:11" ht="15.75" x14ac:dyDescent="0.25">
      <c r="A41" s="40"/>
      <c r="B41" s="143"/>
      <c r="C41" s="143"/>
      <c r="D41" s="143"/>
      <c r="E41" s="144"/>
      <c r="F41" s="144"/>
      <c r="G41" s="144"/>
      <c r="H41" s="30"/>
      <c r="J41" s="41"/>
      <c r="K41" s="41"/>
    </row>
    <row r="42" spans="1:11" ht="15.75" x14ac:dyDescent="0.25">
      <c r="A42" s="40"/>
      <c r="B42" s="143"/>
      <c r="C42" s="143"/>
      <c r="D42" s="143"/>
      <c r="E42" s="144"/>
      <c r="F42" s="144"/>
      <c r="G42" s="144"/>
      <c r="H42" s="30"/>
      <c r="J42" s="41"/>
      <c r="K42" s="41"/>
    </row>
    <row r="43" spans="1:11" ht="15.75" x14ac:dyDescent="0.25">
      <c r="A43" s="40"/>
      <c r="B43" s="143"/>
      <c r="C43" s="143"/>
      <c r="D43" s="143"/>
      <c r="E43" s="144"/>
      <c r="F43" s="144"/>
      <c r="G43" s="144"/>
      <c r="H43" s="30"/>
      <c r="J43" s="41"/>
      <c r="K43" s="41"/>
    </row>
    <row r="44" spans="1:11" ht="15.75" x14ac:dyDescent="0.25">
      <c r="A44" s="40"/>
      <c r="B44" s="143"/>
      <c r="C44" s="143"/>
      <c r="D44" s="143"/>
      <c r="E44" s="144"/>
      <c r="F44" s="144"/>
      <c r="G44" s="144"/>
      <c r="H44" s="30"/>
      <c r="J44" s="41"/>
      <c r="K44" s="41"/>
    </row>
    <row r="45" spans="1:11" ht="15.75" x14ac:dyDescent="0.25">
      <c r="A45" s="40"/>
      <c r="B45" s="143"/>
      <c r="C45" s="143"/>
      <c r="D45" s="143"/>
      <c r="E45" s="144"/>
      <c r="F45" s="144"/>
      <c r="G45" s="144"/>
      <c r="H45" s="30"/>
      <c r="J45" s="41"/>
      <c r="K45" s="41"/>
    </row>
    <row r="46" spans="1:11" ht="15.75" x14ac:dyDescent="0.25">
      <c r="A46" s="40"/>
      <c r="B46" s="143"/>
      <c r="C46" s="143"/>
      <c r="D46" s="143"/>
      <c r="E46" s="144"/>
      <c r="F46" s="144"/>
      <c r="G46" s="144"/>
      <c r="H46" s="30"/>
      <c r="J46" s="41"/>
      <c r="K46" s="41"/>
    </row>
    <row r="47" spans="1:11" ht="15.75" x14ac:dyDescent="0.25">
      <c r="A47" s="40"/>
      <c r="B47" s="143"/>
      <c r="C47" s="143"/>
      <c r="D47" s="143"/>
      <c r="E47" s="144"/>
      <c r="F47" s="144"/>
      <c r="G47" s="144"/>
      <c r="H47" s="30"/>
      <c r="J47" s="41"/>
      <c r="K47" s="41"/>
    </row>
    <row r="48" spans="1:11" ht="15.75" x14ac:dyDescent="0.25">
      <c r="A48" s="40"/>
      <c r="B48" s="143"/>
      <c r="C48" s="143"/>
      <c r="D48" s="143"/>
      <c r="E48" s="144"/>
      <c r="F48" s="144"/>
      <c r="G48" s="144"/>
      <c r="H48" s="30"/>
      <c r="J48" s="41"/>
      <c r="K48" s="41"/>
    </row>
    <row r="49" spans="1:11" ht="15.75" x14ac:dyDescent="0.25">
      <c r="A49" s="40"/>
      <c r="B49" s="143"/>
      <c r="C49" s="143"/>
      <c r="D49" s="143"/>
      <c r="E49" s="144"/>
      <c r="F49" s="144"/>
      <c r="G49" s="144"/>
      <c r="H49" s="30"/>
      <c r="J49" s="41"/>
      <c r="K49" s="41"/>
    </row>
    <row r="50" spans="1:11" ht="15.75" x14ac:dyDescent="0.25">
      <c r="A50" s="40"/>
      <c r="B50" s="143"/>
      <c r="C50" s="143"/>
      <c r="D50" s="143"/>
      <c r="E50" s="144"/>
      <c r="F50" s="144"/>
      <c r="G50" s="144"/>
      <c r="H50" s="30"/>
      <c r="J50" s="42"/>
      <c r="K50" s="42"/>
    </row>
    <row r="51" spans="1:11" ht="15.75" x14ac:dyDescent="0.25">
      <c r="A51" s="41"/>
      <c r="B51" s="41"/>
      <c r="C51" s="41"/>
      <c r="D51" s="41"/>
      <c r="E51" s="41"/>
      <c r="F51" s="41"/>
      <c r="G51" s="41"/>
      <c r="H51" s="30"/>
      <c r="J51" s="42"/>
      <c r="K51" s="42"/>
    </row>
    <row r="52" spans="1:11" x14ac:dyDescent="0.25">
      <c r="A52" s="42"/>
      <c r="B52" s="42"/>
      <c r="C52" s="42"/>
      <c r="D52" s="42"/>
      <c r="E52" s="42"/>
      <c r="F52" s="42"/>
      <c r="G52" s="42"/>
      <c r="J52" s="42"/>
      <c r="K52" s="42"/>
    </row>
    <row r="53" spans="1:11" x14ac:dyDescent="0.25">
      <c r="A53" s="42"/>
      <c r="B53" s="42"/>
      <c r="C53" s="42"/>
      <c r="D53" s="42"/>
      <c r="E53" s="42"/>
      <c r="F53" s="42"/>
      <c r="G53" s="42"/>
      <c r="J53" s="42"/>
      <c r="K53" s="42"/>
    </row>
    <row r="54" spans="1:11" x14ac:dyDescent="0.25">
      <c r="A54" s="42"/>
      <c r="B54" s="42"/>
      <c r="C54" s="42"/>
      <c r="D54" s="42"/>
      <c r="E54" s="42"/>
      <c r="F54" s="42"/>
      <c r="G54" s="42"/>
      <c r="J54" s="42"/>
      <c r="K54" s="42"/>
    </row>
    <row r="55" spans="1:11" x14ac:dyDescent="0.25">
      <c r="A55" s="42"/>
      <c r="B55" s="42"/>
      <c r="C55" s="42"/>
      <c r="D55" s="42"/>
      <c r="E55" s="42"/>
      <c r="F55" s="42"/>
      <c r="G55" s="42"/>
      <c r="J55" s="42"/>
      <c r="K55" s="42"/>
    </row>
    <row r="56" spans="1:11" x14ac:dyDescent="0.25">
      <c r="A56" s="42"/>
      <c r="B56" s="42"/>
      <c r="C56" s="42"/>
      <c r="D56" s="42"/>
      <c r="E56" s="42"/>
      <c r="F56" s="42"/>
      <c r="G56" s="42"/>
      <c r="J56" s="42"/>
      <c r="K56" s="42"/>
    </row>
    <row r="57" spans="1:11" x14ac:dyDescent="0.25">
      <c r="A57" s="42"/>
      <c r="B57" s="42"/>
      <c r="C57" s="42"/>
      <c r="D57" s="42"/>
      <c r="E57" s="42"/>
      <c r="F57" s="42"/>
      <c r="G57" s="42"/>
      <c r="J57" s="42"/>
      <c r="K57" s="42"/>
    </row>
    <row r="58" spans="1:11" x14ac:dyDescent="0.25">
      <c r="A58" s="42"/>
      <c r="B58" s="42"/>
      <c r="C58" s="42"/>
      <c r="D58" s="42"/>
      <c r="E58" s="42"/>
      <c r="F58" s="42"/>
      <c r="G58" s="42"/>
      <c r="J58" s="42"/>
      <c r="K58" s="42"/>
    </row>
    <row r="59" spans="1:11" x14ac:dyDescent="0.25">
      <c r="A59" s="42"/>
      <c r="B59" s="42"/>
      <c r="C59" s="42"/>
      <c r="D59" s="42"/>
      <c r="E59" s="42"/>
      <c r="F59" s="42"/>
      <c r="G59" s="42"/>
      <c r="J59" s="42"/>
      <c r="K59" s="42"/>
    </row>
    <row r="60" spans="1:11" x14ac:dyDescent="0.25">
      <c r="A60" s="42"/>
      <c r="B60" s="42"/>
      <c r="C60" s="42"/>
      <c r="D60" s="42"/>
      <c r="E60" s="42"/>
      <c r="F60" s="42"/>
      <c r="G60" s="42"/>
      <c r="J60" s="42"/>
      <c r="K60" s="42"/>
    </row>
    <row r="61" spans="1:11" x14ac:dyDescent="0.25">
      <c r="A61" s="42"/>
      <c r="B61" s="42"/>
      <c r="C61" s="42"/>
      <c r="D61" s="42"/>
      <c r="E61" s="42"/>
      <c r="F61" s="42"/>
      <c r="G61" s="42"/>
    </row>
    <row r="62" spans="1:11" x14ac:dyDescent="0.25">
      <c r="A62" s="42"/>
      <c r="B62" s="42"/>
      <c r="C62" s="42"/>
      <c r="D62" s="42"/>
      <c r="E62" s="42"/>
      <c r="F62" s="42"/>
      <c r="G62" s="42"/>
    </row>
  </sheetData>
  <mergeCells count="76">
    <mergeCell ref="B49:D49"/>
    <mergeCell ref="E49:G49"/>
    <mergeCell ref="B50:D50"/>
    <mergeCell ref="E50:G50"/>
    <mergeCell ref="B46:D46"/>
    <mergeCell ref="E46:G46"/>
    <mergeCell ref="B47:D47"/>
    <mergeCell ref="E47:G47"/>
    <mergeCell ref="B48:D48"/>
    <mergeCell ref="E48:G48"/>
    <mergeCell ref="B43:D43"/>
    <mergeCell ref="E43:G43"/>
    <mergeCell ref="B44:D44"/>
    <mergeCell ref="E44:G44"/>
    <mergeCell ref="B45:D45"/>
    <mergeCell ref="E45:G45"/>
    <mergeCell ref="B40:D40"/>
    <mergeCell ref="E40:G40"/>
    <mergeCell ref="B41:D41"/>
    <mergeCell ref="E41:G41"/>
    <mergeCell ref="B42:D42"/>
    <mergeCell ref="E42:G42"/>
    <mergeCell ref="B37:D37"/>
    <mergeCell ref="E37:G37"/>
    <mergeCell ref="B38:D38"/>
    <mergeCell ref="E38:G38"/>
    <mergeCell ref="B39:D39"/>
    <mergeCell ref="E39:G39"/>
    <mergeCell ref="B34:D34"/>
    <mergeCell ref="E34:G34"/>
    <mergeCell ref="B35:D35"/>
    <mergeCell ref="E35:G35"/>
    <mergeCell ref="B36:D36"/>
    <mergeCell ref="E36:G36"/>
    <mergeCell ref="B33:D33"/>
    <mergeCell ref="E33:G33"/>
    <mergeCell ref="B30:D30"/>
    <mergeCell ref="E30:G30"/>
    <mergeCell ref="B31:D31"/>
    <mergeCell ref="E31:G31"/>
    <mergeCell ref="B32:D32"/>
    <mergeCell ref="E32:G32"/>
    <mergeCell ref="B27:D27"/>
    <mergeCell ref="E27:G27"/>
    <mergeCell ref="B28:D28"/>
    <mergeCell ref="E28:G28"/>
    <mergeCell ref="B29:D29"/>
    <mergeCell ref="E29:G29"/>
    <mergeCell ref="B24:D24"/>
    <mergeCell ref="E24:G24"/>
    <mergeCell ref="B25:D25"/>
    <mergeCell ref="E25:G25"/>
    <mergeCell ref="B26:D26"/>
    <mergeCell ref="E26:G26"/>
    <mergeCell ref="B21:D21"/>
    <mergeCell ref="E21:G21"/>
    <mergeCell ref="B22:D22"/>
    <mergeCell ref="E22:G22"/>
    <mergeCell ref="B23:D23"/>
    <mergeCell ref="E23:G23"/>
    <mergeCell ref="B18:D18"/>
    <mergeCell ref="E18:G18"/>
    <mergeCell ref="B19:D19"/>
    <mergeCell ref="E19:G19"/>
    <mergeCell ref="B20:D20"/>
    <mergeCell ref="E20:G20"/>
    <mergeCell ref="B16:D16"/>
    <mergeCell ref="E16:G16"/>
    <mergeCell ref="B17:D17"/>
    <mergeCell ref="E17:G17"/>
    <mergeCell ref="B13:D13"/>
    <mergeCell ref="E13:G13"/>
    <mergeCell ref="B14:D14"/>
    <mergeCell ref="E14:G14"/>
    <mergeCell ref="B15:D15"/>
    <mergeCell ref="E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80B9-FD75-4718-A9A2-3FC6867DF9F0}">
  <dimension ref="A1:CL441"/>
  <sheetViews>
    <sheetView tabSelected="1" topLeftCell="C1" workbookViewId="0">
      <selection activeCell="C2" sqref="C2"/>
    </sheetView>
  </sheetViews>
  <sheetFormatPr defaultColWidth="8.85546875" defaultRowHeight="15" x14ac:dyDescent="0.25"/>
  <cols>
    <col min="2" max="2" width="11.140625" customWidth="1"/>
    <col min="3" max="3" width="25.7109375" customWidth="1"/>
    <col min="4" max="4" width="9.140625"/>
    <col min="5" max="5" width="31.5703125" customWidth="1"/>
    <col min="6" max="6" width="14.85546875" customWidth="1"/>
    <col min="7" max="8" width="9.140625"/>
    <col min="9" max="38" width="12.7109375" customWidth="1"/>
    <col min="39" max="39" width="15.85546875" customWidth="1"/>
    <col min="40" max="79" width="12.7109375" customWidth="1"/>
  </cols>
  <sheetData>
    <row r="1" spans="1:90" x14ac:dyDescent="0.25">
      <c r="A1" s="129" t="s">
        <v>87</v>
      </c>
      <c r="B1" s="129" t="s">
        <v>88</v>
      </c>
      <c r="C1" s="129" t="s">
        <v>89</v>
      </c>
      <c r="D1" s="129" t="s">
        <v>90</v>
      </c>
      <c r="E1" s="129" t="s">
        <v>91</v>
      </c>
      <c r="F1" s="129" t="s">
        <v>92</v>
      </c>
      <c r="G1" s="129" t="s">
        <v>93</v>
      </c>
      <c r="H1" s="129" t="s">
        <v>94</v>
      </c>
      <c r="I1" s="134">
        <f t="shared" ref="I1:AM1" si="0">J1-1</f>
        <v>1950</v>
      </c>
      <c r="J1" s="134">
        <f t="shared" si="0"/>
        <v>1951</v>
      </c>
      <c r="K1" s="134">
        <f t="shared" si="0"/>
        <v>1952</v>
      </c>
      <c r="L1" s="134">
        <f t="shared" si="0"/>
        <v>1953</v>
      </c>
      <c r="M1" s="134">
        <f t="shared" si="0"/>
        <v>1954</v>
      </c>
      <c r="N1" s="134">
        <f t="shared" si="0"/>
        <v>1955</v>
      </c>
      <c r="O1" s="134">
        <f t="shared" si="0"/>
        <v>1956</v>
      </c>
      <c r="P1" s="134">
        <f t="shared" si="0"/>
        <v>1957</v>
      </c>
      <c r="Q1" s="134">
        <f t="shared" si="0"/>
        <v>1958</v>
      </c>
      <c r="R1" s="134">
        <f t="shared" si="0"/>
        <v>1959</v>
      </c>
      <c r="S1" s="134">
        <f t="shared" si="0"/>
        <v>1960</v>
      </c>
      <c r="T1" s="134">
        <f t="shared" si="0"/>
        <v>1961</v>
      </c>
      <c r="U1" s="134">
        <f t="shared" si="0"/>
        <v>1962</v>
      </c>
      <c r="V1" s="134">
        <f t="shared" si="0"/>
        <v>1963</v>
      </c>
      <c r="W1" s="134">
        <f t="shared" si="0"/>
        <v>1964</v>
      </c>
      <c r="X1" s="134">
        <f t="shared" si="0"/>
        <v>1965</v>
      </c>
      <c r="Y1" s="134">
        <f t="shared" si="0"/>
        <v>1966</v>
      </c>
      <c r="Z1" s="134">
        <f t="shared" si="0"/>
        <v>1967</v>
      </c>
      <c r="AA1" s="134">
        <f t="shared" si="0"/>
        <v>1968</v>
      </c>
      <c r="AB1" s="134">
        <f t="shared" si="0"/>
        <v>1969</v>
      </c>
      <c r="AC1" s="134">
        <f t="shared" si="0"/>
        <v>1970</v>
      </c>
      <c r="AD1" s="134">
        <f t="shared" si="0"/>
        <v>1971</v>
      </c>
      <c r="AE1" s="134">
        <f t="shared" si="0"/>
        <v>1972</v>
      </c>
      <c r="AF1" s="134">
        <f t="shared" si="0"/>
        <v>1973</v>
      </c>
      <c r="AG1" s="134">
        <f t="shared" si="0"/>
        <v>1974</v>
      </c>
      <c r="AH1" s="134">
        <f t="shared" si="0"/>
        <v>1975</v>
      </c>
      <c r="AI1" s="134">
        <f t="shared" si="0"/>
        <v>1976</v>
      </c>
      <c r="AJ1" s="134">
        <f t="shared" si="0"/>
        <v>1977</v>
      </c>
      <c r="AK1" s="134">
        <f t="shared" si="0"/>
        <v>1978</v>
      </c>
      <c r="AL1" s="134">
        <f t="shared" si="0"/>
        <v>1979</v>
      </c>
      <c r="AM1" s="134">
        <f t="shared" si="0"/>
        <v>1980</v>
      </c>
      <c r="AN1" s="134" t="s">
        <v>95</v>
      </c>
      <c r="AO1" s="134" t="s">
        <v>96</v>
      </c>
      <c r="AP1" s="134" t="s">
        <v>97</v>
      </c>
      <c r="AQ1" s="134" t="s">
        <v>98</v>
      </c>
      <c r="AR1" s="134" t="s">
        <v>99</v>
      </c>
      <c r="AS1" s="134" t="s">
        <v>100</v>
      </c>
      <c r="AT1" s="134" t="s">
        <v>101</v>
      </c>
      <c r="AU1" s="134" t="s">
        <v>102</v>
      </c>
      <c r="AV1" s="134" t="s">
        <v>103</v>
      </c>
      <c r="AW1" s="134" t="s">
        <v>104</v>
      </c>
      <c r="AX1" s="134" t="s">
        <v>105</v>
      </c>
      <c r="AY1" s="134" t="s">
        <v>106</v>
      </c>
      <c r="AZ1" s="134" t="s">
        <v>107</v>
      </c>
      <c r="BA1" s="134" t="s">
        <v>108</v>
      </c>
      <c r="BB1" s="134" t="s">
        <v>109</v>
      </c>
      <c r="BC1" s="134" t="s">
        <v>110</v>
      </c>
      <c r="BD1" s="134" t="s">
        <v>111</v>
      </c>
      <c r="BE1" s="134" t="s">
        <v>112</v>
      </c>
      <c r="BF1" s="134" t="s">
        <v>113</v>
      </c>
      <c r="BG1" s="134" t="s">
        <v>114</v>
      </c>
      <c r="BH1" s="134" t="s">
        <v>115</v>
      </c>
      <c r="BI1" s="134" t="s">
        <v>116</v>
      </c>
      <c r="BJ1" s="129" t="s">
        <v>117</v>
      </c>
      <c r="BK1" s="129" t="s">
        <v>118</v>
      </c>
      <c r="BL1" s="129" t="s">
        <v>119</v>
      </c>
      <c r="BM1" s="129" t="s">
        <v>120</v>
      </c>
      <c r="BN1" s="129" t="s">
        <v>121</v>
      </c>
      <c r="BO1" s="129" t="s">
        <v>122</v>
      </c>
      <c r="BP1" s="129" t="s">
        <v>123</v>
      </c>
      <c r="BQ1" s="129" t="s">
        <v>124</v>
      </c>
      <c r="BR1" s="129" t="s">
        <v>125</v>
      </c>
      <c r="BS1" s="129" t="s">
        <v>126</v>
      </c>
      <c r="BT1" s="129" t="s">
        <v>127</v>
      </c>
      <c r="BU1" s="129" t="s">
        <v>128</v>
      </c>
      <c r="BV1" s="129" t="s">
        <v>129</v>
      </c>
      <c r="BW1" s="129" t="s">
        <v>130</v>
      </c>
      <c r="BX1" s="129" t="s">
        <v>131</v>
      </c>
      <c r="BY1" s="129" t="s">
        <v>132</v>
      </c>
      <c r="BZ1" s="129" t="s">
        <v>133</v>
      </c>
    </row>
    <row r="2" spans="1:90" ht="30" x14ac:dyDescent="0.25">
      <c r="A2" s="128">
        <v>404084</v>
      </c>
      <c r="B2" s="130" t="s">
        <v>134</v>
      </c>
      <c r="C2" s="130" t="s">
        <v>135</v>
      </c>
      <c r="D2" s="130" t="s">
        <v>136</v>
      </c>
      <c r="E2" s="130" t="str">
        <f t="shared" ref="E2:E65" si="1">_xlfn.CONCAT(C2, " W",D2," pnum",A2)</f>
        <v>ALCAN POWDER  CHEMICAL TOYO W2 pnum404084</v>
      </c>
      <c r="F2" s="131"/>
      <c r="G2" s="130" t="s">
        <v>137</v>
      </c>
      <c r="H2" s="130" t="s">
        <v>138</v>
      </c>
      <c r="I2" s="132">
        <v>0</v>
      </c>
      <c r="J2" s="132">
        <v>0</v>
      </c>
      <c r="K2" s="132">
        <v>0</v>
      </c>
      <c r="L2" s="132">
        <v>0</v>
      </c>
      <c r="M2" s="132">
        <v>0</v>
      </c>
      <c r="N2" s="132">
        <v>0</v>
      </c>
      <c r="O2" s="132">
        <v>0</v>
      </c>
      <c r="P2" s="132">
        <v>0</v>
      </c>
      <c r="Q2" s="132">
        <v>0</v>
      </c>
      <c r="R2" s="132">
        <v>0</v>
      </c>
      <c r="S2" s="132">
        <v>0</v>
      </c>
      <c r="T2" s="132">
        <v>0</v>
      </c>
      <c r="U2" s="132">
        <v>0</v>
      </c>
      <c r="V2" s="132">
        <v>0</v>
      </c>
      <c r="W2" s="132">
        <v>0</v>
      </c>
      <c r="X2" s="132">
        <v>0</v>
      </c>
      <c r="Y2" s="132">
        <v>0</v>
      </c>
      <c r="Z2" s="132">
        <v>0</v>
      </c>
      <c r="AA2" s="132">
        <v>0</v>
      </c>
      <c r="AB2" s="132">
        <v>0</v>
      </c>
      <c r="AC2" s="132">
        <v>0</v>
      </c>
      <c r="AD2" s="132">
        <v>0</v>
      </c>
      <c r="AE2" s="132">
        <v>0</v>
      </c>
      <c r="AF2" s="132">
        <v>0</v>
      </c>
      <c r="AG2" s="132">
        <v>0</v>
      </c>
      <c r="AH2" s="132">
        <v>0</v>
      </c>
      <c r="AI2" s="132">
        <v>0</v>
      </c>
      <c r="AJ2" s="132">
        <v>0</v>
      </c>
      <c r="AK2" s="132">
        <v>0</v>
      </c>
      <c r="AL2" s="132">
        <v>0</v>
      </c>
      <c r="AM2" s="132">
        <v>0</v>
      </c>
      <c r="AN2" s="136">
        <v>10800000</v>
      </c>
      <c r="AO2" s="136">
        <v>830000</v>
      </c>
      <c r="AP2" s="136">
        <v>200000</v>
      </c>
      <c r="AQ2" s="136">
        <v>200000</v>
      </c>
      <c r="AR2" s="136">
        <v>200000</v>
      </c>
      <c r="AS2" s="136">
        <v>830000</v>
      </c>
      <c r="AT2" s="136">
        <v>830000</v>
      </c>
      <c r="AU2" s="136">
        <v>200000</v>
      </c>
      <c r="AV2" s="136">
        <v>200000</v>
      </c>
      <c r="AW2" s="136">
        <v>200000</v>
      </c>
      <c r="AX2" s="136">
        <v>830000</v>
      </c>
      <c r="AY2" s="136">
        <v>830000</v>
      </c>
      <c r="AZ2" s="136">
        <v>200000</v>
      </c>
      <c r="BA2" s="136">
        <v>200000</v>
      </c>
      <c r="BB2" s="136">
        <v>200000</v>
      </c>
      <c r="BC2" s="136">
        <v>830000</v>
      </c>
      <c r="BD2" s="136">
        <v>830000</v>
      </c>
      <c r="BE2" s="136">
        <v>200000</v>
      </c>
      <c r="BF2" s="136">
        <v>200000</v>
      </c>
      <c r="BG2" s="136">
        <v>200000</v>
      </c>
      <c r="BH2" s="136">
        <v>830000</v>
      </c>
      <c r="BI2" s="136">
        <v>830000</v>
      </c>
      <c r="BJ2" s="136">
        <v>200000</v>
      </c>
      <c r="BK2" s="136">
        <v>200000</v>
      </c>
      <c r="BL2" s="136">
        <v>200000</v>
      </c>
      <c r="BM2" s="136">
        <v>830000</v>
      </c>
      <c r="BN2" s="136">
        <v>830000</v>
      </c>
      <c r="BO2" s="136">
        <v>200000</v>
      </c>
      <c r="BP2" s="136">
        <v>200000</v>
      </c>
      <c r="BQ2" s="136">
        <v>200000</v>
      </c>
      <c r="BR2" s="136">
        <v>830000</v>
      </c>
      <c r="BS2" s="136">
        <v>830000</v>
      </c>
      <c r="BT2" s="136">
        <v>200000</v>
      </c>
      <c r="BU2" s="136">
        <v>200000</v>
      </c>
      <c r="BV2" s="136">
        <v>200000</v>
      </c>
      <c r="BW2" s="136">
        <v>830000</v>
      </c>
      <c r="BX2" s="136">
        <v>830000</v>
      </c>
      <c r="BY2" s="136">
        <v>200000</v>
      </c>
      <c r="BZ2" s="136">
        <v>200000</v>
      </c>
      <c r="CA2" s="56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</row>
    <row r="3" spans="1:90" s="19" customFormat="1" x14ac:dyDescent="0.25">
      <c r="A3" s="2">
        <v>404033</v>
      </c>
      <c r="B3" s="3" t="s">
        <v>139</v>
      </c>
      <c r="C3" s="3" t="s">
        <v>140</v>
      </c>
      <c r="D3" s="3" t="s">
        <v>141</v>
      </c>
      <c r="E3" s="3" t="str">
        <f t="shared" si="1"/>
        <v>ALSIP NURSERY W1 pnum404033</v>
      </c>
      <c r="F3" s="2">
        <v>250</v>
      </c>
      <c r="G3" s="3" t="s">
        <v>142</v>
      </c>
      <c r="H3" s="3" t="s">
        <v>143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50">
        <v>0</v>
      </c>
      <c r="Y3" s="50">
        <v>0</v>
      </c>
      <c r="Z3" s="50">
        <v>0</v>
      </c>
      <c r="AA3" s="50">
        <v>0</v>
      </c>
      <c r="AB3" s="50">
        <v>722000</v>
      </c>
      <c r="AC3" s="50">
        <v>722000</v>
      </c>
      <c r="AD3" s="50">
        <v>722000</v>
      </c>
      <c r="AE3" s="50">
        <v>722000</v>
      </c>
      <c r="AF3" s="50">
        <v>722000</v>
      </c>
      <c r="AG3" s="50">
        <v>722000</v>
      </c>
      <c r="AH3" s="50">
        <v>722000</v>
      </c>
      <c r="AI3" s="50">
        <v>722000</v>
      </c>
      <c r="AJ3" s="50">
        <v>722000</v>
      </c>
      <c r="AK3" s="50">
        <v>722000</v>
      </c>
      <c r="AL3" s="50">
        <v>722000</v>
      </c>
      <c r="AM3" s="50">
        <v>722000</v>
      </c>
      <c r="AN3" s="51">
        <v>732000</v>
      </c>
      <c r="AO3" s="51">
        <v>200000</v>
      </c>
      <c r="AP3" s="52">
        <v>400000</v>
      </c>
      <c r="AQ3" s="52">
        <v>1300000</v>
      </c>
      <c r="AR3" s="52">
        <v>400000</v>
      </c>
      <c r="AS3" s="52">
        <v>1300000</v>
      </c>
      <c r="AT3" s="52">
        <v>1300000</v>
      </c>
      <c r="AU3" s="52">
        <v>2920000</v>
      </c>
      <c r="AV3" s="52">
        <v>2920000</v>
      </c>
      <c r="AW3" s="52">
        <v>2000000</v>
      </c>
      <c r="AX3" s="52">
        <v>1500000</v>
      </c>
      <c r="AY3" s="52">
        <v>1500000</v>
      </c>
      <c r="AZ3" s="52">
        <v>2962000</v>
      </c>
      <c r="BA3" s="51">
        <v>2592000</v>
      </c>
      <c r="BB3" s="51">
        <v>2592000</v>
      </c>
      <c r="BC3" s="51">
        <v>2592000</v>
      </c>
      <c r="BD3" s="51">
        <v>400000</v>
      </c>
      <c r="BE3" s="51">
        <v>400000</v>
      </c>
      <c r="BF3" s="51">
        <v>4498500</v>
      </c>
      <c r="BG3" s="51">
        <v>4498500</v>
      </c>
      <c r="BH3" s="51">
        <v>4498500</v>
      </c>
      <c r="BI3" s="51">
        <v>4498500</v>
      </c>
      <c r="BJ3" s="51">
        <v>4498500</v>
      </c>
      <c r="BK3" s="51">
        <v>4498500</v>
      </c>
      <c r="BL3" s="51">
        <v>4498500</v>
      </c>
      <c r="BM3" s="51">
        <v>4498500</v>
      </c>
      <c r="BN3" s="51">
        <v>4498500</v>
      </c>
      <c r="BO3" s="55">
        <v>0</v>
      </c>
      <c r="BP3" s="55">
        <v>0</v>
      </c>
      <c r="BQ3" s="55">
        <v>0</v>
      </c>
      <c r="BR3" s="55">
        <v>0</v>
      </c>
      <c r="BS3" s="55">
        <v>0</v>
      </c>
      <c r="BT3" s="55">
        <v>0</v>
      </c>
      <c r="BU3" s="55">
        <v>0</v>
      </c>
      <c r="BV3" s="55">
        <v>0</v>
      </c>
      <c r="BW3" s="55">
        <v>0</v>
      </c>
      <c r="BX3" s="55">
        <v>0</v>
      </c>
      <c r="BY3" s="55">
        <v>0</v>
      </c>
      <c r="BZ3" s="55">
        <v>0</v>
      </c>
      <c r="CA3" s="56"/>
    </row>
    <row r="4" spans="1:90" s="19" customFormat="1" x14ac:dyDescent="0.25">
      <c r="A4" s="2">
        <v>436017</v>
      </c>
      <c r="B4" s="3" t="s">
        <v>139</v>
      </c>
      <c r="C4" s="3" t="s">
        <v>144</v>
      </c>
      <c r="D4" s="3" t="s">
        <v>136</v>
      </c>
      <c r="E4" s="3" t="str">
        <f t="shared" si="1"/>
        <v>ALSIP NURSERY  W2 pnum436017</v>
      </c>
      <c r="F4" s="6">
        <v>140</v>
      </c>
      <c r="G4" s="3" t="s">
        <v>145</v>
      </c>
      <c r="H4" s="3" t="s">
        <v>146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53">
        <v>0</v>
      </c>
      <c r="AE4" s="53">
        <v>0</v>
      </c>
      <c r="AF4" s="53">
        <v>0</v>
      </c>
      <c r="AG4" s="53">
        <v>0</v>
      </c>
      <c r="AH4" s="53">
        <v>0</v>
      </c>
      <c r="AI4" s="53">
        <v>0</v>
      </c>
      <c r="AJ4" s="53">
        <v>0</v>
      </c>
      <c r="AK4" s="53">
        <v>0</v>
      </c>
      <c r="AL4" s="53">
        <v>0</v>
      </c>
      <c r="AM4" s="53">
        <v>0</v>
      </c>
      <c r="AN4" s="53">
        <v>0</v>
      </c>
      <c r="AO4" s="53">
        <v>0</v>
      </c>
      <c r="AP4" s="53">
        <v>0</v>
      </c>
      <c r="AQ4" s="53">
        <v>0</v>
      </c>
      <c r="AR4" s="53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  <c r="BO4" s="51">
        <v>4100000</v>
      </c>
      <c r="BP4" s="51">
        <v>4100000</v>
      </c>
      <c r="BQ4" s="51">
        <v>4100000</v>
      </c>
      <c r="BR4" s="51">
        <v>4100000</v>
      </c>
      <c r="BS4" s="51">
        <v>4100000</v>
      </c>
      <c r="BT4" s="51">
        <v>4100000</v>
      </c>
      <c r="BU4" s="51">
        <v>4100000</v>
      </c>
      <c r="BV4" s="51">
        <v>4100000</v>
      </c>
      <c r="BW4" s="51">
        <v>4100000</v>
      </c>
      <c r="BX4" s="51">
        <v>4100000</v>
      </c>
      <c r="BY4" s="51">
        <v>4100000</v>
      </c>
      <c r="BZ4" s="51">
        <v>4100000</v>
      </c>
      <c r="CA4" s="58"/>
    </row>
    <row r="5" spans="1:90" s="19" customFormat="1" ht="30" x14ac:dyDescent="0.25">
      <c r="A5" s="15">
        <v>409294</v>
      </c>
      <c r="B5" s="16" t="s">
        <v>147</v>
      </c>
      <c r="C5" s="16" t="s">
        <v>148</v>
      </c>
      <c r="D5" s="16">
        <v>3</v>
      </c>
      <c r="E5" s="3" t="str">
        <f t="shared" si="1"/>
        <v>AQUA ILLINOIS OAKVIEW W3 pnum409294</v>
      </c>
      <c r="F5" s="17">
        <v>257</v>
      </c>
      <c r="G5" s="16" t="s">
        <v>149</v>
      </c>
      <c r="H5" s="16" t="s">
        <v>150</v>
      </c>
      <c r="I5" s="65">
        <v>3929760</v>
      </c>
      <c r="J5" s="65">
        <v>4080904.6153846155</v>
      </c>
      <c r="K5" s="65">
        <v>4232049.230769231</v>
      </c>
      <c r="L5" s="65">
        <v>4383193.846153846</v>
      </c>
      <c r="M5" s="65">
        <v>4534338.461538461</v>
      </c>
      <c r="N5" s="65">
        <v>4685483.0769230761</v>
      </c>
      <c r="O5" s="65">
        <v>4836627.6923076911</v>
      </c>
      <c r="P5" s="65">
        <v>4987772.3076923061</v>
      </c>
      <c r="Q5" s="65">
        <v>5138916.9230769211</v>
      </c>
      <c r="R5" s="65">
        <v>5290061.5384615362</v>
      </c>
      <c r="S5" s="65">
        <v>5441206.1538461512</v>
      </c>
      <c r="T5" s="65">
        <v>5592350.7692307662</v>
      </c>
      <c r="U5" s="65">
        <v>5743495.3846153812</v>
      </c>
      <c r="V5" s="65">
        <v>5894639.9999999963</v>
      </c>
      <c r="W5" s="65">
        <v>6045784.6153846113</v>
      </c>
      <c r="X5" s="65">
        <v>6196929.2307692263</v>
      </c>
      <c r="Y5" s="65">
        <v>6348073.8461538414</v>
      </c>
      <c r="Z5" s="65">
        <v>6499218.4615384564</v>
      </c>
      <c r="AA5" s="65">
        <v>6650363.0769230714</v>
      </c>
      <c r="AB5" s="65">
        <v>6801507.6923076864</v>
      </c>
      <c r="AC5" s="65">
        <v>6952652.3076923015</v>
      </c>
      <c r="AD5" s="65">
        <v>7103796.9230769165</v>
      </c>
      <c r="AE5" s="65">
        <v>7254941.5384615315</v>
      </c>
      <c r="AF5" s="65">
        <v>7406086.1538461465</v>
      </c>
      <c r="AG5" s="65">
        <v>7557230.7692307616</v>
      </c>
      <c r="AH5" s="65">
        <v>7708375.3846153766</v>
      </c>
      <c r="AI5" s="65">
        <v>7859519.9999999916</v>
      </c>
      <c r="AJ5" s="65">
        <v>7859519.9999999916</v>
      </c>
      <c r="AK5" s="65">
        <v>7859519.9999999916</v>
      </c>
      <c r="AL5" s="65">
        <v>7859519.9999999916</v>
      </c>
      <c r="AM5" s="65">
        <v>7859519.9999999916</v>
      </c>
      <c r="AN5" s="64">
        <v>7859520</v>
      </c>
      <c r="AO5" s="64">
        <v>9028800</v>
      </c>
      <c r="AP5" s="64">
        <v>8127360</v>
      </c>
      <c r="AQ5" s="64">
        <v>9346320</v>
      </c>
      <c r="AR5" s="64">
        <v>9752400</v>
      </c>
      <c r="AS5" s="61">
        <v>10666800</v>
      </c>
      <c r="AT5" s="61">
        <v>9781200</v>
      </c>
      <c r="AU5" s="61">
        <v>10256400</v>
      </c>
      <c r="AV5" s="61">
        <v>10771200</v>
      </c>
      <c r="AW5" s="61">
        <v>10580400</v>
      </c>
      <c r="AX5" s="61">
        <v>9979200</v>
      </c>
      <c r="AY5" s="61">
        <v>9979200</v>
      </c>
      <c r="AZ5" s="61">
        <v>9991000</v>
      </c>
      <c r="BA5" s="61">
        <v>10000000</v>
      </c>
      <c r="BB5" s="61">
        <v>9990000</v>
      </c>
      <c r="BC5" s="61">
        <v>10000000</v>
      </c>
      <c r="BD5" s="61">
        <v>10000000</v>
      </c>
      <c r="BE5" s="61">
        <v>14905494</v>
      </c>
      <c r="BF5" s="61">
        <v>14066000</v>
      </c>
      <c r="BG5" s="61">
        <v>16828500</v>
      </c>
      <c r="BH5" s="61">
        <v>17012944</v>
      </c>
      <c r="BI5" s="61">
        <v>20000000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0</v>
      </c>
      <c r="BW5" s="60">
        <v>0</v>
      </c>
      <c r="BX5" s="60">
        <v>0</v>
      </c>
      <c r="BY5" s="62">
        <v>0</v>
      </c>
      <c r="BZ5" s="62">
        <v>0</v>
      </c>
      <c r="CA5" s="63"/>
    </row>
    <row r="6" spans="1:90" s="19" customFormat="1" ht="30" x14ac:dyDescent="0.25">
      <c r="A6" s="15">
        <v>409293</v>
      </c>
      <c r="B6" s="16" t="s">
        <v>147</v>
      </c>
      <c r="C6" s="16" t="s">
        <v>148</v>
      </c>
      <c r="D6" s="16" t="s">
        <v>136</v>
      </c>
      <c r="E6" s="3" t="str">
        <f t="shared" si="1"/>
        <v>AQUA ILLINOIS OAKVIEW W2 pnum409293</v>
      </c>
      <c r="F6" s="17">
        <v>200</v>
      </c>
      <c r="G6" s="16" t="s">
        <v>151</v>
      </c>
      <c r="H6" s="16" t="s">
        <v>152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4">
        <v>0</v>
      </c>
      <c r="AR6" s="64">
        <v>0</v>
      </c>
      <c r="AS6" s="61">
        <v>0</v>
      </c>
      <c r="AT6" s="61">
        <v>0</v>
      </c>
      <c r="AU6" s="61">
        <v>0</v>
      </c>
      <c r="AV6" s="61">
        <v>0</v>
      </c>
      <c r="AW6" s="61">
        <v>0</v>
      </c>
      <c r="AX6" s="61">
        <v>0</v>
      </c>
      <c r="AY6" s="61">
        <v>0</v>
      </c>
      <c r="AZ6" s="61">
        <v>0</v>
      </c>
      <c r="BA6" s="61">
        <v>0</v>
      </c>
      <c r="BB6" s="61">
        <v>0</v>
      </c>
      <c r="BC6" s="61">
        <v>0</v>
      </c>
      <c r="BD6" s="61">
        <v>0</v>
      </c>
      <c r="BE6" s="61">
        <v>0</v>
      </c>
      <c r="BF6" s="61">
        <v>0</v>
      </c>
      <c r="BG6" s="61">
        <v>0</v>
      </c>
      <c r="BH6" s="61">
        <v>0</v>
      </c>
      <c r="BI6" s="61">
        <v>0</v>
      </c>
      <c r="BJ6" s="61">
        <v>0</v>
      </c>
      <c r="BK6" s="61">
        <v>0</v>
      </c>
      <c r="BL6" s="61">
        <v>0</v>
      </c>
      <c r="BM6" s="61">
        <v>0</v>
      </c>
      <c r="BN6" s="60">
        <v>0</v>
      </c>
      <c r="BO6" s="60">
        <v>0</v>
      </c>
      <c r="BP6" s="60">
        <v>0</v>
      </c>
      <c r="BQ6" s="60">
        <v>0</v>
      </c>
      <c r="BR6" s="60">
        <v>0</v>
      </c>
      <c r="BS6" s="60">
        <v>0</v>
      </c>
      <c r="BT6" s="60">
        <v>0</v>
      </c>
      <c r="BU6" s="60">
        <v>0</v>
      </c>
      <c r="BV6" s="60">
        <v>0</v>
      </c>
      <c r="BW6" s="60">
        <v>0</v>
      </c>
      <c r="BX6" s="60">
        <v>0</v>
      </c>
      <c r="BY6" s="60">
        <v>0</v>
      </c>
      <c r="BZ6" s="62">
        <v>0</v>
      </c>
      <c r="CA6" s="63"/>
    </row>
    <row r="7" spans="1:90" s="19" customFormat="1" ht="30" x14ac:dyDescent="0.25">
      <c r="A7" s="15">
        <v>409292</v>
      </c>
      <c r="B7" s="16" t="s">
        <v>147</v>
      </c>
      <c r="C7" s="16" t="s">
        <v>148</v>
      </c>
      <c r="D7" s="16" t="s">
        <v>141</v>
      </c>
      <c r="E7" s="3" t="str">
        <f t="shared" si="1"/>
        <v>AQUA ILLINOIS OAKVIEW W1 pnum409292</v>
      </c>
      <c r="F7" s="17">
        <v>110</v>
      </c>
      <c r="G7" s="16" t="s">
        <v>153</v>
      </c>
      <c r="H7" s="16" t="s">
        <v>154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61">
        <v>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1">
        <v>0</v>
      </c>
      <c r="AQ7" s="61">
        <v>0</v>
      </c>
      <c r="AR7" s="61">
        <v>0</v>
      </c>
      <c r="AS7" s="61">
        <v>0</v>
      </c>
      <c r="AT7" s="61">
        <v>0</v>
      </c>
      <c r="AU7" s="61">
        <v>0</v>
      </c>
      <c r="AV7" s="61">
        <v>0</v>
      </c>
      <c r="AW7" s="61">
        <v>0</v>
      </c>
      <c r="AX7" s="61">
        <v>0</v>
      </c>
      <c r="AY7" s="61">
        <v>0</v>
      </c>
      <c r="AZ7" s="61">
        <v>0</v>
      </c>
      <c r="BA7" s="61">
        <v>0</v>
      </c>
      <c r="BB7" s="61">
        <v>0</v>
      </c>
      <c r="BC7" s="61">
        <v>0</v>
      </c>
      <c r="BD7" s="61">
        <v>0</v>
      </c>
      <c r="BE7" s="61">
        <v>0</v>
      </c>
      <c r="BF7" s="61">
        <v>0</v>
      </c>
      <c r="BG7" s="61">
        <v>0</v>
      </c>
      <c r="BH7" s="61">
        <v>0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0</v>
      </c>
      <c r="BX7" s="60">
        <v>0</v>
      </c>
      <c r="BY7" s="60">
        <v>0</v>
      </c>
      <c r="BZ7" s="62">
        <v>0</v>
      </c>
      <c r="CA7" s="63"/>
    </row>
    <row r="8" spans="1:90" s="19" customFormat="1" ht="30" x14ac:dyDescent="0.25">
      <c r="A8" s="15">
        <v>409205</v>
      </c>
      <c r="B8" s="16" t="s">
        <v>155</v>
      </c>
      <c r="C8" s="16" t="s">
        <v>156</v>
      </c>
      <c r="D8" s="16" t="s">
        <v>157</v>
      </c>
      <c r="E8" s="3" t="str">
        <f t="shared" si="1"/>
        <v>AQUA ILLINOIS  UNIVERSITY PARK W4 pnum409205</v>
      </c>
      <c r="F8" s="15">
        <v>489</v>
      </c>
      <c r="G8" s="16" t="s">
        <v>158</v>
      </c>
      <c r="H8" s="16" t="s">
        <v>159</v>
      </c>
      <c r="I8" s="65">
        <f>AO8</f>
        <v>0</v>
      </c>
      <c r="J8" s="65">
        <f t="shared" ref="J8:AM8" si="2">I8+($I8/31)</f>
        <v>0</v>
      </c>
      <c r="K8" s="65">
        <f t="shared" si="2"/>
        <v>0</v>
      </c>
      <c r="L8" s="65">
        <f t="shared" si="2"/>
        <v>0</v>
      </c>
      <c r="M8" s="65">
        <f t="shared" si="2"/>
        <v>0</v>
      </c>
      <c r="N8" s="65">
        <f t="shared" si="2"/>
        <v>0</v>
      </c>
      <c r="O8" s="65">
        <f t="shared" si="2"/>
        <v>0</v>
      </c>
      <c r="P8" s="65">
        <f t="shared" si="2"/>
        <v>0</v>
      </c>
      <c r="Q8" s="65">
        <f t="shared" si="2"/>
        <v>0</v>
      </c>
      <c r="R8" s="65">
        <f t="shared" si="2"/>
        <v>0</v>
      </c>
      <c r="S8" s="65">
        <f t="shared" si="2"/>
        <v>0</v>
      </c>
      <c r="T8" s="65">
        <f t="shared" si="2"/>
        <v>0</v>
      </c>
      <c r="U8" s="65">
        <f t="shared" si="2"/>
        <v>0</v>
      </c>
      <c r="V8" s="65">
        <f t="shared" si="2"/>
        <v>0</v>
      </c>
      <c r="W8" s="65">
        <f t="shared" si="2"/>
        <v>0</v>
      </c>
      <c r="X8" s="65">
        <f t="shared" si="2"/>
        <v>0</v>
      </c>
      <c r="Y8" s="65">
        <f t="shared" si="2"/>
        <v>0</v>
      </c>
      <c r="Z8" s="65">
        <f t="shared" si="2"/>
        <v>0</v>
      </c>
      <c r="AA8" s="65">
        <f t="shared" si="2"/>
        <v>0</v>
      </c>
      <c r="AB8" s="65">
        <f t="shared" si="2"/>
        <v>0</v>
      </c>
      <c r="AC8" s="65">
        <f t="shared" si="2"/>
        <v>0</v>
      </c>
      <c r="AD8" s="65">
        <f t="shared" si="2"/>
        <v>0</v>
      </c>
      <c r="AE8" s="65">
        <f t="shared" si="2"/>
        <v>0</v>
      </c>
      <c r="AF8" s="65">
        <f t="shared" si="2"/>
        <v>0</v>
      </c>
      <c r="AG8" s="65">
        <f t="shared" si="2"/>
        <v>0</v>
      </c>
      <c r="AH8" s="65">
        <f t="shared" si="2"/>
        <v>0</v>
      </c>
      <c r="AI8" s="65">
        <f t="shared" si="2"/>
        <v>0</v>
      </c>
      <c r="AJ8" s="65">
        <f t="shared" si="2"/>
        <v>0</v>
      </c>
      <c r="AK8" s="65">
        <f t="shared" si="2"/>
        <v>0</v>
      </c>
      <c r="AL8" s="65">
        <f t="shared" si="2"/>
        <v>0</v>
      </c>
      <c r="AM8" s="65">
        <f t="shared" si="2"/>
        <v>0</v>
      </c>
      <c r="AN8" s="64">
        <v>0</v>
      </c>
      <c r="AO8" s="64">
        <v>0</v>
      </c>
      <c r="AP8" s="64">
        <v>0</v>
      </c>
      <c r="AQ8" s="64">
        <v>0</v>
      </c>
      <c r="AR8" s="64">
        <v>102000</v>
      </c>
      <c r="AS8" s="64">
        <v>140000</v>
      </c>
      <c r="AT8" s="61">
        <v>330000</v>
      </c>
      <c r="AU8" s="61">
        <v>144000</v>
      </c>
      <c r="AV8" s="61">
        <v>120000</v>
      </c>
      <c r="AW8" s="61">
        <v>148160</v>
      </c>
      <c r="AX8" s="61">
        <v>281000</v>
      </c>
      <c r="AY8" s="61">
        <v>278000</v>
      </c>
      <c r="AZ8" s="61">
        <v>359240</v>
      </c>
      <c r="BA8" s="61">
        <v>53000</v>
      </c>
      <c r="BB8" s="61">
        <v>157000</v>
      </c>
      <c r="BC8" s="61">
        <v>187000</v>
      </c>
      <c r="BD8" s="61">
        <v>187000</v>
      </c>
      <c r="BE8" s="61">
        <v>5528</v>
      </c>
      <c r="BF8" s="61">
        <v>5528</v>
      </c>
      <c r="BG8" s="61">
        <v>44370</v>
      </c>
      <c r="BH8" s="61">
        <v>59737</v>
      </c>
      <c r="BI8" s="61">
        <v>128290</v>
      </c>
      <c r="BJ8" s="60">
        <v>0</v>
      </c>
      <c r="BK8" s="60">
        <v>0</v>
      </c>
      <c r="BL8" s="60">
        <v>0</v>
      </c>
      <c r="BM8" s="60">
        <v>0</v>
      </c>
      <c r="BN8" s="60">
        <v>0</v>
      </c>
      <c r="BO8" s="60">
        <v>0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0</v>
      </c>
      <c r="CA8" s="63"/>
    </row>
    <row r="9" spans="1:90" s="19" customFormat="1" ht="30" x14ac:dyDescent="0.25">
      <c r="A9" s="15">
        <v>409207</v>
      </c>
      <c r="B9" s="16" t="s">
        <v>155</v>
      </c>
      <c r="C9" s="16" t="s">
        <v>156</v>
      </c>
      <c r="D9" s="16" t="s">
        <v>136</v>
      </c>
      <c r="E9" s="3" t="str">
        <f t="shared" si="1"/>
        <v>AQUA ILLINOIS  UNIVERSITY PARK W2 pnum409207</v>
      </c>
      <c r="F9" s="17">
        <v>499</v>
      </c>
      <c r="G9" s="16" t="s">
        <v>160</v>
      </c>
      <c r="H9" s="16" t="s">
        <v>161</v>
      </c>
      <c r="I9" s="65">
        <f>AO9</f>
        <v>30344000</v>
      </c>
      <c r="J9" s="65">
        <f t="shared" ref="J9:AM9" si="3">I9+($I9/31)</f>
        <v>31322838.709677421</v>
      </c>
      <c r="K9" s="65">
        <f t="shared" si="3"/>
        <v>32301677.419354841</v>
      </c>
      <c r="L9" s="65">
        <f t="shared" si="3"/>
        <v>33280516.129032262</v>
      </c>
      <c r="M9" s="65">
        <f t="shared" si="3"/>
        <v>34259354.838709682</v>
      </c>
      <c r="N9" s="65">
        <f t="shared" si="3"/>
        <v>35238193.548387103</v>
      </c>
      <c r="O9" s="65">
        <f t="shared" si="3"/>
        <v>36217032.258064523</v>
      </c>
      <c r="P9" s="65">
        <f t="shared" si="3"/>
        <v>37195870.967741944</v>
      </c>
      <c r="Q9" s="65">
        <f t="shared" si="3"/>
        <v>38174709.677419364</v>
      </c>
      <c r="R9" s="65">
        <f t="shared" si="3"/>
        <v>39153548.387096785</v>
      </c>
      <c r="S9" s="65">
        <f t="shared" si="3"/>
        <v>40132387.096774206</v>
      </c>
      <c r="T9" s="65">
        <f t="shared" si="3"/>
        <v>41111225.806451626</v>
      </c>
      <c r="U9" s="65">
        <f t="shared" si="3"/>
        <v>42090064.516129047</v>
      </c>
      <c r="V9" s="65">
        <f t="shared" si="3"/>
        <v>43068903.225806467</v>
      </c>
      <c r="W9" s="65">
        <f t="shared" si="3"/>
        <v>44047741.935483888</v>
      </c>
      <c r="X9" s="65">
        <f t="shared" si="3"/>
        <v>45026580.645161308</v>
      </c>
      <c r="Y9" s="65">
        <f t="shared" si="3"/>
        <v>46005419.354838729</v>
      </c>
      <c r="Z9" s="65">
        <f t="shared" si="3"/>
        <v>46984258.064516149</v>
      </c>
      <c r="AA9" s="65">
        <f t="shared" si="3"/>
        <v>47963096.77419357</v>
      </c>
      <c r="AB9" s="65">
        <f t="shared" si="3"/>
        <v>48941935.483870991</v>
      </c>
      <c r="AC9" s="65">
        <f t="shared" si="3"/>
        <v>49920774.193548411</v>
      </c>
      <c r="AD9" s="65">
        <f t="shared" si="3"/>
        <v>50899612.903225832</v>
      </c>
      <c r="AE9" s="65">
        <f t="shared" si="3"/>
        <v>51878451.612903252</v>
      </c>
      <c r="AF9" s="65">
        <f t="shared" si="3"/>
        <v>52857290.322580673</v>
      </c>
      <c r="AG9" s="65">
        <f t="shared" si="3"/>
        <v>53836129.032258093</v>
      </c>
      <c r="AH9" s="65">
        <f t="shared" si="3"/>
        <v>54814967.741935514</v>
      </c>
      <c r="AI9" s="65">
        <f t="shared" si="3"/>
        <v>55793806.451612934</v>
      </c>
      <c r="AJ9" s="65">
        <f t="shared" si="3"/>
        <v>56772645.161290355</v>
      </c>
      <c r="AK9" s="65">
        <f t="shared" si="3"/>
        <v>57751483.870967776</v>
      </c>
      <c r="AL9" s="65">
        <f t="shared" si="3"/>
        <v>58730322.580645196</v>
      </c>
      <c r="AM9" s="65">
        <f t="shared" si="3"/>
        <v>59709161.290322617</v>
      </c>
      <c r="AN9" s="64">
        <v>167374000</v>
      </c>
      <c r="AO9" s="64">
        <v>30344000</v>
      </c>
      <c r="AP9" s="64">
        <v>154800000</v>
      </c>
      <c r="AQ9" s="64">
        <v>161498000</v>
      </c>
      <c r="AR9" s="64">
        <v>50284000</v>
      </c>
      <c r="AS9" s="64">
        <v>50200000</v>
      </c>
      <c r="AT9" s="61">
        <v>30300000</v>
      </c>
      <c r="AU9" s="61">
        <v>44753000</v>
      </c>
      <c r="AV9" s="61">
        <v>63888000</v>
      </c>
      <c r="AW9" s="61">
        <v>95153000</v>
      </c>
      <c r="AX9" s="61">
        <v>35058000</v>
      </c>
      <c r="AY9" s="61">
        <v>27434000</v>
      </c>
      <c r="AZ9" s="61">
        <v>22612000</v>
      </c>
      <c r="BA9" s="61">
        <v>54904000</v>
      </c>
      <c r="BB9" s="61">
        <v>8521000</v>
      </c>
      <c r="BC9" s="61">
        <v>8006000</v>
      </c>
      <c r="BD9" s="61">
        <v>8006000</v>
      </c>
      <c r="BE9" s="61">
        <v>12772000</v>
      </c>
      <c r="BF9" s="61">
        <v>12772000</v>
      </c>
      <c r="BG9" s="61">
        <v>11056500</v>
      </c>
      <c r="BH9" s="61">
        <v>10324500</v>
      </c>
      <c r="BI9" s="61">
        <v>45570164</v>
      </c>
      <c r="BJ9" s="61">
        <v>18713000</v>
      </c>
      <c r="BK9" s="61">
        <v>28283000</v>
      </c>
      <c r="BL9" s="61">
        <v>29041000</v>
      </c>
      <c r="BM9" s="61">
        <v>76398000</v>
      </c>
      <c r="BN9" s="61">
        <v>202683533</v>
      </c>
      <c r="BO9" s="61">
        <v>98178250</v>
      </c>
      <c r="BP9" s="61">
        <v>149918979</v>
      </c>
      <c r="BQ9" s="61">
        <v>167924293</v>
      </c>
      <c r="BR9" s="61">
        <v>145219898</v>
      </c>
      <c r="BS9" s="61">
        <v>159162414</v>
      </c>
      <c r="BT9" s="61">
        <v>142467501</v>
      </c>
      <c r="BU9" s="61">
        <v>139868279</v>
      </c>
      <c r="BV9" s="61">
        <v>151977000</v>
      </c>
      <c r="BW9" s="61">
        <v>157052000</v>
      </c>
      <c r="BX9" s="61">
        <v>149025000</v>
      </c>
      <c r="BY9" s="61">
        <v>149025000</v>
      </c>
      <c r="BZ9" s="61">
        <v>149025000</v>
      </c>
      <c r="CA9" s="63"/>
    </row>
    <row r="10" spans="1:90" s="19" customFormat="1" ht="30" x14ac:dyDescent="0.25">
      <c r="A10" s="15">
        <v>409238</v>
      </c>
      <c r="B10" s="16" t="s">
        <v>162</v>
      </c>
      <c r="C10" s="16" t="s">
        <v>163</v>
      </c>
      <c r="D10" s="16" t="s">
        <v>141</v>
      </c>
      <c r="E10" s="3" t="str">
        <f t="shared" si="1"/>
        <v>AQUA ILLINOIS  WILLOWBROOK UTILITIES W1 pnum409238</v>
      </c>
      <c r="F10" s="17">
        <v>500</v>
      </c>
      <c r="G10" s="16" t="s">
        <v>164</v>
      </c>
      <c r="H10" s="16" t="s">
        <v>165</v>
      </c>
      <c r="I10" s="65">
        <f>AO10</f>
        <v>2792000</v>
      </c>
      <c r="J10" s="65">
        <f t="shared" ref="J10:AM10" si="4">I10+($I10/31)</f>
        <v>2882064.5161290322</v>
      </c>
      <c r="K10" s="65">
        <f t="shared" si="4"/>
        <v>2972129.0322580645</v>
      </c>
      <c r="L10" s="65">
        <f t="shared" si="4"/>
        <v>3062193.5483870967</v>
      </c>
      <c r="M10" s="65">
        <f t="shared" si="4"/>
        <v>3152258.064516129</v>
      </c>
      <c r="N10" s="65">
        <f t="shared" si="4"/>
        <v>3242322.5806451612</v>
      </c>
      <c r="O10" s="65">
        <f t="shared" si="4"/>
        <v>3332387.0967741935</v>
      </c>
      <c r="P10" s="65">
        <f t="shared" si="4"/>
        <v>3422451.6129032257</v>
      </c>
      <c r="Q10" s="65">
        <f t="shared" si="4"/>
        <v>3512516.1290322579</v>
      </c>
      <c r="R10" s="65">
        <f t="shared" si="4"/>
        <v>3602580.6451612902</v>
      </c>
      <c r="S10" s="65">
        <f t="shared" si="4"/>
        <v>3692645.1612903224</v>
      </c>
      <c r="T10" s="65">
        <f t="shared" si="4"/>
        <v>3782709.6774193547</v>
      </c>
      <c r="U10" s="65">
        <f t="shared" si="4"/>
        <v>3872774.1935483869</v>
      </c>
      <c r="V10" s="65">
        <f t="shared" si="4"/>
        <v>3962838.7096774192</v>
      </c>
      <c r="W10" s="65">
        <f t="shared" si="4"/>
        <v>4052903.2258064514</v>
      </c>
      <c r="X10" s="65">
        <f t="shared" si="4"/>
        <v>4142967.7419354836</v>
      </c>
      <c r="Y10" s="65">
        <f t="shared" si="4"/>
        <v>4233032.2580645159</v>
      </c>
      <c r="Z10" s="65">
        <f t="shared" si="4"/>
        <v>4323096.7741935486</v>
      </c>
      <c r="AA10" s="65">
        <f t="shared" si="4"/>
        <v>4413161.2903225813</v>
      </c>
      <c r="AB10" s="65">
        <f t="shared" si="4"/>
        <v>4503225.806451614</v>
      </c>
      <c r="AC10" s="65">
        <f t="shared" si="4"/>
        <v>4593290.3225806467</v>
      </c>
      <c r="AD10" s="65">
        <f t="shared" si="4"/>
        <v>4683354.8387096794</v>
      </c>
      <c r="AE10" s="65">
        <f t="shared" si="4"/>
        <v>4773419.3548387121</v>
      </c>
      <c r="AF10" s="65">
        <f t="shared" si="4"/>
        <v>4863483.8709677448</v>
      </c>
      <c r="AG10" s="65">
        <f t="shared" si="4"/>
        <v>4953548.3870967776</v>
      </c>
      <c r="AH10" s="65">
        <f t="shared" si="4"/>
        <v>5043612.9032258103</v>
      </c>
      <c r="AI10" s="65">
        <f t="shared" si="4"/>
        <v>5133677.419354843</v>
      </c>
      <c r="AJ10" s="65">
        <f t="shared" si="4"/>
        <v>5223741.9354838757</v>
      </c>
      <c r="AK10" s="65">
        <f t="shared" si="4"/>
        <v>5313806.4516129084</v>
      </c>
      <c r="AL10" s="65">
        <f t="shared" si="4"/>
        <v>5403870.9677419411</v>
      </c>
      <c r="AM10" s="65">
        <f t="shared" si="4"/>
        <v>5493935.4838709738</v>
      </c>
      <c r="AN10" s="64">
        <v>39139739</v>
      </c>
      <c r="AO10" s="64">
        <v>2792000</v>
      </c>
      <c r="AP10" s="64">
        <v>48438000</v>
      </c>
      <c r="AQ10" s="64">
        <v>9225000</v>
      </c>
      <c r="AR10" s="64">
        <v>56274000</v>
      </c>
      <c r="AS10" s="61">
        <v>56160000</v>
      </c>
      <c r="AT10" s="61">
        <v>56968000</v>
      </c>
      <c r="AU10" s="61">
        <v>86642000</v>
      </c>
      <c r="AV10" s="61">
        <v>75241000</v>
      </c>
      <c r="AW10" s="61">
        <v>70464000</v>
      </c>
      <c r="AX10" s="61">
        <v>72760000</v>
      </c>
      <c r="AY10" s="61">
        <v>75661000</v>
      </c>
      <c r="AZ10" s="61">
        <v>71462000</v>
      </c>
      <c r="BA10" s="61">
        <v>80446000</v>
      </c>
      <c r="BB10" s="61">
        <v>74683000</v>
      </c>
      <c r="BC10" s="61">
        <v>7999700</v>
      </c>
      <c r="BD10" s="61">
        <v>7999700</v>
      </c>
      <c r="BE10" s="61">
        <v>86644000</v>
      </c>
      <c r="BF10" s="61">
        <v>86644000</v>
      </c>
      <c r="BG10" s="61">
        <v>81203000</v>
      </c>
      <c r="BH10" s="61">
        <v>82982000</v>
      </c>
      <c r="BI10" s="61">
        <v>88221000</v>
      </c>
      <c r="BJ10" s="61">
        <v>87097000</v>
      </c>
      <c r="BK10" s="61">
        <v>69908000</v>
      </c>
      <c r="BL10" s="61">
        <v>62874000</v>
      </c>
      <c r="BM10" s="61">
        <v>65526000</v>
      </c>
      <c r="BN10" s="61">
        <v>70187000</v>
      </c>
      <c r="BO10" s="61">
        <v>65971000</v>
      </c>
      <c r="BP10" s="61">
        <v>51299000</v>
      </c>
      <c r="BQ10" s="61">
        <v>44945000</v>
      </c>
      <c r="BR10" s="61">
        <v>68750000</v>
      </c>
      <c r="BS10" s="61">
        <v>61667000</v>
      </c>
      <c r="BT10" s="61">
        <v>47873000</v>
      </c>
      <c r="BU10" s="61">
        <v>10275000</v>
      </c>
      <c r="BV10" s="61">
        <v>4019000</v>
      </c>
      <c r="BW10" s="61">
        <v>27298000</v>
      </c>
      <c r="BX10" s="61">
        <v>47600000</v>
      </c>
      <c r="BY10" s="61">
        <v>47600000</v>
      </c>
      <c r="BZ10" s="61">
        <v>47600000</v>
      </c>
      <c r="CA10" s="63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</row>
    <row r="11" spans="1:90" s="19" customFormat="1" ht="30" x14ac:dyDescent="0.25">
      <c r="A11" s="15">
        <v>411178</v>
      </c>
      <c r="B11" s="16" t="s">
        <v>147</v>
      </c>
      <c r="C11" s="16" t="s">
        <v>148</v>
      </c>
      <c r="D11" s="16" t="s">
        <v>157</v>
      </c>
      <c r="E11" s="3" t="str">
        <f t="shared" si="1"/>
        <v>AQUA ILLINOIS OAKVIEW W4 pnum411178</v>
      </c>
      <c r="F11" s="15">
        <v>305</v>
      </c>
      <c r="G11" s="16" t="s">
        <v>166</v>
      </c>
      <c r="H11" s="16" t="s">
        <v>167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66">
        <v>0</v>
      </c>
      <c r="W11" s="66">
        <v>0</v>
      </c>
      <c r="X11" s="66">
        <v>0</v>
      </c>
      <c r="Y11" s="66">
        <v>0</v>
      </c>
      <c r="Z11" s="66">
        <v>0</v>
      </c>
      <c r="AA11" s="66">
        <v>0</v>
      </c>
      <c r="AB11" s="66">
        <v>0</v>
      </c>
      <c r="AC11" s="66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66">
        <v>0</v>
      </c>
      <c r="AL11" s="66">
        <v>0</v>
      </c>
      <c r="AM11" s="66">
        <v>0</v>
      </c>
      <c r="AN11" s="66">
        <v>0</v>
      </c>
      <c r="AO11" s="66">
        <v>0</v>
      </c>
      <c r="AP11" s="66">
        <v>0</v>
      </c>
      <c r="AQ11" s="66">
        <v>0</v>
      </c>
      <c r="AR11" s="66">
        <v>0</v>
      </c>
      <c r="AS11" s="60">
        <v>0</v>
      </c>
      <c r="AT11" s="60">
        <v>0</v>
      </c>
      <c r="AU11" s="60">
        <v>0</v>
      </c>
      <c r="AV11" s="60">
        <v>0</v>
      </c>
      <c r="AW11" s="60">
        <v>0</v>
      </c>
      <c r="AX11" s="60">
        <v>0</v>
      </c>
      <c r="AY11" s="66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0</v>
      </c>
      <c r="BE11" s="60">
        <v>0</v>
      </c>
      <c r="BF11" s="60">
        <v>0</v>
      </c>
      <c r="BG11" s="60">
        <v>0</v>
      </c>
      <c r="BH11" s="60">
        <v>0</v>
      </c>
      <c r="BI11" s="61">
        <v>15240000</v>
      </c>
      <c r="BJ11" s="61">
        <v>21427000</v>
      </c>
      <c r="BK11" s="61">
        <v>12281600</v>
      </c>
      <c r="BL11" s="60">
        <v>16316200</v>
      </c>
      <c r="BM11" s="60">
        <v>16316200</v>
      </c>
      <c r="BN11" s="60">
        <v>16316200</v>
      </c>
      <c r="BO11" s="60">
        <v>16316200</v>
      </c>
      <c r="BP11" s="60">
        <v>16316200</v>
      </c>
      <c r="BQ11" s="60">
        <v>16316200</v>
      </c>
      <c r="BR11" s="60">
        <v>16316200</v>
      </c>
      <c r="BS11" s="60">
        <v>16316200</v>
      </c>
      <c r="BT11" s="60">
        <v>16316200</v>
      </c>
      <c r="BU11" s="60">
        <v>16316200</v>
      </c>
      <c r="BV11" s="60">
        <v>16316200</v>
      </c>
      <c r="BW11" s="60">
        <v>16316200</v>
      </c>
      <c r="BX11" s="60">
        <v>16316200</v>
      </c>
      <c r="BY11" s="60">
        <v>16316200</v>
      </c>
      <c r="BZ11" s="60">
        <v>16316200</v>
      </c>
      <c r="CA11" s="63"/>
    </row>
    <row r="12" spans="1:90" s="19" customFormat="1" ht="30" x14ac:dyDescent="0.25">
      <c r="A12" s="15">
        <v>409209</v>
      </c>
      <c r="B12" s="16" t="s">
        <v>155</v>
      </c>
      <c r="C12" s="16" t="s">
        <v>168</v>
      </c>
      <c r="D12" s="16" t="s">
        <v>169</v>
      </c>
      <c r="E12" s="3" t="str">
        <f t="shared" si="1"/>
        <v>AQUA ILLINOIS UNIVERSITY PARK W5 pnum409209</v>
      </c>
      <c r="F12" s="17">
        <v>524</v>
      </c>
      <c r="G12" s="16" t="s">
        <v>170</v>
      </c>
      <c r="H12" s="16" t="s">
        <v>171</v>
      </c>
      <c r="I12" s="65">
        <f t="shared" ref="I12:I21" si="5">AO12</f>
        <v>0</v>
      </c>
      <c r="J12" s="65">
        <f t="shared" ref="J12:AM12" si="6">I12+($I12/31)</f>
        <v>0</v>
      </c>
      <c r="K12" s="65">
        <f t="shared" si="6"/>
        <v>0</v>
      </c>
      <c r="L12" s="65">
        <f t="shared" si="6"/>
        <v>0</v>
      </c>
      <c r="M12" s="65">
        <f t="shared" si="6"/>
        <v>0</v>
      </c>
      <c r="N12" s="65">
        <f t="shared" si="6"/>
        <v>0</v>
      </c>
      <c r="O12" s="65">
        <f t="shared" si="6"/>
        <v>0</v>
      </c>
      <c r="P12" s="65">
        <f t="shared" si="6"/>
        <v>0</v>
      </c>
      <c r="Q12" s="65">
        <f t="shared" si="6"/>
        <v>0</v>
      </c>
      <c r="R12" s="65">
        <f t="shared" si="6"/>
        <v>0</v>
      </c>
      <c r="S12" s="65">
        <f t="shared" si="6"/>
        <v>0</v>
      </c>
      <c r="T12" s="65">
        <f t="shared" si="6"/>
        <v>0</v>
      </c>
      <c r="U12" s="65">
        <f t="shared" si="6"/>
        <v>0</v>
      </c>
      <c r="V12" s="65">
        <f t="shared" si="6"/>
        <v>0</v>
      </c>
      <c r="W12" s="65">
        <f t="shared" si="6"/>
        <v>0</v>
      </c>
      <c r="X12" s="65">
        <f t="shared" si="6"/>
        <v>0</v>
      </c>
      <c r="Y12" s="65">
        <f t="shared" si="6"/>
        <v>0</v>
      </c>
      <c r="Z12" s="65">
        <f t="shared" si="6"/>
        <v>0</v>
      </c>
      <c r="AA12" s="65">
        <f t="shared" si="6"/>
        <v>0</v>
      </c>
      <c r="AB12" s="65">
        <f t="shared" si="6"/>
        <v>0</v>
      </c>
      <c r="AC12" s="65">
        <f t="shared" si="6"/>
        <v>0</v>
      </c>
      <c r="AD12" s="65">
        <f t="shared" si="6"/>
        <v>0</v>
      </c>
      <c r="AE12" s="65">
        <f t="shared" si="6"/>
        <v>0</v>
      </c>
      <c r="AF12" s="65">
        <f t="shared" si="6"/>
        <v>0</v>
      </c>
      <c r="AG12" s="65">
        <f t="shared" si="6"/>
        <v>0</v>
      </c>
      <c r="AH12" s="65">
        <f t="shared" si="6"/>
        <v>0</v>
      </c>
      <c r="AI12" s="65">
        <f t="shared" si="6"/>
        <v>0</v>
      </c>
      <c r="AJ12" s="65">
        <f t="shared" si="6"/>
        <v>0</v>
      </c>
      <c r="AK12" s="65">
        <f t="shared" si="6"/>
        <v>0</v>
      </c>
      <c r="AL12" s="65">
        <f t="shared" si="6"/>
        <v>0</v>
      </c>
      <c r="AM12" s="65">
        <f t="shared" si="6"/>
        <v>0</v>
      </c>
      <c r="AN12" s="61">
        <v>0</v>
      </c>
      <c r="AO12" s="61">
        <v>0</v>
      </c>
      <c r="AP12" s="61">
        <v>0</v>
      </c>
      <c r="AQ12" s="61">
        <v>0</v>
      </c>
      <c r="AR12" s="61">
        <v>0</v>
      </c>
      <c r="AS12" s="61">
        <v>0</v>
      </c>
      <c r="AT12" s="61">
        <v>0</v>
      </c>
      <c r="AU12" s="61">
        <v>0</v>
      </c>
      <c r="AV12" s="61">
        <v>0</v>
      </c>
      <c r="AW12" s="61">
        <v>0</v>
      </c>
      <c r="AX12" s="61">
        <v>0</v>
      </c>
      <c r="AY12" s="61">
        <v>0</v>
      </c>
      <c r="AZ12" s="61">
        <v>0</v>
      </c>
      <c r="BA12" s="61">
        <v>0</v>
      </c>
      <c r="BB12" s="61">
        <v>0</v>
      </c>
      <c r="BC12" s="61">
        <v>0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61">
        <v>0</v>
      </c>
      <c r="BM12" s="61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3"/>
    </row>
    <row r="13" spans="1:90" s="19" customFormat="1" ht="30" x14ac:dyDescent="0.25">
      <c r="A13" s="15">
        <v>409206</v>
      </c>
      <c r="B13" s="16" t="s">
        <v>155</v>
      </c>
      <c r="C13" s="16" t="s">
        <v>168</v>
      </c>
      <c r="D13" s="16" t="s">
        <v>172</v>
      </c>
      <c r="E13" s="3" t="str">
        <f t="shared" si="1"/>
        <v>AQUA ILLINOIS UNIVERSITY PARK W7 pnum409206</v>
      </c>
      <c r="F13" s="17">
        <v>488</v>
      </c>
      <c r="G13" s="16" t="s">
        <v>173</v>
      </c>
      <c r="H13" s="16" t="s">
        <v>174</v>
      </c>
      <c r="I13" s="65">
        <f t="shared" si="5"/>
        <v>0</v>
      </c>
      <c r="J13" s="65">
        <f t="shared" ref="J13:AM13" si="7">I13+($I13/31)</f>
        <v>0</v>
      </c>
      <c r="K13" s="65">
        <f t="shared" si="7"/>
        <v>0</v>
      </c>
      <c r="L13" s="65">
        <f t="shared" si="7"/>
        <v>0</v>
      </c>
      <c r="M13" s="65">
        <f t="shared" si="7"/>
        <v>0</v>
      </c>
      <c r="N13" s="65">
        <f t="shared" si="7"/>
        <v>0</v>
      </c>
      <c r="O13" s="65">
        <f t="shared" si="7"/>
        <v>0</v>
      </c>
      <c r="P13" s="65">
        <f t="shared" si="7"/>
        <v>0</v>
      </c>
      <c r="Q13" s="65">
        <f t="shared" si="7"/>
        <v>0</v>
      </c>
      <c r="R13" s="65">
        <f t="shared" si="7"/>
        <v>0</v>
      </c>
      <c r="S13" s="65">
        <f t="shared" si="7"/>
        <v>0</v>
      </c>
      <c r="T13" s="65">
        <f t="shared" si="7"/>
        <v>0</v>
      </c>
      <c r="U13" s="65">
        <f t="shared" si="7"/>
        <v>0</v>
      </c>
      <c r="V13" s="65">
        <f t="shared" si="7"/>
        <v>0</v>
      </c>
      <c r="W13" s="65">
        <f t="shared" si="7"/>
        <v>0</v>
      </c>
      <c r="X13" s="65">
        <f t="shared" si="7"/>
        <v>0</v>
      </c>
      <c r="Y13" s="65">
        <f t="shared" si="7"/>
        <v>0</v>
      </c>
      <c r="Z13" s="65">
        <f t="shared" si="7"/>
        <v>0</v>
      </c>
      <c r="AA13" s="65">
        <f t="shared" si="7"/>
        <v>0</v>
      </c>
      <c r="AB13" s="65">
        <f t="shared" si="7"/>
        <v>0</v>
      </c>
      <c r="AC13" s="65">
        <f t="shared" si="7"/>
        <v>0</v>
      </c>
      <c r="AD13" s="65">
        <f t="shared" si="7"/>
        <v>0</v>
      </c>
      <c r="AE13" s="65">
        <f t="shared" si="7"/>
        <v>0</v>
      </c>
      <c r="AF13" s="65">
        <f t="shared" si="7"/>
        <v>0</v>
      </c>
      <c r="AG13" s="65">
        <f t="shared" si="7"/>
        <v>0</v>
      </c>
      <c r="AH13" s="65">
        <f t="shared" si="7"/>
        <v>0</v>
      </c>
      <c r="AI13" s="65">
        <f t="shared" si="7"/>
        <v>0</v>
      </c>
      <c r="AJ13" s="65">
        <f t="shared" si="7"/>
        <v>0</v>
      </c>
      <c r="AK13" s="65">
        <f t="shared" si="7"/>
        <v>0</v>
      </c>
      <c r="AL13" s="65">
        <f t="shared" si="7"/>
        <v>0</v>
      </c>
      <c r="AM13" s="65">
        <f t="shared" si="7"/>
        <v>0</v>
      </c>
      <c r="AN13" s="64">
        <v>8100000</v>
      </c>
      <c r="AO13" s="64">
        <v>0</v>
      </c>
      <c r="AP13" s="64">
        <v>0</v>
      </c>
      <c r="AQ13" s="64">
        <v>0</v>
      </c>
      <c r="AR13" s="64">
        <v>23800000</v>
      </c>
      <c r="AS13" s="61">
        <v>13800000</v>
      </c>
      <c r="AT13" s="61">
        <v>0</v>
      </c>
      <c r="AU13" s="61">
        <v>0</v>
      </c>
      <c r="AV13" s="60">
        <v>0</v>
      </c>
      <c r="AW13" s="60">
        <v>0</v>
      </c>
      <c r="AX13" s="60">
        <v>0</v>
      </c>
      <c r="AY13" s="61">
        <v>12458000</v>
      </c>
      <c r="AZ13" s="60">
        <v>0</v>
      </c>
      <c r="BA13" s="60">
        <v>0</v>
      </c>
      <c r="BB13" s="60">
        <v>0</v>
      </c>
      <c r="BC13" s="66">
        <v>0</v>
      </c>
      <c r="BD13" s="66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1">
        <v>1861000</v>
      </c>
      <c r="BS13" s="61">
        <v>593006</v>
      </c>
      <c r="BT13" s="61">
        <v>2139000</v>
      </c>
      <c r="BU13" s="61">
        <v>3566000</v>
      </c>
      <c r="BV13" s="61">
        <v>840000</v>
      </c>
      <c r="BW13" s="61">
        <v>834000</v>
      </c>
      <c r="BX13" s="61">
        <v>3958000</v>
      </c>
      <c r="BY13" s="61">
        <v>3958000</v>
      </c>
      <c r="BZ13" s="61">
        <v>3958000</v>
      </c>
      <c r="CA13" s="63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</row>
    <row r="14" spans="1:90" s="19" customFormat="1" ht="30" x14ac:dyDescent="0.25">
      <c r="A14" s="15">
        <v>409208</v>
      </c>
      <c r="B14" s="16" t="s">
        <v>155</v>
      </c>
      <c r="C14" s="16" t="s">
        <v>168</v>
      </c>
      <c r="D14" s="16" t="s">
        <v>141</v>
      </c>
      <c r="E14" s="3" t="str">
        <f t="shared" si="1"/>
        <v>AQUA ILLINOIS UNIVERSITY PARK W1 pnum409208</v>
      </c>
      <c r="F14" s="17">
        <v>480</v>
      </c>
      <c r="G14" s="16" t="s">
        <v>175</v>
      </c>
      <c r="H14" s="16" t="s">
        <v>176</v>
      </c>
      <c r="I14" s="65">
        <f t="shared" si="5"/>
        <v>198699000</v>
      </c>
      <c r="J14" s="65">
        <f t="shared" ref="J14:AM14" si="8">I14+($I14/31)</f>
        <v>205108645.16129032</v>
      </c>
      <c r="K14" s="65">
        <f t="shared" si="8"/>
        <v>211518290.32258064</v>
      </c>
      <c r="L14" s="65">
        <f t="shared" si="8"/>
        <v>217927935.48387095</v>
      </c>
      <c r="M14" s="65">
        <f t="shared" si="8"/>
        <v>224337580.64516127</v>
      </c>
      <c r="N14" s="65">
        <f t="shared" si="8"/>
        <v>230747225.80645159</v>
      </c>
      <c r="O14" s="65">
        <f t="shared" si="8"/>
        <v>237156870.96774191</v>
      </c>
      <c r="P14" s="65">
        <f t="shared" si="8"/>
        <v>243566516.12903222</v>
      </c>
      <c r="Q14" s="65">
        <f t="shared" si="8"/>
        <v>249976161.29032254</v>
      </c>
      <c r="R14" s="65">
        <f t="shared" si="8"/>
        <v>256385806.45161286</v>
      </c>
      <c r="S14" s="65">
        <f t="shared" si="8"/>
        <v>262795451.61290318</v>
      </c>
      <c r="T14" s="65">
        <f t="shared" si="8"/>
        <v>269205096.77419353</v>
      </c>
      <c r="U14" s="65">
        <f t="shared" si="8"/>
        <v>275614741.93548387</v>
      </c>
      <c r="V14" s="65">
        <f t="shared" si="8"/>
        <v>282024387.09677422</v>
      </c>
      <c r="W14" s="65">
        <f t="shared" si="8"/>
        <v>288434032.25806457</v>
      </c>
      <c r="X14" s="65">
        <f t="shared" si="8"/>
        <v>294843677.41935492</v>
      </c>
      <c r="Y14" s="65">
        <f t="shared" si="8"/>
        <v>301253322.58064526</v>
      </c>
      <c r="Z14" s="65">
        <f t="shared" si="8"/>
        <v>307662967.74193561</v>
      </c>
      <c r="AA14" s="65">
        <f t="shared" si="8"/>
        <v>314072612.90322596</v>
      </c>
      <c r="AB14" s="65">
        <f t="shared" si="8"/>
        <v>320482258.06451631</v>
      </c>
      <c r="AC14" s="65">
        <f t="shared" si="8"/>
        <v>326891903.22580665</v>
      </c>
      <c r="AD14" s="65">
        <f t="shared" si="8"/>
        <v>333301548.387097</v>
      </c>
      <c r="AE14" s="65">
        <f t="shared" si="8"/>
        <v>339711193.54838735</v>
      </c>
      <c r="AF14" s="65">
        <f t="shared" si="8"/>
        <v>346120838.7096777</v>
      </c>
      <c r="AG14" s="65">
        <f t="shared" si="8"/>
        <v>352530483.87096804</v>
      </c>
      <c r="AH14" s="65">
        <f t="shared" si="8"/>
        <v>358940129.03225839</v>
      </c>
      <c r="AI14" s="65">
        <f t="shared" si="8"/>
        <v>365349774.19354874</v>
      </c>
      <c r="AJ14" s="65">
        <f t="shared" si="8"/>
        <v>371759419.35483909</v>
      </c>
      <c r="AK14" s="65">
        <f t="shared" si="8"/>
        <v>378169064.51612943</v>
      </c>
      <c r="AL14" s="65">
        <f t="shared" si="8"/>
        <v>384578709.67741978</v>
      </c>
      <c r="AM14" s="65">
        <f t="shared" si="8"/>
        <v>390988354.83871013</v>
      </c>
      <c r="AN14" s="64">
        <v>75702000</v>
      </c>
      <c r="AO14" s="64">
        <v>198699000</v>
      </c>
      <c r="AP14" s="64">
        <v>148700000</v>
      </c>
      <c r="AQ14" s="64">
        <v>156626000</v>
      </c>
      <c r="AR14" s="64">
        <v>274518000</v>
      </c>
      <c r="AS14" s="64">
        <v>244900000</v>
      </c>
      <c r="AT14" s="64">
        <v>251200000</v>
      </c>
      <c r="AU14" s="61">
        <v>241726000</v>
      </c>
      <c r="AV14" s="61">
        <v>243800000</v>
      </c>
      <c r="AW14" s="61">
        <v>194478000</v>
      </c>
      <c r="AX14" s="61">
        <v>320252000</v>
      </c>
      <c r="AY14" s="61">
        <v>330489000</v>
      </c>
      <c r="AZ14" s="61">
        <v>311714000</v>
      </c>
      <c r="BA14" s="61">
        <v>200390000</v>
      </c>
      <c r="BB14" s="61">
        <v>242749000</v>
      </c>
      <c r="BC14" s="61">
        <v>275186000</v>
      </c>
      <c r="BD14" s="61">
        <v>275186000</v>
      </c>
      <c r="BE14" s="61">
        <v>300271000</v>
      </c>
      <c r="BF14" s="61">
        <v>300271000</v>
      </c>
      <c r="BG14" s="61">
        <v>300290000</v>
      </c>
      <c r="BH14" s="61">
        <v>314727000</v>
      </c>
      <c r="BI14" s="61">
        <v>312013000</v>
      </c>
      <c r="BJ14" s="61">
        <v>278040000</v>
      </c>
      <c r="BK14" s="61">
        <v>306888000</v>
      </c>
      <c r="BL14" s="61">
        <v>292777000</v>
      </c>
      <c r="BM14" s="61">
        <v>204354000</v>
      </c>
      <c r="BN14" s="61">
        <v>188708000</v>
      </c>
      <c r="BO14" s="61">
        <v>222011187</v>
      </c>
      <c r="BP14" s="61">
        <v>164506002</v>
      </c>
      <c r="BQ14" s="61">
        <v>162799334</v>
      </c>
      <c r="BR14" s="61">
        <v>171388693</v>
      </c>
      <c r="BS14" s="61">
        <v>162478772</v>
      </c>
      <c r="BT14" s="61">
        <v>147741709</v>
      </c>
      <c r="BU14" s="61">
        <v>141886463</v>
      </c>
      <c r="BV14" s="61">
        <v>129942800</v>
      </c>
      <c r="BW14" s="61">
        <v>150352000</v>
      </c>
      <c r="BX14" s="61">
        <v>99885000</v>
      </c>
      <c r="BY14" s="61">
        <v>99885000</v>
      </c>
      <c r="BZ14" s="61">
        <v>99885000</v>
      </c>
      <c r="CA14" s="63"/>
    </row>
    <row r="15" spans="1:90" s="19" customFormat="1" ht="30" x14ac:dyDescent="0.25">
      <c r="A15" s="15">
        <v>409212</v>
      </c>
      <c r="B15" s="16" t="s">
        <v>155</v>
      </c>
      <c r="C15" s="16" t="s">
        <v>168</v>
      </c>
      <c r="D15" s="16" t="s">
        <v>177</v>
      </c>
      <c r="E15" s="3" t="str">
        <f t="shared" si="1"/>
        <v>AQUA ILLINOIS UNIVERSITY PARK W6 pnum409212</v>
      </c>
      <c r="F15" s="15">
        <v>460</v>
      </c>
      <c r="G15" s="16" t="s">
        <v>178</v>
      </c>
      <c r="H15" s="16" t="s">
        <v>179</v>
      </c>
      <c r="I15" s="65">
        <f t="shared" si="5"/>
        <v>5284000</v>
      </c>
      <c r="J15" s="65">
        <f t="shared" ref="J15:AM15" si="9">I15+($I15/31)</f>
        <v>5454451.6129032262</v>
      </c>
      <c r="K15" s="65">
        <f t="shared" si="9"/>
        <v>5624903.2258064523</v>
      </c>
      <c r="L15" s="65">
        <f t="shared" si="9"/>
        <v>5795354.8387096785</v>
      </c>
      <c r="M15" s="65">
        <f t="shared" si="9"/>
        <v>5965806.4516129047</v>
      </c>
      <c r="N15" s="65">
        <f t="shared" si="9"/>
        <v>6136258.0645161308</v>
      </c>
      <c r="O15" s="65">
        <f t="shared" si="9"/>
        <v>6306709.677419357</v>
      </c>
      <c r="P15" s="65">
        <f t="shared" si="9"/>
        <v>6477161.2903225832</v>
      </c>
      <c r="Q15" s="65">
        <f t="shared" si="9"/>
        <v>6647612.9032258093</v>
      </c>
      <c r="R15" s="65">
        <f t="shared" si="9"/>
        <v>6818064.5161290355</v>
      </c>
      <c r="S15" s="65">
        <f t="shared" si="9"/>
        <v>6988516.1290322617</v>
      </c>
      <c r="T15" s="65">
        <f t="shared" si="9"/>
        <v>7158967.7419354878</v>
      </c>
      <c r="U15" s="65">
        <f t="shared" si="9"/>
        <v>7329419.354838714</v>
      </c>
      <c r="V15" s="65">
        <f t="shared" si="9"/>
        <v>7499870.9677419402</v>
      </c>
      <c r="W15" s="65">
        <f t="shared" si="9"/>
        <v>7670322.5806451663</v>
      </c>
      <c r="X15" s="65">
        <f t="shared" si="9"/>
        <v>7840774.1935483925</v>
      </c>
      <c r="Y15" s="65">
        <f t="shared" si="9"/>
        <v>8011225.8064516187</v>
      </c>
      <c r="Z15" s="65">
        <f t="shared" si="9"/>
        <v>8181677.4193548448</v>
      </c>
      <c r="AA15" s="65">
        <f t="shared" si="9"/>
        <v>8352129.032258071</v>
      </c>
      <c r="AB15" s="65">
        <f t="shared" si="9"/>
        <v>8522580.6451612972</v>
      </c>
      <c r="AC15" s="65">
        <f t="shared" si="9"/>
        <v>8693032.2580645233</v>
      </c>
      <c r="AD15" s="65">
        <f t="shared" si="9"/>
        <v>8863483.8709677495</v>
      </c>
      <c r="AE15" s="65">
        <f t="shared" si="9"/>
        <v>9033935.4838709757</v>
      </c>
      <c r="AF15" s="65">
        <f t="shared" si="9"/>
        <v>9204387.0967742018</v>
      </c>
      <c r="AG15" s="65">
        <f t="shared" si="9"/>
        <v>9374838.709677428</v>
      </c>
      <c r="AH15" s="65">
        <f t="shared" si="9"/>
        <v>9545290.3225806542</v>
      </c>
      <c r="AI15" s="65">
        <f t="shared" si="9"/>
        <v>9715741.9354838803</v>
      </c>
      <c r="AJ15" s="65">
        <f t="shared" si="9"/>
        <v>9886193.5483871065</v>
      </c>
      <c r="AK15" s="65">
        <f t="shared" si="9"/>
        <v>10056645.161290333</v>
      </c>
      <c r="AL15" s="65">
        <f t="shared" si="9"/>
        <v>10227096.774193559</v>
      </c>
      <c r="AM15" s="65">
        <f t="shared" si="9"/>
        <v>10397548.387096785</v>
      </c>
      <c r="AN15" s="61">
        <v>0</v>
      </c>
      <c r="AO15" s="61">
        <v>5284000</v>
      </c>
      <c r="AP15" s="61">
        <v>35800000</v>
      </c>
      <c r="AQ15" s="61">
        <v>63187000</v>
      </c>
      <c r="AR15" s="61">
        <v>31666000</v>
      </c>
      <c r="AS15" s="61">
        <v>17000000</v>
      </c>
      <c r="AT15" s="61">
        <v>8900000</v>
      </c>
      <c r="AU15" s="61">
        <v>56742000</v>
      </c>
      <c r="AV15" s="61">
        <v>17414000</v>
      </c>
      <c r="AW15" s="61">
        <v>44903000</v>
      </c>
      <c r="AX15" s="61">
        <v>3494000</v>
      </c>
      <c r="AY15" s="61">
        <v>15686000</v>
      </c>
      <c r="AZ15" s="64">
        <v>17653000</v>
      </c>
      <c r="BA15" s="64">
        <v>4163000</v>
      </c>
      <c r="BB15" s="64">
        <v>6885000</v>
      </c>
      <c r="BC15" s="64">
        <v>2291000</v>
      </c>
      <c r="BD15" s="64">
        <v>2291000</v>
      </c>
      <c r="BE15" s="64">
        <v>5903000</v>
      </c>
      <c r="BF15" s="64">
        <v>5903000</v>
      </c>
      <c r="BG15" s="64">
        <v>8457000</v>
      </c>
      <c r="BH15" s="64">
        <v>4711300</v>
      </c>
      <c r="BI15" s="64">
        <v>16714000</v>
      </c>
      <c r="BJ15" s="64">
        <v>10336200</v>
      </c>
      <c r="BK15" s="64">
        <v>39960000</v>
      </c>
      <c r="BL15" s="64">
        <v>31072000</v>
      </c>
      <c r="BM15" s="64">
        <v>11926624</v>
      </c>
      <c r="BN15" s="64">
        <v>47005808</v>
      </c>
      <c r="BO15" s="61">
        <v>486915</v>
      </c>
      <c r="BP15" s="61">
        <v>38729</v>
      </c>
      <c r="BQ15" s="61">
        <v>1204190</v>
      </c>
      <c r="BR15" s="61">
        <v>9343933</v>
      </c>
      <c r="BS15" s="61">
        <v>2838895</v>
      </c>
      <c r="BT15" s="61">
        <v>2856725</v>
      </c>
      <c r="BU15" s="61">
        <v>863096</v>
      </c>
      <c r="BV15" s="61">
        <v>11071000</v>
      </c>
      <c r="BW15" s="61">
        <v>386000</v>
      </c>
      <c r="BX15" s="61">
        <v>2576000</v>
      </c>
      <c r="BY15" s="61">
        <v>2576000</v>
      </c>
      <c r="BZ15" s="61">
        <v>2576000</v>
      </c>
      <c r="CA15" s="63"/>
    </row>
    <row r="16" spans="1:90" s="24" customFormat="1" ht="30" x14ac:dyDescent="0.25">
      <c r="A16" s="15">
        <v>409211</v>
      </c>
      <c r="B16" s="16" t="s">
        <v>155</v>
      </c>
      <c r="C16" s="16" t="s">
        <v>168</v>
      </c>
      <c r="D16" s="16" t="s">
        <v>180</v>
      </c>
      <c r="E16" s="3" t="str">
        <f t="shared" si="1"/>
        <v>AQUA ILLINOIS UNIVERSITY PARK W3 pnum409211</v>
      </c>
      <c r="F16" s="15">
        <v>457</v>
      </c>
      <c r="G16" s="16" t="s">
        <v>181</v>
      </c>
      <c r="H16" s="16" t="s">
        <v>182</v>
      </c>
      <c r="I16" s="65">
        <f t="shared" si="5"/>
        <v>41121000</v>
      </c>
      <c r="J16" s="65">
        <f t="shared" ref="J16:AM16" si="10">I16+($I16/31)</f>
        <v>42447483.870967738</v>
      </c>
      <c r="K16" s="65">
        <f t="shared" si="10"/>
        <v>43773967.741935477</v>
      </c>
      <c r="L16" s="65">
        <f t="shared" si="10"/>
        <v>45100451.612903215</v>
      </c>
      <c r="M16" s="65">
        <f t="shared" si="10"/>
        <v>46426935.483870953</v>
      </c>
      <c r="N16" s="65">
        <f t="shared" si="10"/>
        <v>47753419.354838692</v>
      </c>
      <c r="O16" s="65">
        <f t="shared" si="10"/>
        <v>49079903.22580643</v>
      </c>
      <c r="P16" s="65">
        <f t="shared" si="10"/>
        <v>50406387.096774168</v>
      </c>
      <c r="Q16" s="65">
        <f t="shared" si="10"/>
        <v>51732870.967741907</v>
      </c>
      <c r="R16" s="65">
        <f t="shared" si="10"/>
        <v>53059354.838709645</v>
      </c>
      <c r="S16" s="65">
        <f t="shared" si="10"/>
        <v>54385838.709677383</v>
      </c>
      <c r="T16" s="65">
        <f t="shared" si="10"/>
        <v>55712322.580645122</v>
      </c>
      <c r="U16" s="65">
        <f t="shared" si="10"/>
        <v>57038806.45161286</v>
      </c>
      <c r="V16" s="65">
        <f t="shared" si="10"/>
        <v>58365290.322580598</v>
      </c>
      <c r="W16" s="65">
        <f t="shared" si="10"/>
        <v>59691774.193548337</v>
      </c>
      <c r="X16" s="65">
        <f t="shared" si="10"/>
        <v>61018258.064516075</v>
      </c>
      <c r="Y16" s="65">
        <f t="shared" si="10"/>
        <v>62344741.935483813</v>
      </c>
      <c r="Z16" s="65">
        <f t="shared" si="10"/>
        <v>63671225.806451552</v>
      </c>
      <c r="AA16" s="65">
        <f t="shared" si="10"/>
        <v>64997709.67741929</v>
      </c>
      <c r="AB16" s="65">
        <f t="shared" si="10"/>
        <v>66324193.548387028</v>
      </c>
      <c r="AC16" s="65">
        <f t="shared" si="10"/>
        <v>67650677.419354767</v>
      </c>
      <c r="AD16" s="65">
        <f t="shared" si="10"/>
        <v>68977161.290322512</v>
      </c>
      <c r="AE16" s="65">
        <f t="shared" si="10"/>
        <v>70303645.161290258</v>
      </c>
      <c r="AF16" s="65">
        <f t="shared" si="10"/>
        <v>71630129.032258004</v>
      </c>
      <c r="AG16" s="65">
        <f t="shared" si="10"/>
        <v>72956612.90322575</v>
      </c>
      <c r="AH16" s="65">
        <f t="shared" si="10"/>
        <v>74283096.774193496</v>
      </c>
      <c r="AI16" s="65">
        <f t="shared" si="10"/>
        <v>75609580.645161241</v>
      </c>
      <c r="AJ16" s="65">
        <f t="shared" si="10"/>
        <v>76936064.516128987</v>
      </c>
      <c r="AK16" s="65">
        <f t="shared" si="10"/>
        <v>78262548.387096733</v>
      </c>
      <c r="AL16" s="65">
        <f t="shared" si="10"/>
        <v>79589032.258064479</v>
      </c>
      <c r="AM16" s="65">
        <f t="shared" si="10"/>
        <v>80915516.129032224</v>
      </c>
      <c r="AN16" s="61">
        <v>66170000</v>
      </c>
      <c r="AO16" s="61">
        <v>41121000</v>
      </c>
      <c r="AP16" s="61">
        <v>68900000</v>
      </c>
      <c r="AQ16" s="61">
        <v>96629000</v>
      </c>
      <c r="AR16" s="61">
        <v>144235000</v>
      </c>
      <c r="AS16" s="61">
        <v>122800000</v>
      </c>
      <c r="AT16" s="61">
        <v>104200000</v>
      </c>
      <c r="AU16" s="61">
        <v>89550000</v>
      </c>
      <c r="AV16" s="61">
        <v>113276000</v>
      </c>
      <c r="AW16" s="61">
        <v>102573000</v>
      </c>
      <c r="AX16" s="61">
        <v>189221000</v>
      </c>
      <c r="AY16" s="64">
        <v>116362000</v>
      </c>
      <c r="AZ16" s="61">
        <v>125106000</v>
      </c>
      <c r="BA16" s="61">
        <v>111798000</v>
      </c>
      <c r="BB16" s="61">
        <v>122745000</v>
      </c>
      <c r="BC16" s="61">
        <v>88312000</v>
      </c>
      <c r="BD16" s="61">
        <v>88312000</v>
      </c>
      <c r="BE16" s="61">
        <v>76647000</v>
      </c>
      <c r="BF16" s="61">
        <v>76647000</v>
      </c>
      <c r="BG16" s="61">
        <v>93700000</v>
      </c>
      <c r="BH16" s="61">
        <v>95216000</v>
      </c>
      <c r="BI16" s="61">
        <v>103678000</v>
      </c>
      <c r="BJ16" s="61">
        <v>141406000</v>
      </c>
      <c r="BK16" s="61">
        <v>137638000</v>
      </c>
      <c r="BL16" s="61">
        <v>165399000</v>
      </c>
      <c r="BM16" s="61">
        <v>228157846</v>
      </c>
      <c r="BN16" s="61">
        <v>125306871</v>
      </c>
      <c r="BO16" s="61">
        <v>170299105</v>
      </c>
      <c r="BP16" s="61">
        <v>164349575</v>
      </c>
      <c r="BQ16" s="61">
        <v>149220691</v>
      </c>
      <c r="BR16" s="61">
        <v>133483084</v>
      </c>
      <c r="BS16" s="61">
        <v>116139387</v>
      </c>
      <c r="BT16" s="61">
        <v>119117698</v>
      </c>
      <c r="BU16" s="61">
        <v>89139930</v>
      </c>
      <c r="BV16" s="61">
        <v>83901000</v>
      </c>
      <c r="BW16" s="61">
        <v>167327000</v>
      </c>
      <c r="BX16" s="61">
        <v>157371000</v>
      </c>
      <c r="BY16" s="61">
        <v>157371000</v>
      </c>
      <c r="BZ16" s="61">
        <v>157371000</v>
      </c>
      <c r="CA16" s="63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</row>
    <row r="17" spans="1:90" s="24" customFormat="1" ht="30" x14ac:dyDescent="0.25">
      <c r="A17" s="15">
        <v>411523</v>
      </c>
      <c r="B17" s="16" t="s">
        <v>183</v>
      </c>
      <c r="C17" s="16" t="s">
        <v>184</v>
      </c>
      <c r="D17" s="16" t="s">
        <v>180</v>
      </c>
      <c r="E17" s="3" t="str">
        <f t="shared" si="1"/>
        <v>AQUA ILLINOIS VILLAGE WOODS W3 pnum411523</v>
      </c>
      <c r="F17" s="15">
        <v>526</v>
      </c>
      <c r="G17" s="16" t="s">
        <v>185</v>
      </c>
      <c r="H17" s="16" t="s">
        <v>186</v>
      </c>
      <c r="I17" s="65">
        <f t="shared" si="5"/>
        <v>15103000</v>
      </c>
      <c r="J17" s="65">
        <f t="shared" ref="J17:AM17" si="11">I17+($I17/31)</f>
        <v>15590193.548387097</v>
      </c>
      <c r="K17" s="65">
        <f t="shared" si="11"/>
        <v>16077387.096774194</v>
      </c>
      <c r="L17" s="65">
        <f t="shared" si="11"/>
        <v>16564580.645161292</v>
      </c>
      <c r="M17" s="65">
        <f t="shared" si="11"/>
        <v>17051774.193548389</v>
      </c>
      <c r="N17" s="65">
        <f t="shared" si="11"/>
        <v>17538967.741935484</v>
      </c>
      <c r="O17" s="65">
        <f t="shared" si="11"/>
        <v>18026161.290322579</v>
      </c>
      <c r="P17" s="65">
        <f t="shared" si="11"/>
        <v>18513354.838709675</v>
      </c>
      <c r="Q17" s="65">
        <f t="shared" si="11"/>
        <v>19000548.38709677</v>
      </c>
      <c r="R17" s="65">
        <f t="shared" si="11"/>
        <v>19487741.935483865</v>
      </c>
      <c r="S17" s="65">
        <f t="shared" si="11"/>
        <v>19974935.483870961</v>
      </c>
      <c r="T17" s="65">
        <f t="shared" si="11"/>
        <v>20462129.032258056</v>
      </c>
      <c r="U17" s="65">
        <f t="shared" si="11"/>
        <v>20949322.580645151</v>
      </c>
      <c r="V17" s="65">
        <f t="shared" si="11"/>
        <v>21436516.129032247</v>
      </c>
      <c r="W17" s="65">
        <f t="shared" si="11"/>
        <v>21923709.677419342</v>
      </c>
      <c r="X17" s="65">
        <f t="shared" si="11"/>
        <v>22410903.225806437</v>
      </c>
      <c r="Y17" s="65">
        <f t="shared" si="11"/>
        <v>22898096.774193533</v>
      </c>
      <c r="Z17" s="65">
        <f t="shared" si="11"/>
        <v>23385290.322580628</v>
      </c>
      <c r="AA17" s="65">
        <f t="shared" si="11"/>
        <v>23872483.870967723</v>
      </c>
      <c r="AB17" s="65">
        <f t="shared" si="11"/>
        <v>24359677.419354819</v>
      </c>
      <c r="AC17" s="65">
        <f t="shared" si="11"/>
        <v>24846870.967741914</v>
      </c>
      <c r="AD17" s="65">
        <f t="shared" si="11"/>
        <v>25334064.516129009</v>
      </c>
      <c r="AE17" s="65">
        <f t="shared" si="11"/>
        <v>25821258.064516105</v>
      </c>
      <c r="AF17" s="65">
        <f t="shared" si="11"/>
        <v>26308451.6129032</v>
      </c>
      <c r="AG17" s="65">
        <f t="shared" si="11"/>
        <v>26795645.161290295</v>
      </c>
      <c r="AH17" s="65">
        <f t="shared" si="11"/>
        <v>27282838.709677391</v>
      </c>
      <c r="AI17" s="65">
        <f t="shared" si="11"/>
        <v>27770032.258064486</v>
      </c>
      <c r="AJ17" s="65">
        <f t="shared" si="11"/>
        <v>28257225.806451581</v>
      </c>
      <c r="AK17" s="65">
        <f t="shared" si="11"/>
        <v>28744419.354838677</v>
      </c>
      <c r="AL17" s="65">
        <f t="shared" si="11"/>
        <v>29231612.903225772</v>
      </c>
      <c r="AM17" s="65">
        <f t="shared" si="11"/>
        <v>29718806.451612867</v>
      </c>
      <c r="AN17" s="64">
        <v>13882482</v>
      </c>
      <c r="AO17" s="64">
        <v>15103000</v>
      </c>
      <c r="AP17" s="64">
        <v>14509000</v>
      </c>
      <c r="AQ17" s="64">
        <v>15051200</v>
      </c>
      <c r="AR17" s="64">
        <v>15624578</v>
      </c>
      <c r="AS17" s="64">
        <v>14317000</v>
      </c>
      <c r="AT17" s="64">
        <v>13547300</v>
      </c>
      <c r="AU17" s="64">
        <v>14361400</v>
      </c>
      <c r="AV17" s="61">
        <v>13684000</v>
      </c>
      <c r="AW17" s="61">
        <v>12672400</v>
      </c>
      <c r="AX17" s="61">
        <v>13545000</v>
      </c>
      <c r="AY17" s="64">
        <v>13889700</v>
      </c>
      <c r="AZ17" s="61">
        <v>13290000</v>
      </c>
      <c r="BA17" s="61">
        <v>11839000</v>
      </c>
      <c r="BB17" s="61">
        <v>12132000</v>
      </c>
      <c r="BC17" s="61">
        <v>12029000</v>
      </c>
      <c r="BD17" s="61">
        <v>12029000</v>
      </c>
      <c r="BE17" s="61">
        <v>11024000</v>
      </c>
      <c r="BF17" s="61">
        <v>11024000</v>
      </c>
      <c r="BG17" s="61">
        <v>14592000</v>
      </c>
      <c r="BH17" s="61">
        <v>13504000</v>
      </c>
      <c r="BI17" s="61">
        <v>11977000</v>
      </c>
      <c r="BJ17" s="61">
        <v>491000</v>
      </c>
      <c r="BK17" s="61">
        <v>264000</v>
      </c>
      <c r="BL17" s="61">
        <v>469000</v>
      </c>
      <c r="BM17" s="61">
        <v>391000</v>
      </c>
      <c r="BN17" s="61">
        <v>249000</v>
      </c>
      <c r="BO17" s="61">
        <v>593900</v>
      </c>
      <c r="BP17" s="61">
        <v>1093800</v>
      </c>
      <c r="BQ17" s="61">
        <v>468100</v>
      </c>
      <c r="BR17" s="61">
        <v>156000</v>
      </c>
      <c r="BS17" s="61">
        <v>115900</v>
      </c>
      <c r="BT17" s="61">
        <v>302800</v>
      </c>
      <c r="BU17" s="61">
        <v>131000</v>
      </c>
      <c r="BV17" s="61">
        <v>269100</v>
      </c>
      <c r="BW17" s="61">
        <v>327700</v>
      </c>
      <c r="BX17" s="61">
        <v>320800</v>
      </c>
      <c r="BY17" s="61">
        <v>320800</v>
      </c>
      <c r="BZ17" s="61">
        <v>320800</v>
      </c>
      <c r="CA17" s="63"/>
    </row>
    <row r="18" spans="1:90" ht="30" x14ac:dyDescent="0.25">
      <c r="A18" s="15">
        <v>410361</v>
      </c>
      <c r="B18" s="16" t="s">
        <v>183</v>
      </c>
      <c r="C18" s="16" t="s">
        <v>184</v>
      </c>
      <c r="D18" s="16" t="s">
        <v>136</v>
      </c>
      <c r="E18" s="3" t="str">
        <f t="shared" si="1"/>
        <v>AQUA ILLINOIS VILLAGE WOODS W2 pnum410361</v>
      </c>
      <c r="F18" s="15">
        <v>450</v>
      </c>
      <c r="G18" s="16" t="s">
        <v>187</v>
      </c>
      <c r="H18" s="16" t="s">
        <v>188</v>
      </c>
      <c r="I18" s="65">
        <f t="shared" si="5"/>
        <v>0</v>
      </c>
      <c r="J18" s="65">
        <f t="shared" ref="J18:AM18" si="12">I18+($I18/31)</f>
        <v>0</v>
      </c>
      <c r="K18" s="65">
        <f t="shared" si="12"/>
        <v>0</v>
      </c>
      <c r="L18" s="65">
        <f t="shared" si="12"/>
        <v>0</v>
      </c>
      <c r="M18" s="65">
        <f t="shared" si="12"/>
        <v>0</v>
      </c>
      <c r="N18" s="65">
        <f t="shared" si="12"/>
        <v>0</v>
      </c>
      <c r="O18" s="65">
        <f t="shared" si="12"/>
        <v>0</v>
      </c>
      <c r="P18" s="65">
        <f t="shared" si="12"/>
        <v>0</v>
      </c>
      <c r="Q18" s="65">
        <f t="shared" si="12"/>
        <v>0</v>
      </c>
      <c r="R18" s="65">
        <f t="shared" si="12"/>
        <v>0</v>
      </c>
      <c r="S18" s="65">
        <f t="shared" si="12"/>
        <v>0</v>
      </c>
      <c r="T18" s="65">
        <f t="shared" si="12"/>
        <v>0</v>
      </c>
      <c r="U18" s="65">
        <f t="shared" si="12"/>
        <v>0</v>
      </c>
      <c r="V18" s="65">
        <f t="shared" si="12"/>
        <v>0</v>
      </c>
      <c r="W18" s="65">
        <f t="shared" si="12"/>
        <v>0</v>
      </c>
      <c r="X18" s="65">
        <f t="shared" si="12"/>
        <v>0</v>
      </c>
      <c r="Y18" s="65">
        <f t="shared" si="12"/>
        <v>0</v>
      </c>
      <c r="Z18" s="65">
        <f t="shared" si="12"/>
        <v>0</v>
      </c>
      <c r="AA18" s="65">
        <f t="shared" si="12"/>
        <v>0</v>
      </c>
      <c r="AB18" s="65">
        <f t="shared" si="12"/>
        <v>0</v>
      </c>
      <c r="AC18" s="65">
        <f t="shared" si="12"/>
        <v>0</v>
      </c>
      <c r="AD18" s="65">
        <f t="shared" si="12"/>
        <v>0</v>
      </c>
      <c r="AE18" s="65">
        <f t="shared" si="12"/>
        <v>0</v>
      </c>
      <c r="AF18" s="65">
        <f t="shared" si="12"/>
        <v>0</v>
      </c>
      <c r="AG18" s="65">
        <f t="shared" si="12"/>
        <v>0</v>
      </c>
      <c r="AH18" s="65">
        <f t="shared" si="12"/>
        <v>0</v>
      </c>
      <c r="AI18" s="65">
        <f t="shared" si="12"/>
        <v>0</v>
      </c>
      <c r="AJ18" s="65">
        <f t="shared" si="12"/>
        <v>0</v>
      </c>
      <c r="AK18" s="65">
        <f t="shared" si="12"/>
        <v>0</v>
      </c>
      <c r="AL18" s="65">
        <f t="shared" si="12"/>
        <v>0</v>
      </c>
      <c r="AM18" s="65">
        <f t="shared" si="12"/>
        <v>0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1">
        <v>4728200</v>
      </c>
      <c r="BA18" s="61">
        <v>4696553</v>
      </c>
      <c r="BB18" s="64">
        <v>5684742</v>
      </c>
      <c r="BC18" s="64">
        <v>6548140</v>
      </c>
      <c r="BD18" s="64">
        <v>5626000</v>
      </c>
      <c r="BE18" s="61">
        <v>5869000</v>
      </c>
      <c r="BF18" s="61">
        <v>5869000</v>
      </c>
      <c r="BG18" s="64">
        <v>4836000</v>
      </c>
      <c r="BH18" s="61">
        <v>5335500</v>
      </c>
      <c r="BI18" s="61">
        <v>6317500</v>
      </c>
      <c r="BJ18" s="61">
        <v>11721000</v>
      </c>
      <c r="BK18" s="61">
        <v>11797500</v>
      </c>
      <c r="BL18" s="61">
        <v>12278000</v>
      </c>
      <c r="BM18" s="61">
        <v>11822500</v>
      </c>
      <c r="BN18" s="61">
        <v>12156000</v>
      </c>
      <c r="BO18" s="61">
        <v>14247000</v>
      </c>
      <c r="BP18" s="61">
        <v>10586000</v>
      </c>
      <c r="BQ18" s="61">
        <v>11107500</v>
      </c>
      <c r="BR18" s="61">
        <v>11675500</v>
      </c>
      <c r="BS18" s="61">
        <v>7804000</v>
      </c>
      <c r="BT18" s="61">
        <v>10791500</v>
      </c>
      <c r="BU18" s="61">
        <v>9881700</v>
      </c>
      <c r="BV18" s="61">
        <v>8615000</v>
      </c>
      <c r="BW18" s="61">
        <v>9241000</v>
      </c>
      <c r="BX18" s="61">
        <v>10187000</v>
      </c>
      <c r="BY18" s="61">
        <v>10187000</v>
      </c>
      <c r="BZ18" s="61">
        <v>10187000</v>
      </c>
      <c r="CA18" s="63"/>
    </row>
    <row r="19" spans="1:90" ht="30" x14ac:dyDescent="0.25">
      <c r="A19" s="15">
        <v>409998</v>
      </c>
      <c r="B19" s="16" t="s">
        <v>183</v>
      </c>
      <c r="C19" s="16" t="s">
        <v>184</v>
      </c>
      <c r="D19" s="16" t="s">
        <v>141</v>
      </c>
      <c r="E19" s="3" t="str">
        <f t="shared" si="1"/>
        <v>AQUA ILLINOIS VILLAGE WOODS W1 pnum409998</v>
      </c>
      <c r="F19" s="15">
        <v>450</v>
      </c>
      <c r="G19" s="16" t="s">
        <v>189</v>
      </c>
      <c r="H19" s="16" t="s">
        <v>190</v>
      </c>
      <c r="I19" s="65">
        <f t="shared" si="5"/>
        <v>0</v>
      </c>
      <c r="J19" s="65">
        <f t="shared" ref="J19:AM19" si="13">I19+($I19/31)</f>
        <v>0</v>
      </c>
      <c r="K19" s="65">
        <f t="shared" si="13"/>
        <v>0</v>
      </c>
      <c r="L19" s="65">
        <f t="shared" si="13"/>
        <v>0</v>
      </c>
      <c r="M19" s="65">
        <f t="shared" si="13"/>
        <v>0</v>
      </c>
      <c r="N19" s="65">
        <f t="shared" si="13"/>
        <v>0</v>
      </c>
      <c r="O19" s="65">
        <f t="shared" si="13"/>
        <v>0</v>
      </c>
      <c r="P19" s="65">
        <f t="shared" si="13"/>
        <v>0</v>
      </c>
      <c r="Q19" s="65">
        <f t="shared" si="13"/>
        <v>0</v>
      </c>
      <c r="R19" s="65">
        <f t="shared" si="13"/>
        <v>0</v>
      </c>
      <c r="S19" s="65">
        <f t="shared" si="13"/>
        <v>0</v>
      </c>
      <c r="T19" s="65">
        <f t="shared" si="13"/>
        <v>0</v>
      </c>
      <c r="U19" s="65">
        <f t="shared" si="13"/>
        <v>0</v>
      </c>
      <c r="V19" s="65">
        <f t="shared" si="13"/>
        <v>0</v>
      </c>
      <c r="W19" s="65">
        <f t="shared" si="13"/>
        <v>0</v>
      </c>
      <c r="X19" s="65">
        <f t="shared" si="13"/>
        <v>0</v>
      </c>
      <c r="Y19" s="65">
        <f t="shared" si="13"/>
        <v>0</v>
      </c>
      <c r="Z19" s="65">
        <f t="shared" si="13"/>
        <v>0</v>
      </c>
      <c r="AA19" s="65">
        <f t="shared" si="13"/>
        <v>0</v>
      </c>
      <c r="AB19" s="65">
        <f t="shared" si="13"/>
        <v>0</v>
      </c>
      <c r="AC19" s="65">
        <f t="shared" si="13"/>
        <v>0</v>
      </c>
      <c r="AD19" s="65">
        <f t="shared" si="13"/>
        <v>0</v>
      </c>
      <c r="AE19" s="65">
        <f t="shared" si="13"/>
        <v>0</v>
      </c>
      <c r="AF19" s="65">
        <f t="shared" si="13"/>
        <v>0</v>
      </c>
      <c r="AG19" s="65">
        <f t="shared" si="13"/>
        <v>0</v>
      </c>
      <c r="AH19" s="65">
        <f t="shared" si="13"/>
        <v>0</v>
      </c>
      <c r="AI19" s="65">
        <f t="shared" si="13"/>
        <v>0</v>
      </c>
      <c r="AJ19" s="65">
        <f t="shared" si="13"/>
        <v>0</v>
      </c>
      <c r="AK19" s="65">
        <f t="shared" si="13"/>
        <v>0</v>
      </c>
      <c r="AL19" s="65">
        <f t="shared" si="13"/>
        <v>0</v>
      </c>
      <c r="AM19" s="65">
        <f t="shared" si="13"/>
        <v>0</v>
      </c>
      <c r="AN19" s="60">
        <v>0</v>
      </c>
      <c r="AO19" s="60">
        <v>0</v>
      </c>
      <c r="AP19" s="60">
        <v>0</v>
      </c>
      <c r="AQ19" s="60">
        <v>0</v>
      </c>
      <c r="AR19" s="60">
        <v>0</v>
      </c>
      <c r="AS19" s="60">
        <v>0</v>
      </c>
      <c r="AT19" s="60">
        <v>0</v>
      </c>
      <c r="AU19" s="62">
        <v>0</v>
      </c>
      <c r="AV19" s="62">
        <v>0</v>
      </c>
      <c r="AW19" s="61">
        <v>10300000</v>
      </c>
      <c r="AX19" s="61">
        <v>5633440</v>
      </c>
      <c r="AY19" s="61">
        <v>8196500</v>
      </c>
      <c r="AZ19" s="64">
        <v>9231680</v>
      </c>
      <c r="BA19" s="64">
        <v>4842947</v>
      </c>
      <c r="BB19" s="61">
        <v>4964604</v>
      </c>
      <c r="BC19" s="61">
        <v>6996262</v>
      </c>
      <c r="BD19" s="64">
        <v>5626000</v>
      </c>
      <c r="BE19" s="61">
        <v>5538000</v>
      </c>
      <c r="BF19" s="61">
        <v>5538000</v>
      </c>
      <c r="BG19" s="61">
        <v>4835000</v>
      </c>
      <c r="BH19" s="61">
        <v>5335500</v>
      </c>
      <c r="BI19" s="61">
        <v>6317500</v>
      </c>
      <c r="BJ19" s="61">
        <v>11721000</v>
      </c>
      <c r="BK19" s="61">
        <v>11797500</v>
      </c>
      <c r="BL19" s="61">
        <v>12278000</v>
      </c>
      <c r="BM19" s="61">
        <v>11822500</v>
      </c>
      <c r="BN19" s="61">
        <v>12156000</v>
      </c>
      <c r="BO19" s="61">
        <v>10252000</v>
      </c>
      <c r="BP19" s="61">
        <v>10642500</v>
      </c>
      <c r="BQ19" s="61">
        <v>11107500</v>
      </c>
      <c r="BR19" s="61">
        <v>11675500</v>
      </c>
      <c r="BS19" s="61">
        <v>13159000</v>
      </c>
      <c r="BT19" s="61">
        <v>9301500</v>
      </c>
      <c r="BU19" s="61">
        <v>9505802</v>
      </c>
      <c r="BV19" s="61">
        <v>9522000</v>
      </c>
      <c r="BW19" s="61">
        <v>9264600</v>
      </c>
      <c r="BX19" s="61">
        <v>10308000</v>
      </c>
      <c r="BY19" s="61">
        <v>10308000</v>
      </c>
      <c r="BZ19" s="61">
        <v>10308000</v>
      </c>
      <c r="CA19" s="63"/>
    </row>
    <row r="20" spans="1:90" s="24" customFormat="1" ht="30" x14ac:dyDescent="0.25">
      <c r="A20" s="15">
        <v>409237</v>
      </c>
      <c r="B20" s="16" t="s">
        <v>162</v>
      </c>
      <c r="C20" s="16" t="s">
        <v>191</v>
      </c>
      <c r="D20" s="16" t="s">
        <v>136</v>
      </c>
      <c r="E20" s="3" t="str">
        <f t="shared" si="1"/>
        <v>AQUA ILLINOIS WILLOWBROOK UTILITIES W2 pnum409237</v>
      </c>
      <c r="F20" s="15">
        <v>570</v>
      </c>
      <c r="G20" s="16" t="s">
        <v>192</v>
      </c>
      <c r="H20" s="16" t="s">
        <v>193</v>
      </c>
      <c r="I20" s="65">
        <f t="shared" si="5"/>
        <v>4418000</v>
      </c>
      <c r="J20" s="65">
        <f t="shared" ref="J20:AM20" si="14">I20+($I20/31)</f>
        <v>4560516.1290322579</v>
      </c>
      <c r="K20" s="65">
        <f t="shared" si="14"/>
        <v>4703032.2580645159</v>
      </c>
      <c r="L20" s="65">
        <f t="shared" si="14"/>
        <v>4845548.3870967738</v>
      </c>
      <c r="M20" s="65">
        <f t="shared" si="14"/>
        <v>4988064.5161290318</v>
      </c>
      <c r="N20" s="65">
        <f t="shared" si="14"/>
        <v>5130580.6451612897</v>
      </c>
      <c r="O20" s="65">
        <f t="shared" si="14"/>
        <v>5273096.7741935477</v>
      </c>
      <c r="P20" s="65">
        <f t="shared" si="14"/>
        <v>5415612.9032258056</v>
      </c>
      <c r="Q20" s="65">
        <f t="shared" si="14"/>
        <v>5558129.0322580636</v>
      </c>
      <c r="R20" s="65">
        <f t="shared" si="14"/>
        <v>5700645.1612903215</v>
      </c>
      <c r="S20" s="65">
        <f t="shared" si="14"/>
        <v>5843161.2903225794</v>
      </c>
      <c r="T20" s="65">
        <f t="shared" si="14"/>
        <v>5985677.4193548374</v>
      </c>
      <c r="U20" s="65">
        <f t="shared" si="14"/>
        <v>6128193.5483870953</v>
      </c>
      <c r="V20" s="65">
        <f t="shared" si="14"/>
        <v>6270709.6774193533</v>
      </c>
      <c r="W20" s="65">
        <f t="shared" si="14"/>
        <v>6413225.8064516112</v>
      </c>
      <c r="X20" s="65">
        <f t="shared" si="14"/>
        <v>6555741.9354838692</v>
      </c>
      <c r="Y20" s="65">
        <f t="shared" si="14"/>
        <v>6698258.0645161271</v>
      </c>
      <c r="Z20" s="65">
        <f t="shared" si="14"/>
        <v>6840774.1935483851</v>
      </c>
      <c r="AA20" s="65">
        <f t="shared" si="14"/>
        <v>6983290.322580643</v>
      </c>
      <c r="AB20" s="65">
        <f t="shared" si="14"/>
        <v>7125806.4516129009</v>
      </c>
      <c r="AC20" s="65">
        <f t="shared" si="14"/>
        <v>7268322.5806451589</v>
      </c>
      <c r="AD20" s="65">
        <f t="shared" si="14"/>
        <v>7410838.7096774168</v>
      </c>
      <c r="AE20" s="65">
        <f t="shared" si="14"/>
        <v>7553354.8387096748</v>
      </c>
      <c r="AF20" s="65">
        <f t="shared" si="14"/>
        <v>7695870.9677419327</v>
      </c>
      <c r="AG20" s="65">
        <f t="shared" si="14"/>
        <v>7838387.0967741907</v>
      </c>
      <c r="AH20" s="65">
        <f t="shared" si="14"/>
        <v>7980903.2258064486</v>
      </c>
      <c r="AI20" s="65">
        <f t="shared" si="14"/>
        <v>8123419.3548387066</v>
      </c>
      <c r="AJ20" s="65">
        <f t="shared" si="14"/>
        <v>8265935.4838709645</v>
      </c>
      <c r="AK20" s="65">
        <f t="shared" si="14"/>
        <v>8408451.6129032224</v>
      </c>
      <c r="AL20" s="65">
        <f t="shared" si="14"/>
        <v>8550967.7419354804</v>
      </c>
      <c r="AM20" s="65">
        <f t="shared" si="14"/>
        <v>8693483.8709677383</v>
      </c>
      <c r="AN20" s="61">
        <v>629400</v>
      </c>
      <c r="AO20" s="61">
        <v>4418000</v>
      </c>
      <c r="AP20" s="61">
        <v>6344000</v>
      </c>
      <c r="AQ20" s="61">
        <v>40991000</v>
      </c>
      <c r="AR20" s="61">
        <v>3108000</v>
      </c>
      <c r="AS20" s="61">
        <v>6885000</v>
      </c>
      <c r="AT20" s="61">
        <v>3917000</v>
      </c>
      <c r="AU20" s="61">
        <v>6600000</v>
      </c>
      <c r="AV20" s="61">
        <v>2445000</v>
      </c>
      <c r="AW20" s="61">
        <v>3597000</v>
      </c>
      <c r="AX20" s="61">
        <v>4131000</v>
      </c>
      <c r="AY20" s="61">
        <v>3403000</v>
      </c>
      <c r="AZ20" s="64">
        <v>465000</v>
      </c>
      <c r="BA20" s="64">
        <v>5279000</v>
      </c>
      <c r="BB20" s="64">
        <v>5939000</v>
      </c>
      <c r="BC20" s="64">
        <v>785000</v>
      </c>
      <c r="BD20" s="64">
        <v>785000</v>
      </c>
      <c r="BE20" s="64">
        <v>790000</v>
      </c>
      <c r="BF20" s="64">
        <v>790000</v>
      </c>
      <c r="BG20" s="64">
        <v>276000</v>
      </c>
      <c r="BH20" s="64">
        <v>2893000</v>
      </c>
      <c r="BI20" s="64">
        <v>5157000</v>
      </c>
      <c r="BJ20" s="64">
        <v>1864600</v>
      </c>
      <c r="BK20" s="64">
        <v>4860500</v>
      </c>
      <c r="BL20" s="64">
        <v>12000</v>
      </c>
      <c r="BM20" s="64">
        <v>50000</v>
      </c>
      <c r="BN20" s="64">
        <v>1518000</v>
      </c>
      <c r="BO20" s="64">
        <v>102000</v>
      </c>
      <c r="BP20" s="64">
        <v>232000</v>
      </c>
      <c r="BQ20" s="64">
        <v>8000</v>
      </c>
      <c r="BR20" s="64">
        <v>11000</v>
      </c>
      <c r="BS20" s="64">
        <v>136000</v>
      </c>
      <c r="BT20" s="64">
        <v>156800</v>
      </c>
      <c r="BU20" s="64">
        <v>6000</v>
      </c>
      <c r="BV20" s="61">
        <v>2000</v>
      </c>
      <c r="BW20" s="61">
        <v>38000</v>
      </c>
      <c r="BX20" s="61">
        <v>24000</v>
      </c>
      <c r="BY20" s="61">
        <v>24000</v>
      </c>
      <c r="BZ20" s="61">
        <v>24000</v>
      </c>
      <c r="CA20" s="63"/>
    </row>
    <row r="21" spans="1:90" s="24" customFormat="1" ht="30" x14ac:dyDescent="0.25">
      <c r="A21" s="15">
        <v>411525</v>
      </c>
      <c r="B21" s="16" t="s">
        <v>162</v>
      </c>
      <c r="C21" s="16" t="s">
        <v>191</v>
      </c>
      <c r="D21" s="16" t="s">
        <v>180</v>
      </c>
      <c r="E21" s="3" t="str">
        <f t="shared" si="1"/>
        <v>AQUA ILLINOIS WILLOWBROOK UTILITIES W3 pnum411525</v>
      </c>
      <c r="F21" s="15">
        <v>457</v>
      </c>
      <c r="G21" s="16" t="s">
        <v>194</v>
      </c>
      <c r="H21" s="16" t="s">
        <v>195</v>
      </c>
      <c r="I21" s="65">
        <f t="shared" si="5"/>
        <v>0</v>
      </c>
      <c r="J21" s="65">
        <f t="shared" ref="J21:AM21" si="15">I21+($I21/31)</f>
        <v>0</v>
      </c>
      <c r="K21" s="65">
        <f t="shared" si="15"/>
        <v>0</v>
      </c>
      <c r="L21" s="65">
        <f t="shared" si="15"/>
        <v>0</v>
      </c>
      <c r="M21" s="65">
        <f t="shared" si="15"/>
        <v>0</v>
      </c>
      <c r="N21" s="65">
        <f t="shared" si="15"/>
        <v>0</v>
      </c>
      <c r="O21" s="65">
        <f t="shared" si="15"/>
        <v>0</v>
      </c>
      <c r="P21" s="65">
        <f t="shared" si="15"/>
        <v>0</v>
      </c>
      <c r="Q21" s="65">
        <f t="shared" si="15"/>
        <v>0</v>
      </c>
      <c r="R21" s="65">
        <f t="shared" si="15"/>
        <v>0</v>
      </c>
      <c r="S21" s="65">
        <f t="shared" si="15"/>
        <v>0</v>
      </c>
      <c r="T21" s="65">
        <f t="shared" si="15"/>
        <v>0</v>
      </c>
      <c r="U21" s="65">
        <f t="shared" si="15"/>
        <v>0</v>
      </c>
      <c r="V21" s="65">
        <f t="shared" si="15"/>
        <v>0</v>
      </c>
      <c r="W21" s="65">
        <f t="shared" si="15"/>
        <v>0</v>
      </c>
      <c r="X21" s="65">
        <f t="shared" si="15"/>
        <v>0</v>
      </c>
      <c r="Y21" s="65">
        <f t="shared" si="15"/>
        <v>0</v>
      </c>
      <c r="Z21" s="65">
        <f t="shared" si="15"/>
        <v>0</v>
      </c>
      <c r="AA21" s="65">
        <f t="shared" si="15"/>
        <v>0</v>
      </c>
      <c r="AB21" s="65">
        <f t="shared" si="15"/>
        <v>0</v>
      </c>
      <c r="AC21" s="65">
        <f t="shared" si="15"/>
        <v>0</v>
      </c>
      <c r="AD21" s="65">
        <f t="shared" si="15"/>
        <v>0</v>
      </c>
      <c r="AE21" s="65">
        <f t="shared" si="15"/>
        <v>0</v>
      </c>
      <c r="AF21" s="65">
        <f t="shared" si="15"/>
        <v>0</v>
      </c>
      <c r="AG21" s="65">
        <f t="shared" si="15"/>
        <v>0</v>
      </c>
      <c r="AH21" s="65">
        <f t="shared" si="15"/>
        <v>0</v>
      </c>
      <c r="AI21" s="65">
        <f t="shared" si="15"/>
        <v>0</v>
      </c>
      <c r="AJ21" s="65">
        <f t="shared" si="15"/>
        <v>0</v>
      </c>
      <c r="AK21" s="65">
        <f t="shared" si="15"/>
        <v>0</v>
      </c>
      <c r="AL21" s="65">
        <f t="shared" si="15"/>
        <v>0</v>
      </c>
      <c r="AM21" s="65">
        <f t="shared" si="15"/>
        <v>0</v>
      </c>
      <c r="AN21" s="66">
        <v>0</v>
      </c>
      <c r="AO21" s="66">
        <v>0</v>
      </c>
      <c r="AP21" s="66">
        <v>0</v>
      </c>
      <c r="AQ21" s="66">
        <v>0</v>
      </c>
      <c r="AR21" s="66">
        <v>0</v>
      </c>
      <c r="AS21" s="66">
        <v>0</v>
      </c>
      <c r="AT21" s="66">
        <v>0</v>
      </c>
      <c r="AU21" s="66">
        <v>0</v>
      </c>
      <c r="AV21" s="66">
        <v>0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0</v>
      </c>
      <c r="BK21" s="64">
        <v>7646000</v>
      </c>
      <c r="BL21" s="64">
        <v>58875000</v>
      </c>
      <c r="BM21" s="64">
        <v>51602000</v>
      </c>
      <c r="BN21" s="64">
        <v>63789000</v>
      </c>
      <c r="BO21" s="64">
        <v>56993000</v>
      </c>
      <c r="BP21" s="64">
        <v>66199000</v>
      </c>
      <c r="BQ21" s="64">
        <v>72413000</v>
      </c>
      <c r="BR21" s="64">
        <v>49550000</v>
      </c>
      <c r="BS21" s="64">
        <v>52315000</v>
      </c>
      <c r="BT21" s="64">
        <v>52315000</v>
      </c>
      <c r="BU21" s="64">
        <v>84050000</v>
      </c>
      <c r="BV21" s="64">
        <v>91823000</v>
      </c>
      <c r="BW21" s="64">
        <v>68960000</v>
      </c>
      <c r="BX21" s="64">
        <v>54593000</v>
      </c>
      <c r="BY21" s="61">
        <v>54593000</v>
      </c>
      <c r="BZ21" s="61">
        <v>54593000</v>
      </c>
      <c r="CA21" s="63"/>
    </row>
    <row r="22" spans="1:90" s="24" customFormat="1" ht="30" x14ac:dyDescent="0.25">
      <c r="A22" s="20">
        <v>412035</v>
      </c>
      <c r="B22" s="21" t="s">
        <v>196</v>
      </c>
      <c r="C22" s="21" t="s">
        <v>197</v>
      </c>
      <c r="D22" s="21" t="s">
        <v>157</v>
      </c>
      <c r="E22" s="3" t="str">
        <f t="shared" si="1"/>
        <v>AUTOBAHN COUNTRY CLUB LLC W4 pnum412035</v>
      </c>
      <c r="F22" s="20">
        <v>300</v>
      </c>
      <c r="G22" s="21" t="s">
        <v>198</v>
      </c>
      <c r="H22" s="21" t="s">
        <v>199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68">
        <v>0</v>
      </c>
      <c r="AO22" s="68">
        <v>0</v>
      </c>
      <c r="AP22" s="68">
        <v>0</v>
      </c>
      <c r="AQ22" s="68">
        <v>0</v>
      </c>
      <c r="AR22" s="68">
        <v>0</v>
      </c>
      <c r="AS22" s="68">
        <v>0</v>
      </c>
      <c r="AT22" s="68">
        <v>0</v>
      </c>
      <c r="AU22" s="68">
        <v>0</v>
      </c>
      <c r="AV22" s="68">
        <v>0</v>
      </c>
      <c r="AW22" s="68">
        <v>0</v>
      </c>
      <c r="AX22" s="68">
        <v>0</v>
      </c>
      <c r="AY22" s="68">
        <v>0</v>
      </c>
      <c r="AZ22" s="70">
        <v>0</v>
      </c>
      <c r="BA22" s="70">
        <v>0</v>
      </c>
      <c r="BB22" s="70">
        <v>0</v>
      </c>
      <c r="BC22" s="70">
        <v>0</v>
      </c>
      <c r="BD22" s="70">
        <v>0</v>
      </c>
      <c r="BE22" s="70">
        <v>0</v>
      </c>
      <c r="BF22" s="70">
        <v>0</v>
      </c>
      <c r="BG22" s="70">
        <v>0</v>
      </c>
      <c r="BH22" s="70">
        <v>0</v>
      </c>
      <c r="BI22" s="70">
        <v>0</v>
      </c>
      <c r="BJ22" s="70">
        <v>0</v>
      </c>
      <c r="BK22" s="70">
        <v>0</v>
      </c>
      <c r="BL22" s="70">
        <v>0</v>
      </c>
      <c r="BM22" s="70">
        <v>0</v>
      </c>
      <c r="BN22" s="70">
        <v>0</v>
      </c>
      <c r="BO22" s="74">
        <v>50000</v>
      </c>
      <c r="BP22" s="74">
        <v>55000</v>
      </c>
      <c r="BQ22" s="74">
        <v>55000</v>
      </c>
      <c r="BR22" s="74">
        <v>55000</v>
      </c>
      <c r="BS22" s="74">
        <v>55000</v>
      </c>
      <c r="BT22" s="74">
        <v>55000</v>
      </c>
      <c r="BU22" s="74">
        <v>54000</v>
      </c>
      <c r="BV22" s="74">
        <v>54000</v>
      </c>
      <c r="BW22" s="74">
        <v>54000</v>
      </c>
      <c r="BX22" s="74">
        <v>54000</v>
      </c>
      <c r="BY22" s="71">
        <v>54000</v>
      </c>
      <c r="BZ22" s="71">
        <v>54000</v>
      </c>
      <c r="CA22" s="72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s="19" customFormat="1" ht="30" x14ac:dyDescent="0.25">
      <c r="A23" s="20">
        <v>412034</v>
      </c>
      <c r="B23" s="21" t="s">
        <v>196</v>
      </c>
      <c r="C23" s="21" t="s">
        <v>197</v>
      </c>
      <c r="D23" s="21" t="s">
        <v>180</v>
      </c>
      <c r="E23" s="3" t="str">
        <f t="shared" si="1"/>
        <v>AUTOBAHN COUNTRY CLUB LLC W3 pnum412034</v>
      </c>
      <c r="F23" s="20">
        <v>300</v>
      </c>
      <c r="G23" s="21" t="s">
        <v>200</v>
      </c>
      <c r="H23" s="21" t="s">
        <v>201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  <c r="AI23" s="68">
        <v>0</v>
      </c>
      <c r="AJ23" s="68">
        <v>0</v>
      </c>
      <c r="AK23" s="68">
        <v>0</v>
      </c>
      <c r="AL23" s="68">
        <v>0</v>
      </c>
      <c r="AM23" s="68">
        <v>0</v>
      </c>
      <c r="AN23" s="68">
        <v>0</v>
      </c>
      <c r="AO23" s="68">
        <v>0</v>
      </c>
      <c r="AP23" s="68">
        <v>0</v>
      </c>
      <c r="AQ23" s="68">
        <v>0</v>
      </c>
      <c r="AR23" s="68">
        <v>0</v>
      </c>
      <c r="AS23" s="68">
        <v>0</v>
      </c>
      <c r="AT23" s="68">
        <v>0</v>
      </c>
      <c r="AU23" s="68">
        <v>0</v>
      </c>
      <c r="AV23" s="68">
        <v>0</v>
      </c>
      <c r="AW23" s="68">
        <v>0</v>
      </c>
      <c r="AX23" s="68">
        <v>0</v>
      </c>
      <c r="AY23" s="68">
        <v>0</v>
      </c>
      <c r="AZ23" s="68">
        <v>0</v>
      </c>
      <c r="BA23" s="68">
        <v>0</v>
      </c>
      <c r="BB23" s="68">
        <v>0</v>
      </c>
      <c r="BC23" s="68">
        <v>0</v>
      </c>
      <c r="BD23" s="68">
        <v>0</v>
      </c>
      <c r="BE23" s="68">
        <v>0</v>
      </c>
      <c r="BF23" s="68">
        <v>0</v>
      </c>
      <c r="BG23" s="68">
        <v>0</v>
      </c>
      <c r="BH23" s="68">
        <v>0</v>
      </c>
      <c r="BI23" s="68">
        <v>0</v>
      </c>
      <c r="BJ23" s="68">
        <v>0</v>
      </c>
      <c r="BK23" s="68">
        <v>0</v>
      </c>
      <c r="BL23" s="68">
        <v>0</v>
      </c>
      <c r="BM23" s="68">
        <v>0</v>
      </c>
      <c r="BN23" s="71">
        <v>5500</v>
      </c>
      <c r="BO23" s="71">
        <v>50000</v>
      </c>
      <c r="BP23" s="71">
        <v>55000</v>
      </c>
      <c r="BQ23" s="71">
        <v>79000</v>
      </c>
      <c r="BR23" s="71">
        <v>79000</v>
      </c>
      <c r="BS23" s="71">
        <v>79000</v>
      </c>
      <c r="BT23" s="71">
        <v>79000</v>
      </c>
      <c r="BU23" s="71">
        <v>78000</v>
      </c>
      <c r="BV23" s="71">
        <v>78000</v>
      </c>
      <c r="BW23" s="71">
        <v>78000</v>
      </c>
      <c r="BX23" s="71">
        <v>78000</v>
      </c>
      <c r="BY23" s="71">
        <v>78000</v>
      </c>
      <c r="BZ23" s="71">
        <v>78000</v>
      </c>
      <c r="CA23" s="72"/>
    </row>
    <row r="24" spans="1:90" s="14" customFormat="1" ht="30" x14ac:dyDescent="0.25">
      <c r="A24" s="20">
        <v>412032</v>
      </c>
      <c r="B24" s="21" t="s">
        <v>196</v>
      </c>
      <c r="C24" s="21" t="s">
        <v>197</v>
      </c>
      <c r="D24" s="21" t="s">
        <v>141</v>
      </c>
      <c r="E24" s="3" t="str">
        <f t="shared" si="1"/>
        <v>AUTOBAHN COUNTRY CLUB LLC W1 pnum412032</v>
      </c>
      <c r="F24" s="20">
        <v>180</v>
      </c>
      <c r="G24" s="21" t="s">
        <v>202</v>
      </c>
      <c r="H24" s="21" t="s">
        <v>203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0">
        <v>0</v>
      </c>
      <c r="BC24" s="70">
        <v>0</v>
      </c>
      <c r="BD24" s="70">
        <v>0</v>
      </c>
      <c r="BE24" s="70">
        <v>0</v>
      </c>
      <c r="BF24" s="70">
        <v>0</v>
      </c>
      <c r="BG24" s="70">
        <v>0</v>
      </c>
      <c r="BH24" s="70">
        <v>0</v>
      </c>
      <c r="BI24" s="70">
        <v>0</v>
      </c>
      <c r="BJ24" s="70">
        <v>0</v>
      </c>
      <c r="BK24" s="70">
        <v>0</v>
      </c>
      <c r="BL24" s="74">
        <v>72000</v>
      </c>
      <c r="BM24" s="74">
        <v>288000</v>
      </c>
      <c r="BN24" s="74">
        <v>288000</v>
      </c>
      <c r="BO24" s="74">
        <v>200000</v>
      </c>
      <c r="BP24" s="74">
        <v>220000</v>
      </c>
      <c r="BQ24" s="74">
        <v>220000</v>
      </c>
      <c r="BR24" s="74">
        <v>222000</v>
      </c>
      <c r="BS24" s="74">
        <v>220000</v>
      </c>
      <c r="BT24" s="74">
        <v>200000</v>
      </c>
      <c r="BU24" s="74">
        <v>186000</v>
      </c>
      <c r="BV24" s="74">
        <v>186000</v>
      </c>
      <c r="BW24" s="74">
        <v>186000</v>
      </c>
      <c r="BX24" s="74">
        <v>180000</v>
      </c>
      <c r="BY24" s="74">
        <v>180000</v>
      </c>
      <c r="BZ24" s="74">
        <v>180000</v>
      </c>
      <c r="CA24" s="72"/>
    </row>
    <row r="25" spans="1:90" s="14" customFormat="1" ht="30" x14ac:dyDescent="0.25">
      <c r="A25" s="20">
        <v>412033</v>
      </c>
      <c r="B25" s="21" t="s">
        <v>196</v>
      </c>
      <c r="C25" s="21" t="s">
        <v>197</v>
      </c>
      <c r="D25" s="21" t="s">
        <v>136</v>
      </c>
      <c r="E25" s="3" t="str">
        <f t="shared" si="1"/>
        <v>AUTOBAHN COUNTRY CLUB LLC W2 pnum412033</v>
      </c>
      <c r="F25" s="20">
        <v>180</v>
      </c>
      <c r="G25" s="21" t="s">
        <v>202</v>
      </c>
      <c r="H25" s="21" t="s">
        <v>203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>
        <v>0</v>
      </c>
      <c r="BC25" s="70">
        <v>0</v>
      </c>
      <c r="BD25" s="70">
        <v>0</v>
      </c>
      <c r="BE25" s="70">
        <v>0</v>
      </c>
      <c r="BF25" s="70">
        <v>0</v>
      </c>
      <c r="BG25" s="70">
        <v>0</v>
      </c>
      <c r="BH25" s="70">
        <v>0</v>
      </c>
      <c r="BI25" s="70">
        <v>0</v>
      </c>
      <c r="BJ25" s="70">
        <v>0</v>
      </c>
      <c r="BK25" s="70">
        <v>0</v>
      </c>
      <c r="BL25" s="74">
        <v>45000</v>
      </c>
      <c r="BM25" s="74">
        <v>288000</v>
      </c>
      <c r="BN25" s="74">
        <v>288000</v>
      </c>
      <c r="BO25" s="74">
        <v>100000</v>
      </c>
      <c r="BP25" s="74">
        <v>105000</v>
      </c>
      <c r="BQ25" s="74">
        <v>105000</v>
      </c>
      <c r="BR25" s="74">
        <v>106000</v>
      </c>
      <c r="BS25" s="74">
        <v>106000</v>
      </c>
      <c r="BT25" s="74">
        <v>100000</v>
      </c>
      <c r="BU25" s="74">
        <v>110000</v>
      </c>
      <c r="BV25" s="74">
        <v>110000</v>
      </c>
      <c r="BW25" s="74">
        <v>110000</v>
      </c>
      <c r="BX25" s="74">
        <v>110000</v>
      </c>
      <c r="BY25" s="74">
        <v>110000</v>
      </c>
      <c r="BZ25" s="74">
        <v>110000</v>
      </c>
      <c r="CA25" s="72"/>
    </row>
    <row r="26" spans="1:90" s="14" customFormat="1" ht="30" x14ac:dyDescent="0.25">
      <c r="A26" s="15">
        <v>409229</v>
      </c>
      <c r="B26" s="16" t="s">
        <v>204</v>
      </c>
      <c r="C26" s="16" t="s">
        <v>205</v>
      </c>
      <c r="D26" s="16" t="s">
        <v>136</v>
      </c>
      <c r="E26" s="3" t="str">
        <f t="shared" si="1"/>
        <v>BALMORAL HEIGHTS SUBD W2 pnum409229</v>
      </c>
      <c r="F26" s="15">
        <v>273</v>
      </c>
      <c r="G26" s="16" t="s">
        <v>206</v>
      </c>
      <c r="H26" s="16" t="s">
        <v>207</v>
      </c>
      <c r="I26" s="65">
        <v>0</v>
      </c>
      <c r="J26" s="65">
        <v>5000000</v>
      </c>
      <c r="K26" s="65">
        <v>5000000</v>
      </c>
      <c r="L26" s="65">
        <v>5000000</v>
      </c>
      <c r="M26" s="65">
        <v>5000000</v>
      </c>
      <c r="N26" s="65">
        <v>5000000</v>
      </c>
      <c r="O26" s="65">
        <v>5000000</v>
      </c>
      <c r="P26" s="65">
        <v>5000000</v>
      </c>
      <c r="Q26" s="65">
        <v>5000000</v>
      </c>
      <c r="R26" s="65">
        <v>5000000</v>
      </c>
      <c r="S26" s="65">
        <v>5500000</v>
      </c>
      <c r="T26" s="65">
        <v>5500000</v>
      </c>
      <c r="U26" s="65">
        <v>5500000</v>
      </c>
      <c r="V26" s="65">
        <v>5500000</v>
      </c>
      <c r="W26" s="65">
        <v>5500000</v>
      </c>
      <c r="X26" s="65">
        <v>5500000</v>
      </c>
      <c r="Y26" s="65">
        <v>5500000</v>
      </c>
      <c r="Z26" s="65">
        <v>5500000</v>
      </c>
      <c r="AA26" s="65">
        <v>5500000</v>
      </c>
      <c r="AB26" s="65">
        <v>5500000</v>
      </c>
      <c r="AC26" s="65">
        <v>5500000</v>
      </c>
      <c r="AD26" s="64">
        <v>5981300</v>
      </c>
      <c r="AE26" s="64">
        <v>4351050</v>
      </c>
      <c r="AF26" s="64">
        <v>5185000</v>
      </c>
      <c r="AG26" s="64">
        <v>5359000</v>
      </c>
      <c r="AH26" s="64">
        <v>5183400</v>
      </c>
      <c r="AI26" s="64">
        <v>5981300</v>
      </c>
      <c r="AJ26" s="64">
        <v>4351050</v>
      </c>
      <c r="AK26" s="64">
        <v>5185000</v>
      </c>
      <c r="AL26" s="64">
        <v>5359000</v>
      </c>
      <c r="AM26" s="64">
        <v>5183400</v>
      </c>
      <c r="AN26" s="64">
        <v>7116900</v>
      </c>
      <c r="AO26" s="64">
        <v>5981300</v>
      </c>
      <c r="AP26" s="64">
        <v>4351050</v>
      </c>
      <c r="AQ26" s="64">
        <v>5185000</v>
      </c>
      <c r="AR26" s="64">
        <v>5359000</v>
      </c>
      <c r="AS26" s="64">
        <v>5183400</v>
      </c>
      <c r="AT26" s="64">
        <v>4796000</v>
      </c>
      <c r="AU26" s="64">
        <v>5157800</v>
      </c>
      <c r="AV26" s="64">
        <v>4593000</v>
      </c>
      <c r="AW26" s="64">
        <v>5053200</v>
      </c>
      <c r="AX26" s="64">
        <v>5499000</v>
      </c>
      <c r="AY26" s="64">
        <v>5179000</v>
      </c>
      <c r="AZ26" s="64">
        <v>4214000</v>
      </c>
      <c r="BA26" s="64">
        <v>5066000</v>
      </c>
      <c r="BB26" s="64">
        <v>4942000</v>
      </c>
      <c r="BC26" s="64">
        <v>5049500</v>
      </c>
      <c r="BD26" s="64">
        <v>6634100</v>
      </c>
      <c r="BE26" s="64">
        <v>5779000</v>
      </c>
      <c r="BF26" s="64">
        <v>5418300</v>
      </c>
      <c r="BG26" s="64">
        <v>3189400</v>
      </c>
      <c r="BH26" s="64">
        <v>3024800</v>
      </c>
      <c r="BI26" s="64">
        <v>3060700</v>
      </c>
      <c r="BJ26" s="64">
        <v>2897800</v>
      </c>
      <c r="BK26" s="64">
        <v>3183600</v>
      </c>
      <c r="BL26" s="64">
        <v>2963600</v>
      </c>
      <c r="BM26" s="64">
        <v>2859400</v>
      </c>
      <c r="BN26" s="64">
        <v>3026400</v>
      </c>
      <c r="BO26" s="64">
        <v>3000000</v>
      </c>
      <c r="BP26" s="64">
        <v>2987900</v>
      </c>
      <c r="BQ26" s="64">
        <v>2838200</v>
      </c>
      <c r="BR26" s="64">
        <v>2776800</v>
      </c>
      <c r="BS26" s="64">
        <v>3065200</v>
      </c>
      <c r="BT26" s="64">
        <v>2883100</v>
      </c>
      <c r="BU26" s="64">
        <v>2615500</v>
      </c>
      <c r="BV26" s="64">
        <v>2583600</v>
      </c>
      <c r="BW26" s="64">
        <v>3179400</v>
      </c>
      <c r="BX26" s="64">
        <v>3055936</v>
      </c>
      <c r="BY26" s="64">
        <v>2868076</v>
      </c>
      <c r="BZ26" s="64">
        <v>2868076</v>
      </c>
      <c r="CA26" s="63"/>
      <c r="CB26"/>
      <c r="CC26"/>
      <c r="CD26"/>
      <c r="CE26"/>
      <c r="CF26"/>
      <c r="CG26"/>
      <c r="CH26"/>
      <c r="CI26"/>
      <c r="CJ26"/>
      <c r="CK26"/>
      <c r="CL26"/>
    </row>
    <row r="27" spans="1:90" ht="30" x14ac:dyDescent="0.25">
      <c r="A27" s="15">
        <v>409230</v>
      </c>
      <c r="B27" s="16" t="s">
        <v>204</v>
      </c>
      <c r="C27" s="16" t="s">
        <v>205</v>
      </c>
      <c r="D27" s="16" t="s">
        <v>180</v>
      </c>
      <c r="E27" s="3" t="str">
        <f t="shared" si="1"/>
        <v>BALMORAL HEIGHTS SUBD W3 pnum409230</v>
      </c>
      <c r="F27" s="15">
        <v>250</v>
      </c>
      <c r="G27" s="16" t="s">
        <v>208</v>
      </c>
      <c r="H27" s="16" t="s">
        <v>209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  <c r="AM27" s="60">
        <v>0</v>
      </c>
      <c r="AN27" s="60">
        <v>0</v>
      </c>
      <c r="AO27" s="60">
        <v>0</v>
      </c>
      <c r="AP27" s="60">
        <v>0</v>
      </c>
      <c r="AQ27" s="60">
        <v>0</v>
      </c>
      <c r="AR27" s="60">
        <v>0</v>
      </c>
      <c r="AS27" s="61">
        <v>95200</v>
      </c>
      <c r="AT27" s="61">
        <v>2180000</v>
      </c>
      <c r="AU27" s="61">
        <v>2344700</v>
      </c>
      <c r="AV27" s="61">
        <v>2068000</v>
      </c>
      <c r="AW27" s="61">
        <v>2069400</v>
      </c>
      <c r="AX27" s="61">
        <v>2737000</v>
      </c>
      <c r="AY27" s="61">
        <v>2594000</v>
      </c>
      <c r="AZ27" s="61">
        <v>2154000</v>
      </c>
      <c r="BA27" s="61">
        <v>2316000</v>
      </c>
      <c r="BB27" s="61">
        <v>2461000</v>
      </c>
      <c r="BC27" s="61">
        <v>2024300</v>
      </c>
      <c r="BD27" s="60">
        <v>0</v>
      </c>
      <c r="BE27" s="61">
        <v>0</v>
      </c>
      <c r="BF27" s="61">
        <v>2330400</v>
      </c>
      <c r="BG27" s="64">
        <v>3960800</v>
      </c>
      <c r="BH27" s="64">
        <v>3744100</v>
      </c>
      <c r="BI27" s="64">
        <v>3802200</v>
      </c>
      <c r="BJ27" s="64">
        <v>3641400</v>
      </c>
      <c r="BK27" s="64">
        <v>3673000</v>
      </c>
      <c r="BL27" s="64">
        <v>4200200</v>
      </c>
      <c r="BM27" s="64">
        <v>3410804</v>
      </c>
      <c r="BN27" s="64">
        <v>3543713</v>
      </c>
      <c r="BO27" s="64">
        <v>3551380</v>
      </c>
      <c r="BP27" s="64">
        <v>3388606</v>
      </c>
      <c r="BQ27" s="64">
        <v>3249942</v>
      </c>
      <c r="BR27" s="64">
        <v>3137644</v>
      </c>
      <c r="BS27" s="64">
        <v>3248261</v>
      </c>
      <c r="BT27" s="64">
        <v>3120387</v>
      </c>
      <c r="BU27" s="61">
        <v>2886594</v>
      </c>
      <c r="BV27" s="61">
        <v>2951386</v>
      </c>
      <c r="BW27" s="61">
        <v>3595221</v>
      </c>
      <c r="BX27" s="61">
        <v>3565157</v>
      </c>
      <c r="BY27" s="61">
        <v>3563099</v>
      </c>
      <c r="BZ27" s="61">
        <v>3563099</v>
      </c>
      <c r="CA27" s="63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</row>
    <row r="28" spans="1:90" ht="30" x14ac:dyDescent="0.25">
      <c r="A28" s="15">
        <v>409231</v>
      </c>
      <c r="B28" s="16" t="s">
        <v>204</v>
      </c>
      <c r="C28" s="16" t="s">
        <v>205</v>
      </c>
      <c r="D28" s="16" t="s">
        <v>141</v>
      </c>
      <c r="E28" s="3" t="str">
        <f t="shared" si="1"/>
        <v>BALMORAL HEIGHTS SUBD W1 pnum409231</v>
      </c>
      <c r="F28" s="18"/>
      <c r="G28" s="16" t="s">
        <v>210</v>
      </c>
      <c r="H28" s="16" t="s">
        <v>211</v>
      </c>
      <c r="I28" s="59">
        <v>0</v>
      </c>
      <c r="J28" s="59">
        <v>1000000</v>
      </c>
      <c r="K28" s="59">
        <v>1000000</v>
      </c>
      <c r="L28" s="59">
        <v>1000000</v>
      </c>
      <c r="M28" s="59">
        <v>1000000</v>
      </c>
      <c r="N28" s="59">
        <v>1000000</v>
      </c>
      <c r="O28" s="59">
        <v>1000000</v>
      </c>
      <c r="P28" s="59">
        <v>1000000</v>
      </c>
      <c r="Q28" s="59">
        <v>1000000</v>
      </c>
      <c r="R28" s="59">
        <v>1000000</v>
      </c>
      <c r="S28" s="59">
        <v>1000000</v>
      </c>
      <c r="T28" s="59">
        <v>1000000</v>
      </c>
      <c r="U28" s="59">
        <v>1000000</v>
      </c>
      <c r="V28" s="59">
        <v>1500000</v>
      </c>
      <c r="W28" s="59">
        <v>1500000</v>
      </c>
      <c r="X28" s="59">
        <v>1500000</v>
      </c>
      <c r="Y28" s="59">
        <v>1500000</v>
      </c>
      <c r="Z28" s="59">
        <v>1500000</v>
      </c>
      <c r="AA28" s="59">
        <v>1500000</v>
      </c>
      <c r="AB28" s="59">
        <v>1500000</v>
      </c>
      <c r="AC28" s="59">
        <v>1500000</v>
      </c>
      <c r="AD28" s="61">
        <v>1434600</v>
      </c>
      <c r="AE28" s="61">
        <v>2756700</v>
      </c>
      <c r="AF28" s="61">
        <v>2077800</v>
      </c>
      <c r="AG28" s="61">
        <v>2142000</v>
      </c>
      <c r="AH28" s="61">
        <v>1781200</v>
      </c>
      <c r="AI28" s="61">
        <v>1434600</v>
      </c>
      <c r="AJ28" s="61">
        <v>2756700</v>
      </c>
      <c r="AK28" s="61">
        <v>2077800</v>
      </c>
      <c r="AL28" s="61">
        <v>2142000</v>
      </c>
      <c r="AM28" s="61">
        <v>1781200</v>
      </c>
      <c r="AN28" s="61">
        <v>2118700</v>
      </c>
      <c r="AO28" s="61">
        <v>1434600</v>
      </c>
      <c r="AP28" s="61">
        <v>2756700</v>
      </c>
      <c r="AQ28" s="61">
        <v>2077800</v>
      </c>
      <c r="AR28" s="61">
        <v>2142000</v>
      </c>
      <c r="AS28" s="61">
        <v>1781200</v>
      </c>
      <c r="AT28" s="61">
        <v>0</v>
      </c>
      <c r="AU28" s="61">
        <v>0</v>
      </c>
      <c r="AV28" s="61">
        <v>0</v>
      </c>
      <c r="AW28" s="61">
        <v>0</v>
      </c>
      <c r="AX28" s="61">
        <v>0</v>
      </c>
      <c r="AY28" s="61">
        <v>0</v>
      </c>
      <c r="AZ28" s="61">
        <v>0</v>
      </c>
      <c r="BA28" s="61">
        <v>0</v>
      </c>
      <c r="BB28" s="61">
        <v>0</v>
      </c>
      <c r="BC28" s="61">
        <v>0</v>
      </c>
      <c r="BD28" s="64">
        <v>1717000</v>
      </c>
      <c r="BE28" s="64">
        <v>1717000</v>
      </c>
      <c r="BF28" s="66">
        <v>0</v>
      </c>
      <c r="BG28" s="66">
        <v>0</v>
      </c>
      <c r="BH28" s="66">
        <v>0</v>
      </c>
      <c r="BI28" s="66">
        <v>0</v>
      </c>
      <c r="BJ28" s="66">
        <v>0</v>
      </c>
      <c r="BK28" s="66">
        <v>0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3"/>
    </row>
    <row r="29" spans="1:90" s="24" customFormat="1" ht="30" x14ac:dyDescent="0.25">
      <c r="A29" s="2">
        <v>404014</v>
      </c>
      <c r="B29" s="3" t="s">
        <v>212</v>
      </c>
      <c r="C29" s="3" t="s">
        <v>213</v>
      </c>
      <c r="D29" s="3" t="s">
        <v>136</v>
      </c>
      <c r="E29" s="3" t="str">
        <f t="shared" si="1"/>
        <v>BALMORAL RACE TRACK W2 pnum404014</v>
      </c>
      <c r="F29" s="6">
        <v>379</v>
      </c>
      <c r="G29" s="3" t="s">
        <v>214</v>
      </c>
      <c r="H29" s="3" t="s">
        <v>215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50000</v>
      </c>
      <c r="AW29" s="52">
        <v>50000</v>
      </c>
      <c r="AX29" s="52">
        <v>10000</v>
      </c>
      <c r="AY29" s="52">
        <v>10000</v>
      </c>
      <c r="AZ29" s="52">
        <v>10000</v>
      </c>
      <c r="BA29" s="52">
        <v>25000</v>
      </c>
      <c r="BB29" s="52">
        <v>25000</v>
      </c>
      <c r="BC29" s="52">
        <v>25000</v>
      </c>
      <c r="BD29" s="52">
        <v>25000</v>
      </c>
      <c r="BE29" s="52">
        <v>25000</v>
      </c>
      <c r="BF29" s="52">
        <v>25000</v>
      </c>
      <c r="BG29" s="52">
        <v>25000</v>
      </c>
      <c r="BH29" s="52">
        <v>25000</v>
      </c>
      <c r="BI29" s="52">
        <v>25000</v>
      </c>
      <c r="BJ29" s="52">
        <v>25000</v>
      </c>
      <c r="BK29" s="52">
        <v>25000</v>
      </c>
      <c r="BL29" s="52">
        <v>25000</v>
      </c>
      <c r="BM29" s="52">
        <v>25000</v>
      </c>
      <c r="BN29" s="52">
        <v>25000</v>
      </c>
      <c r="BO29" s="52">
        <v>25000</v>
      </c>
      <c r="BP29" s="52">
        <v>25000</v>
      </c>
      <c r="BQ29" s="52">
        <v>25000</v>
      </c>
      <c r="BR29" s="52">
        <v>25000</v>
      </c>
      <c r="BS29" s="52">
        <v>25000</v>
      </c>
      <c r="BT29" s="52">
        <v>25000</v>
      </c>
      <c r="BU29" s="52">
        <v>25000</v>
      </c>
      <c r="BV29" s="52">
        <v>25000</v>
      </c>
      <c r="BW29" s="52">
        <v>25000</v>
      </c>
      <c r="BX29" s="52">
        <v>25000</v>
      </c>
      <c r="BY29" s="52">
        <v>25000</v>
      </c>
      <c r="BZ29" s="52">
        <v>25000</v>
      </c>
      <c r="CA29" s="58"/>
    </row>
    <row r="30" spans="1:90" s="24" customFormat="1" ht="30" x14ac:dyDescent="0.25">
      <c r="A30" s="20">
        <v>404019</v>
      </c>
      <c r="B30" s="21" t="s">
        <v>216</v>
      </c>
      <c r="C30" s="21" t="s">
        <v>217</v>
      </c>
      <c r="D30" s="21" t="s">
        <v>177</v>
      </c>
      <c r="E30" s="3" t="str">
        <f t="shared" si="1"/>
        <v>BALMORAL WOODS COUNTRY CLUB W6 pnum404019</v>
      </c>
      <c r="F30" s="20">
        <v>300</v>
      </c>
      <c r="G30" s="21" t="s">
        <v>218</v>
      </c>
      <c r="H30" s="21" t="s">
        <v>219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7">
        <v>0</v>
      </c>
      <c r="P30" s="67">
        <v>0</v>
      </c>
      <c r="Q30" s="67">
        <v>0</v>
      </c>
      <c r="R30" s="67">
        <v>0</v>
      </c>
      <c r="S30" s="67">
        <v>0</v>
      </c>
      <c r="T30" s="67">
        <v>0</v>
      </c>
      <c r="U30" s="67">
        <v>0</v>
      </c>
      <c r="V30" s="67">
        <v>0</v>
      </c>
      <c r="W30" s="67">
        <v>0</v>
      </c>
      <c r="X30" s="67">
        <v>0</v>
      </c>
      <c r="Y30" s="67">
        <v>0</v>
      </c>
      <c r="Z30" s="67">
        <v>0</v>
      </c>
      <c r="AA30" s="67">
        <v>0</v>
      </c>
      <c r="AB30" s="67">
        <v>0</v>
      </c>
      <c r="AC30" s="67">
        <v>0</v>
      </c>
      <c r="AD30" s="67">
        <v>0</v>
      </c>
      <c r="AE30" s="67">
        <v>0</v>
      </c>
      <c r="AF30" s="67">
        <v>0</v>
      </c>
      <c r="AG30" s="67">
        <v>0</v>
      </c>
      <c r="AH30" s="67">
        <v>0</v>
      </c>
      <c r="AI30" s="71">
        <v>1799991</v>
      </c>
      <c r="AJ30" s="71">
        <v>1799991</v>
      </c>
      <c r="AK30" s="71">
        <v>1799991</v>
      </c>
      <c r="AL30" s="71">
        <v>1799991</v>
      </c>
      <c r="AM30" s="71">
        <v>1799991</v>
      </c>
      <c r="AN30" s="71">
        <v>1799991</v>
      </c>
      <c r="AO30" s="71">
        <v>1799991</v>
      </c>
      <c r="AP30" s="71">
        <v>1799991</v>
      </c>
      <c r="AQ30" s="71">
        <v>1799991</v>
      </c>
      <c r="AR30" s="71">
        <v>1799991</v>
      </c>
      <c r="AS30" s="71">
        <v>1799991</v>
      </c>
      <c r="AT30" s="71">
        <v>1799991</v>
      </c>
      <c r="AU30" s="71">
        <v>1799991</v>
      </c>
      <c r="AV30" s="71">
        <v>1799992</v>
      </c>
      <c r="AW30" s="71">
        <v>1799993</v>
      </c>
      <c r="AX30" s="71">
        <v>1799994</v>
      </c>
      <c r="AY30" s="71">
        <v>1799995</v>
      </c>
      <c r="AZ30" s="71">
        <v>1799996</v>
      </c>
      <c r="BA30" s="74">
        <v>1799997</v>
      </c>
      <c r="BB30" s="74">
        <v>1799998</v>
      </c>
      <c r="BC30" s="74">
        <v>1799999</v>
      </c>
      <c r="BD30" s="74">
        <v>1800000</v>
      </c>
      <c r="BE30" s="74">
        <v>1800001</v>
      </c>
      <c r="BF30" s="74">
        <v>1800002</v>
      </c>
      <c r="BG30" s="74">
        <v>1800003</v>
      </c>
      <c r="BH30" s="74">
        <v>1800004</v>
      </c>
      <c r="BI30" s="74">
        <v>1800005</v>
      </c>
      <c r="BJ30" s="74">
        <v>1800006</v>
      </c>
      <c r="BK30" s="74">
        <v>1800007</v>
      </c>
      <c r="BL30" s="74">
        <v>54000</v>
      </c>
      <c r="BM30" s="74">
        <v>54000</v>
      </c>
      <c r="BN30" s="74">
        <v>54000</v>
      </c>
      <c r="BO30" s="74">
        <v>54000</v>
      </c>
      <c r="BP30" s="74">
        <v>54000</v>
      </c>
      <c r="BQ30" s="74">
        <v>54000</v>
      </c>
      <c r="BR30" s="74">
        <v>54000</v>
      </c>
      <c r="BS30" s="74">
        <v>54000</v>
      </c>
      <c r="BT30" s="74">
        <v>54000</v>
      </c>
      <c r="BU30" s="74">
        <v>54000</v>
      </c>
      <c r="BV30" s="74">
        <v>54000</v>
      </c>
      <c r="BW30" s="74">
        <v>54000</v>
      </c>
      <c r="BX30" s="74">
        <v>54000</v>
      </c>
      <c r="BY30" s="74">
        <v>54000</v>
      </c>
      <c r="BZ30" s="74">
        <v>54000</v>
      </c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s="24" customFormat="1" ht="30" x14ac:dyDescent="0.25">
      <c r="A31" s="20">
        <v>152530</v>
      </c>
      <c r="B31" s="21" t="s">
        <v>216</v>
      </c>
      <c r="C31" s="21" t="s">
        <v>217</v>
      </c>
      <c r="D31" s="21" t="s">
        <v>141</v>
      </c>
      <c r="E31" s="3" t="str">
        <f t="shared" si="1"/>
        <v>BALMORAL WOODS COUNTRY CLUB W1 pnum152530</v>
      </c>
      <c r="F31" s="20">
        <v>300</v>
      </c>
      <c r="G31" s="21" t="s">
        <v>220</v>
      </c>
      <c r="H31" s="21" t="s">
        <v>221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7">
        <v>0</v>
      </c>
      <c r="T31" s="67">
        <v>0</v>
      </c>
      <c r="U31" s="67">
        <v>0</v>
      </c>
      <c r="V31" s="67">
        <v>0</v>
      </c>
      <c r="W31" s="67">
        <v>0</v>
      </c>
      <c r="X31" s="67">
        <v>0</v>
      </c>
      <c r="Y31" s="67">
        <v>0</v>
      </c>
      <c r="Z31" s="67">
        <v>0</v>
      </c>
      <c r="AA31" s="67">
        <v>0</v>
      </c>
      <c r="AB31" s="67">
        <v>0</v>
      </c>
      <c r="AC31" s="67">
        <v>0</v>
      </c>
      <c r="AD31" s="67">
        <v>0</v>
      </c>
      <c r="AE31" s="67">
        <v>0</v>
      </c>
      <c r="AF31" s="67">
        <v>0</v>
      </c>
      <c r="AG31" s="67">
        <v>0</v>
      </c>
      <c r="AH31" s="67">
        <v>0</v>
      </c>
      <c r="AI31" s="71">
        <v>2055991</v>
      </c>
      <c r="AJ31" s="71">
        <v>2055991</v>
      </c>
      <c r="AK31" s="71">
        <v>2055991</v>
      </c>
      <c r="AL31" s="71">
        <v>2055991</v>
      </c>
      <c r="AM31" s="71">
        <v>2055991</v>
      </c>
      <c r="AN31" s="71">
        <v>2055991</v>
      </c>
      <c r="AO31" s="71">
        <v>2055991</v>
      </c>
      <c r="AP31" s="71">
        <v>2055991</v>
      </c>
      <c r="AQ31" s="71">
        <v>2055991</v>
      </c>
      <c r="AR31" s="71">
        <v>2055991</v>
      </c>
      <c r="AS31" s="71">
        <v>2055991</v>
      </c>
      <c r="AT31" s="71">
        <v>2055991</v>
      </c>
      <c r="AU31" s="68" t="s">
        <v>1257</v>
      </c>
      <c r="AV31" s="68" t="s">
        <v>1257</v>
      </c>
      <c r="AW31" s="68" t="s">
        <v>1257</v>
      </c>
      <c r="AX31" s="68" t="s">
        <v>1257</v>
      </c>
      <c r="AY31" s="68" t="s">
        <v>1257</v>
      </c>
      <c r="AZ31" s="68" t="s">
        <v>1257</v>
      </c>
      <c r="BA31" s="68" t="s">
        <v>1257</v>
      </c>
      <c r="BB31" s="68" t="s">
        <v>1257</v>
      </c>
      <c r="BC31" s="68" t="s">
        <v>1257</v>
      </c>
      <c r="BD31" s="68" t="s">
        <v>1257</v>
      </c>
      <c r="BE31" s="68" t="s">
        <v>1257</v>
      </c>
      <c r="BF31" s="68" t="s">
        <v>1257</v>
      </c>
      <c r="BG31" s="68" t="s">
        <v>1257</v>
      </c>
      <c r="BH31" s="68" t="s">
        <v>1257</v>
      </c>
      <c r="BI31" s="68" t="s">
        <v>1257</v>
      </c>
      <c r="BJ31" s="68" t="s">
        <v>1257</v>
      </c>
      <c r="BK31" s="68" t="s">
        <v>1257</v>
      </c>
      <c r="BL31" s="74">
        <v>6750000</v>
      </c>
      <c r="BM31" s="74">
        <v>6750000</v>
      </c>
      <c r="BN31" s="74">
        <v>6750000</v>
      </c>
      <c r="BO31" s="74">
        <v>6750000</v>
      </c>
      <c r="BP31" s="74">
        <v>6750000</v>
      </c>
      <c r="BQ31" s="74">
        <v>6750000</v>
      </c>
      <c r="BR31" s="74">
        <v>3150000</v>
      </c>
      <c r="BS31" s="74">
        <v>1800000</v>
      </c>
      <c r="BT31" s="74">
        <v>4500000</v>
      </c>
      <c r="BU31" s="74">
        <v>6750000</v>
      </c>
      <c r="BV31" s="74">
        <v>3150000</v>
      </c>
      <c r="BW31" s="74">
        <v>1800000</v>
      </c>
      <c r="BX31" s="74">
        <v>4500000</v>
      </c>
      <c r="BY31" s="74">
        <v>3150000</v>
      </c>
      <c r="BZ31" s="74">
        <v>1800000</v>
      </c>
      <c r="CA31"/>
      <c r="CB31"/>
    </row>
    <row r="32" spans="1:90" s="24" customFormat="1" ht="30" x14ac:dyDescent="0.25">
      <c r="A32" s="20">
        <v>304771</v>
      </c>
      <c r="B32" s="21" t="s">
        <v>216</v>
      </c>
      <c r="C32" s="21" t="s">
        <v>217</v>
      </c>
      <c r="D32" s="21" t="s">
        <v>169</v>
      </c>
      <c r="E32" s="3" t="str">
        <f t="shared" si="1"/>
        <v>BALMORAL WOODS COUNTRY CLUB W5 pnum304771</v>
      </c>
      <c r="F32" s="20">
        <v>180</v>
      </c>
      <c r="G32" s="21" t="s">
        <v>222</v>
      </c>
      <c r="H32" s="21" t="s">
        <v>223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  <c r="P32" s="67">
        <v>0</v>
      </c>
      <c r="Q32" s="67">
        <v>0</v>
      </c>
      <c r="R32" s="67">
        <v>0</v>
      </c>
      <c r="S32" s="67">
        <v>0</v>
      </c>
      <c r="T32" s="67">
        <v>0</v>
      </c>
      <c r="U32" s="67">
        <v>0</v>
      </c>
      <c r="V32" s="67">
        <v>0</v>
      </c>
      <c r="W32" s="67">
        <v>0</v>
      </c>
      <c r="X32" s="67">
        <v>0</v>
      </c>
      <c r="Y32" s="67">
        <v>0</v>
      </c>
      <c r="Z32" s="67">
        <v>0</v>
      </c>
      <c r="AA32" s="67">
        <v>0</v>
      </c>
      <c r="AB32" s="67">
        <v>0</v>
      </c>
      <c r="AC32" s="67">
        <v>0</v>
      </c>
      <c r="AD32" s="67">
        <v>0</v>
      </c>
      <c r="AE32" s="67">
        <v>0</v>
      </c>
      <c r="AF32" s="67">
        <v>0</v>
      </c>
      <c r="AG32" s="67">
        <v>0</v>
      </c>
      <c r="AH32" s="67">
        <v>0</v>
      </c>
      <c r="AI32" s="68">
        <v>0</v>
      </c>
      <c r="AJ32" s="68">
        <v>0</v>
      </c>
      <c r="AK32" s="68">
        <v>0</v>
      </c>
      <c r="AL32" s="68">
        <v>0</v>
      </c>
      <c r="AM32" s="68">
        <v>0</v>
      </c>
      <c r="AN32" s="68">
        <v>0</v>
      </c>
      <c r="AO32" s="68">
        <v>0</v>
      </c>
      <c r="AP32" s="68">
        <v>0</v>
      </c>
      <c r="AQ32" s="68">
        <v>0</v>
      </c>
      <c r="AR32" s="68">
        <v>0</v>
      </c>
      <c r="AS32" s="68">
        <v>0</v>
      </c>
      <c r="AT32" s="68">
        <v>0</v>
      </c>
      <c r="AU32" s="68" t="s">
        <v>1257</v>
      </c>
      <c r="AV32" s="68" t="s">
        <v>1257</v>
      </c>
      <c r="AW32" s="68" t="s">
        <v>1257</v>
      </c>
      <c r="AX32" s="68" t="s">
        <v>1257</v>
      </c>
      <c r="AY32" s="68" t="s">
        <v>1257</v>
      </c>
      <c r="AZ32" s="68" t="s">
        <v>1257</v>
      </c>
      <c r="BA32" s="68" t="s">
        <v>1257</v>
      </c>
      <c r="BB32" s="68" t="s">
        <v>1257</v>
      </c>
      <c r="BC32" s="68" t="s">
        <v>1257</v>
      </c>
      <c r="BD32" s="68" t="s">
        <v>1257</v>
      </c>
      <c r="BE32" s="68" t="s">
        <v>1257</v>
      </c>
      <c r="BF32" s="68" t="s">
        <v>1257</v>
      </c>
      <c r="BG32" s="68" t="s">
        <v>1257</v>
      </c>
      <c r="BH32" s="68" t="s">
        <v>1257</v>
      </c>
      <c r="BI32" s="68" t="s">
        <v>1257</v>
      </c>
      <c r="BJ32" s="68" t="s">
        <v>1257</v>
      </c>
      <c r="BK32" s="68" t="s">
        <v>1257</v>
      </c>
      <c r="BL32" s="71">
        <v>3750</v>
      </c>
      <c r="BM32" s="71">
        <v>3750</v>
      </c>
      <c r="BN32" s="71">
        <v>3750</v>
      </c>
      <c r="BO32" s="71">
        <v>3750</v>
      </c>
      <c r="BP32" s="71">
        <v>3750</v>
      </c>
      <c r="BQ32" s="71">
        <v>3750</v>
      </c>
      <c r="BR32" s="71">
        <v>3750</v>
      </c>
      <c r="BS32" s="71">
        <v>3750</v>
      </c>
      <c r="BT32" s="71">
        <v>3750</v>
      </c>
      <c r="BU32" s="71">
        <v>3750</v>
      </c>
      <c r="BV32" s="71">
        <v>3750</v>
      </c>
      <c r="BW32" s="71">
        <v>3750</v>
      </c>
      <c r="BX32" s="71">
        <v>3750</v>
      </c>
      <c r="BY32" s="71">
        <v>3750</v>
      </c>
      <c r="BZ32" s="71">
        <v>3750</v>
      </c>
      <c r="CA32"/>
      <c r="CB32"/>
      <c r="CC32"/>
      <c r="CD32"/>
      <c r="CE32"/>
      <c r="CF32"/>
      <c r="CG32"/>
      <c r="CH32"/>
      <c r="CI32"/>
      <c r="CJ32"/>
      <c r="CK32"/>
      <c r="CL32"/>
    </row>
    <row r="33" spans="1:90" ht="30" x14ac:dyDescent="0.25">
      <c r="A33" s="20">
        <v>404016</v>
      </c>
      <c r="B33" s="21" t="s">
        <v>216</v>
      </c>
      <c r="C33" s="21" t="s">
        <v>217</v>
      </c>
      <c r="D33" s="21" t="s">
        <v>180</v>
      </c>
      <c r="E33" s="3" t="str">
        <f t="shared" si="1"/>
        <v>BALMORAL WOODS COUNTRY CLUB W3 pnum404016</v>
      </c>
      <c r="F33" s="20">
        <v>126</v>
      </c>
      <c r="G33" s="21" t="s">
        <v>220</v>
      </c>
      <c r="H33" s="21" t="s">
        <v>221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  <c r="P33" s="67">
        <v>0</v>
      </c>
      <c r="Q33" s="67">
        <v>0</v>
      </c>
      <c r="R33" s="67">
        <v>0</v>
      </c>
      <c r="S33" s="67">
        <v>0</v>
      </c>
      <c r="T33" s="67">
        <v>0</v>
      </c>
      <c r="U33" s="67">
        <v>0</v>
      </c>
      <c r="V33" s="67">
        <v>0</v>
      </c>
      <c r="W33" s="67">
        <v>0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67">
        <v>0</v>
      </c>
      <c r="AD33" s="67">
        <v>0</v>
      </c>
      <c r="AE33" s="67">
        <v>0</v>
      </c>
      <c r="AF33" s="67">
        <v>0</v>
      </c>
      <c r="AG33" s="67">
        <v>0</v>
      </c>
      <c r="AH33" s="71">
        <v>0</v>
      </c>
      <c r="AI33" s="71">
        <v>0</v>
      </c>
      <c r="AJ33" s="71">
        <v>0</v>
      </c>
      <c r="AK33" s="71">
        <v>0</v>
      </c>
      <c r="AL33" s="71">
        <v>0</v>
      </c>
      <c r="AM33" s="71">
        <v>0</v>
      </c>
      <c r="AN33" s="71">
        <v>0</v>
      </c>
      <c r="AO33" s="71">
        <v>0</v>
      </c>
      <c r="AP33" s="71">
        <v>0</v>
      </c>
      <c r="AQ33" s="71">
        <v>0</v>
      </c>
      <c r="AR33" s="71">
        <v>0</v>
      </c>
      <c r="AS33" s="71">
        <v>0</v>
      </c>
      <c r="AT33" s="71">
        <v>0</v>
      </c>
      <c r="AU33" s="74">
        <v>2055991</v>
      </c>
      <c r="AV33" s="74">
        <v>2055992</v>
      </c>
      <c r="AW33" s="74">
        <v>2055993</v>
      </c>
      <c r="AX33" s="74">
        <v>2055994</v>
      </c>
      <c r="AY33" s="74">
        <v>2055995</v>
      </c>
      <c r="AZ33" s="74">
        <v>2055996</v>
      </c>
      <c r="BA33" s="74">
        <v>2055997</v>
      </c>
      <c r="BB33" s="74">
        <v>2055998</v>
      </c>
      <c r="BC33" s="74">
        <v>2055999</v>
      </c>
      <c r="BD33" s="74">
        <v>2056000</v>
      </c>
      <c r="BE33" s="74">
        <v>2056001</v>
      </c>
      <c r="BF33" s="74">
        <v>2056002</v>
      </c>
      <c r="BG33" s="74">
        <v>2056003</v>
      </c>
      <c r="BH33" s="74">
        <v>2056004</v>
      </c>
      <c r="BI33" s="74">
        <v>2056005</v>
      </c>
      <c r="BJ33" s="74">
        <v>2056006</v>
      </c>
      <c r="BK33" s="74">
        <v>2056007</v>
      </c>
      <c r="BL33" s="70">
        <v>0</v>
      </c>
      <c r="BM33" s="70">
        <v>0</v>
      </c>
      <c r="BN33" s="70">
        <v>0</v>
      </c>
      <c r="BO33" s="70">
        <v>0</v>
      </c>
      <c r="BP33" s="70">
        <v>0</v>
      </c>
      <c r="BQ33" s="70">
        <v>0</v>
      </c>
      <c r="BR33" s="70">
        <v>0</v>
      </c>
      <c r="BS33" s="68">
        <v>0</v>
      </c>
      <c r="BT33" s="68">
        <v>0</v>
      </c>
      <c r="BU33" s="70">
        <v>0</v>
      </c>
      <c r="BV33" s="70">
        <v>0</v>
      </c>
      <c r="BW33" s="68">
        <v>0</v>
      </c>
      <c r="BX33" s="68">
        <v>0</v>
      </c>
      <c r="BY33" s="70">
        <v>0</v>
      </c>
      <c r="BZ33" s="68">
        <v>0</v>
      </c>
      <c r="CC33" s="24"/>
      <c r="CD33" s="24"/>
      <c r="CE33" s="24"/>
      <c r="CF33" s="24"/>
      <c r="CG33" s="24"/>
      <c r="CH33" s="24"/>
      <c r="CI33" s="24"/>
      <c r="CJ33" s="24"/>
      <c r="CK33" s="24"/>
      <c r="CL33" s="24"/>
    </row>
    <row r="34" spans="1:90" ht="30" x14ac:dyDescent="0.25">
      <c r="A34" s="20">
        <v>152562</v>
      </c>
      <c r="B34" s="21" t="s">
        <v>216</v>
      </c>
      <c r="C34" s="21" t="s">
        <v>217</v>
      </c>
      <c r="D34" s="21" t="s">
        <v>157</v>
      </c>
      <c r="E34" s="3" t="str">
        <f t="shared" si="1"/>
        <v>BALMORAL WOODS COUNTRY CLUB W4 pnum152562</v>
      </c>
      <c r="F34" s="23">
        <v>120</v>
      </c>
      <c r="G34" s="21" t="s">
        <v>224</v>
      </c>
      <c r="H34" s="21">
        <v>3050592</v>
      </c>
      <c r="I34" s="67">
        <v>0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67">
        <v>0</v>
      </c>
      <c r="S34" s="67">
        <v>0</v>
      </c>
      <c r="T34" s="67">
        <v>0</v>
      </c>
      <c r="U34" s="67">
        <v>0</v>
      </c>
      <c r="V34" s="67">
        <v>0</v>
      </c>
      <c r="W34" s="67">
        <v>0</v>
      </c>
      <c r="X34" s="67">
        <v>0</v>
      </c>
      <c r="Y34" s="67">
        <v>0</v>
      </c>
      <c r="Z34" s="67">
        <v>0</v>
      </c>
      <c r="AA34" s="67">
        <v>0</v>
      </c>
      <c r="AB34" s="67">
        <v>0</v>
      </c>
      <c r="AC34" s="67">
        <v>0</v>
      </c>
      <c r="AD34" s="67">
        <v>0</v>
      </c>
      <c r="AE34" s="67">
        <v>0</v>
      </c>
      <c r="AF34" s="67">
        <v>0</v>
      </c>
      <c r="AG34" s="67">
        <v>0</v>
      </c>
      <c r="AH34" s="67">
        <v>0</v>
      </c>
      <c r="AI34" s="68">
        <v>0</v>
      </c>
      <c r="AJ34" s="68">
        <v>0</v>
      </c>
      <c r="AK34" s="68">
        <v>0</v>
      </c>
      <c r="AL34" s="68">
        <v>0</v>
      </c>
      <c r="AM34" s="68">
        <v>0</v>
      </c>
      <c r="AN34" s="68">
        <v>0</v>
      </c>
      <c r="AO34" s="68">
        <v>0</v>
      </c>
      <c r="AP34" s="68">
        <v>0</v>
      </c>
      <c r="AQ34" s="68">
        <v>0</v>
      </c>
      <c r="AR34" s="68">
        <v>0</v>
      </c>
      <c r="AS34" s="68">
        <v>0</v>
      </c>
      <c r="AT34" s="68">
        <v>0</v>
      </c>
      <c r="AU34" s="68" t="s">
        <v>1257</v>
      </c>
      <c r="AV34" s="68" t="s">
        <v>1257</v>
      </c>
      <c r="AW34" s="68" t="s">
        <v>1257</v>
      </c>
      <c r="AX34" s="68" t="s">
        <v>1257</v>
      </c>
      <c r="AY34" s="68" t="s">
        <v>1257</v>
      </c>
      <c r="AZ34" s="68" t="s">
        <v>1257</v>
      </c>
      <c r="BA34" s="68" t="s">
        <v>1257</v>
      </c>
      <c r="BB34" s="68" t="s">
        <v>1257</v>
      </c>
      <c r="BC34" s="68" t="s">
        <v>1257</v>
      </c>
      <c r="BD34" s="68" t="s">
        <v>1257</v>
      </c>
      <c r="BE34" s="68" t="s">
        <v>1257</v>
      </c>
      <c r="BF34" s="68" t="s">
        <v>1257</v>
      </c>
      <c r="BG34" s="68" t="s">
        <v>1257</v>
      </c>
      <c r="BH34" s="68" t="s">
        <v>1257</v>
      </c>
      <c r="BI34" s="68" t="s">
        <v>1257</v>
      </c>
      <c r="BJ34" s="68" t="s">
        <v>1257</v>
      </c>
      <c r="BK34" s="68" t="s">
        <v>1257</v>
      </c>
      <c r="BL34" s="71">
        <v>18000</v>
      </c>
      <c r="BM34" s="71">
        <v>18000</v>
      </c>
      <c r="BN34" s="71">
        <v>18000</v>
      </c>
      <c r="BO34" s="71">
        <v>18000</v>
      </c>
      <c r="BP34" s="71">
        <v>18000</v>
      </c>
      <c r="BQ34" s="71">
        <v>18000</v>
      </c>
      <c r="BR34" s="71">
        <v>18000</v>
      </c>
      <c r="BS34" s="71">
        <v>18000</v>
      </c>
      <c r="BT34" s="71">
        <v>18000</v>
      </c>
      <c r="BU34" s="71">
        <v>18000</v>
      </c>
      <c r="BV34" s="71">
        <v>18000</v>
      </c>
      <c r="BW34" s="71">
        <v>18000</v>
      </c>
      <c r="BX34" s="71">
        <v>18000</v>
      </c>
      <c r="BY34" s="71">
        <v>18000</v>
      </c>
      <c r="BZ34" s="71">
        <v>18000</v>
      </c>
    </row>
    <row r="35" spans="1:90" x14ac:dyDescent="0.25">
      <c r="A35" s="15">
        <v>409218</v>
      </c>
      <c r="B35" s="16" t="s">
        <v>225</v>
      </c>
      <c r="C35" s="16" t="s">
        <v>226</v>
      </c>
      <c r="D35" s="16" t="s">
        <v>136</v>
      </c>
      <c r="E35" s="3" t="str">
        <f t="shared" si="1"/>
        <v>BECKWITH SUBD W2 pnum409218</v>
      </c>
      <c r="F35" s="18"/>
      <c r="G35" s="16" t="s">
        <v>227</v>
      </c>
      <c r="H35" s="16" t="s">
        <v>228</v>
      </c>
      <c r="I35" s="59">
        <v>300000</v>
      </c>
      <c r="J35" s="59">
        <f t="shared" ref="J35:AK35" si="16">I35+15000</f>
        <v>315000</v>
      </c>
      <c r="K35" s="59">
        <f t="shared" si="16"/>
        <v>330000</v>
      </c>
      <c r="L35" s="59">
        <f t="shared" si="16"/>
        <v>345000</v>
      </c>
      <c r="M35" s="59">
        <f t="shared" si="16"/>
        <v>360000</v>
      </c>
      <c r="N35" s="59">
        <f t="shared" si="16"/>
        <v>375000</v>
      </c>
      <c r="O35" s="59">
        <f t="shared" si="16"/>
        <v>390000</v>
      </c>
      <c r="P35" s="59">
        <f t="shared" si="16"/>
        <v>405000</v>
      </c>
      <c r="Q35" s="59">
        <f t="shared" si="16"/>
        <v>420000</v>
      </c>
      <c r="R35" s="59">
        <f t="shared" si="16"/>
        <v>435000</v>
      </c>
      <c r="S35" s="59">
        <f t="shared" si="16"/>
        <v>450000</v>
      </c>
      <c r="T35" s="59">
        <f t="shared" si="16"/>
        <v>465000</v>
      </c>
      <c r="U35" s="59">
        <f t="shared" si="16"/>
        <v>480000</v>
      </c>
      <c r="V35" s="59">
        <f t="shared" si="16"/>
        <v>495000</v>
      </c>
      <c r="W35" s="59">
        <f t="shared" si="16"/>
        <v>510000</v>
      </c>
      <c r="X35" s="59">
        <f t="shared" si="16"/>
        <v>525000</v>
      </c>
      <c r="Y35" s="59">
        <f t="shared" si="16"/>
        <v>540000</v>
      </c>
      <c r="Z35" s="59">
        <f t="shared" si="16"/>
        <v>555000</v>
      </c>
      <c r="AA35" s="59">
        <f t="shared" si="16"/>
        <v>570000</v>
      </c>
      <c r="AB35" s="59">
        <f t="shared" si="16"/>
        <v>585000</v>
      </c>
      <c r="AC35" s="59">
        <f t="shared" si="16"/>
        <v>600000</v>
      </c>
      <c r="AD35" s="59">
        <f t="shared" si="16"/>
        <v>615000</v>
      </c>
      <c r="AE35" s="59">
        <f t="shared" si="16"/>
        <v>630000</v>
      </c>
      <c r="AF35" s="59">
        <f t="shared" si="16"/>
        <v>645000</v>
      </c>
      <c r="AG35" s="59">
        <f t="shared" si="16"/>
        <v>660000</v>
      </c>
      <c r="AH35" s="59">
        <f t="shared" si="16"/>
        <v>675000</v>
      </c>
      <c r="AI35" s="59">
        <f t="shared" si="16"/>
        <v>690000</v>
      </c>
      <c r="AJ35" s="59">
        <f t="shared" si="16"/>
        <v>705000</v>
      </c>
      <c r="AK35" s="59">
        <f t="shared" si="16"/>
        <v>720000</v>
      </c>
      <c r="AL35" s="59">
        <v>720000</v>
      </c>
      <c r="AM35" s="59">
        <v>720000</v>
      </c>
      <c r="AN35" s="61">
        <v>730000</v>
      </c>
      <c r="AO35" s="61">
        <v>912500</v>
      </c>
      <c r="AP35" s="61">
        <v>720000</v>
      </c>
      <c r="AQ35" s="61">
        <v>0</v>
      </c>
      <c r="AR35" s="61">
        <v>900000</v>
      </c>
      <c r="AS35" s="61">
        <v>950000</v>
      </c>
      <c r="AT35" s="61">
        <v>1000000</v>
      </c>
      <c r="AU35" s="61">
        <v>2874375</v>
      </c>
      <c r="AV35" s="61">
        <v>1861500</v>
      </c>
      <c r="AW35" s="61">
        <v>1473500</v>
      </c>
      <c r="AX35" s="61">
        <v>2190000</v>
      </c>
      <c r="AY35" s="61">
        <v>2874375</v>
      </c>
      <c r="AZ35" s="61">
        <v>2874375</v>
      </c>
      <c r="BA35" s="61">
        <v>2874375</v>
      </c>
      <c r="BB35" s="61">
        <v>1780450</v>
      </c>
      <c r="BC35" s="61">
        <v>1780450</v>
      </c>
      <c r="BD35" s="61">
        <v>1780450</v>
      </c>
      <c r="BE35" s="61">
        <v>1780450</v>
      </c>
      <c r="BF35" s="61">
        <v>1825000</v>
      </c>
      <c r="BG35" s="61">
        <v>1825000</v>
      </c>
      <c r="BH35" s="61">
        <v>1825000</v>
      </c>
      <c r="BI35" s="60">
        <v>0</v>
      </c>
      <c r="BJ35" s="60">
        <v>0</v>
      </c>
      <c r="BK35" s="61">
        <v>4583500</v>
      </c>
      <c r="BL35" s="61">
        <v>3718200</v>
      </c>
      <c r="BM35" s="61">
        <v>1031800</v>
      </c>
      <c r="BN35" s="61">
        <v>1158900</v>
      </c>
      <c r="BO35" s="61">
        <v>498800</v>
      </c>
      <c r="BP35" s="61">
        <v>1029100</v>
      </c>
      <c r="BQ35" s="61">
        <v>1048900</v>
      </c>
      <c r="BR35" s="61">
        <v>1170600</v>
      </c>
      <c r="BS35" s="61">
        <v>1557400</v>
      </c>
      <c r="BT35" s="61">
        <v>346300</v>
      </c>
      <c r="BU35" s="61">
        <v>379200</v>
      </c>
      <c r="BV35" s="61">
        <v>134300</v>
      </c>
      <c r="BW35" s="61">
        <v>781700</v>
      </c>
      <c r="BX35" s="61">
        <v>604100</v>
      </c>
      <c r="BY35" s="61">
        <v>8500</v>
      </c>
      <c r="BZ35" s="61">
        <v>604100</v>
      </c>
      <c r="CA35" s="63"/>
    </row>
    <row r="36" spans="1:90" x14ac:dyDescent="0.25">
      <c r="A36" s="15">
        <v>409219</v>
      </c>
      <c r="B36" s="16" t="s">
        <v>225</v>
      </c>
      <c r="C36" s="16" t="s">
        <v>226</v>
      </c>
      <c r="D36" s="16" t="s">
        <v>141</v>
      </c>
      <c r="E36" s="3" t="str">
        <f t="shared" si="1"/>
        <v>BECKWITH SUBD W1 pnum409219</v>
      </c>
      <c r="F36" s="18"/>
      <c r="G36" s="16" t="s">
        <v>229</v>
      </c>
      <c r="H36" s="16" t="s">
        <v>230</v>
      </c>
      <c r="I36" s="59">
        <v>300000</v>
      </c>
      <c r="J36" s="59">
        <f t="shared" ref="J36:AK36" si="17">I36+15000</f>
        <v>315000</v>
      </c>
      <c r="K36" s="59">
        <f t="shared" si="17"/>
        <v>330000</v>
      </c>
      <c r="L36" s="59">
        <f t="shared" si="17"/>
        <v>345000</v>
      </c>
      <c r="M36" s="59">
        <f t="shared" si="17"/>
        <v>360000</v>
      </c>
      <c r="N36" s="59">
        <f t="shared" si="17"/>
        <v>375000</v>
      </c>
      <c r="O36" s="59">
        <f t="shared" si="17"/>
        <v>390000</v>
      </c>
      <c r="P36" s="59">
        <f t="shared" si="17"/>
        <v>405000</v>
      </c>
      <c r="Q36" s="59">
        <f t="shared" si="17"/>
        <v>420000</v>
      </c>
      <c r="R36" s="59">
        <f t="shared" si="17"/>
        <v>435000</v>
      </c>
      <c r="S36" s="59">
        <f t="shared" si="17"/>
        <v>450000</v>
      </c>
      <c r="T36" s="59">
        <f t="shared" si="17"/>
        <v>465000</v>
      </c>
      <c r="U36" s="59">
        <f t="shared" si="17"/>
        <v>480000</v>
      </c>
      <c r="V36" s="59">
        <f t="shared" si="17"/>
        <v>495000</v>
      </c>
      <c r="W36" s="59">
        <f t="shared" si="17"/>
        <v>510000</v>
      </c>
      <c r="X36" s="59">
        <f t="shared" si="17"/>
        <v>525000</v>
      </c>
      <c r="Y36" s="59">
        <f t="shared" si="17"/>
        <v>540000</v>
      </c>
      <c r="Z36" s="59">
        <f t="shared" si="17"/>
        <v>555000</v>
      </c>
      <c r="AA36" s="59">
        <f t="shared" si="17"/>
        <v>570000</v>
      </c>
      <c r="AB36" s="59">
        <f t="shared" si="17"/>
        <v>585000</v>
      </c>
      <c r="AC36" s="59">
        <f t="shared" si="17"/>
        <v>600000</v>
      </c>
      <c r="AD36" s="59">
        <f t="shared" si="17"/>
        <v>615000</v>
      </c>
      <c r="AE36" s="59">
        <f t="shared" si="17"/>
        <v>630000</v>
      </c>
      <c r="AF36" s="59">
        <f t="shared" si="17"/>
        <v>645000</v>
      </c>
      <c r="AG36" s="59">
        <f t="shared" si="17"/>
        <v>660000</v>
      </c>
      <c r="AH36" s="59">
        <f t="shared" si="17"/>
        <v>675000</v>
      </c>
      <c r="AI36" s="59">
        <f t="shared" si="17"/>
        <v>690000</v>
      </c>
      <c r="AJ36" s="59">
        <f t="shared" si="17"/>
        <v>705000</v>
      </c>
      <c r="AK36" s="59">
        <f t="shared" si="17"/>
        <v>720000</v>
      </c>
      <c r="AL36" s="59">
        <v>720000</v>
      </c>
      <c r="AM36" s="59">
        <v>720000</v>
      </c>
      <c r="AN36" s="61">
        <v>730000</v>
      </c>
      <c r="AO36" s="61">
        <v>912500</v>
      </c>
      <c r="AP36" s="61">
        <v>720000</v>
      </c>
      <c r="AQ36" s="61">
        <v>1560000</v>
      </c>
      <c r="AR36" s="61">
        <v>900000</v>
      </c>
      <c r="AS36" s="61">
        <v>950000</v>
      </c>
      <c r="AT36" s="61">
        <v>1000000</v>
      </c>
      <c r="AU36" s="61">
        <v>2874375</v>
      </c>
      <c r="AV36" s="61">
        <v>1861500</v>
      </c>
      <c r="AW36" s="61">
        <v>1473500</v>
      </c>
      <c r="AX36" s="61">
        <v>2190000</v>
      </c>
      <c r="AY36" s="61">
        <v>2874375</v>
      </c>
      <c r="AZ36" s="61">
        <v>2874375</v>
      </c>
      <c r="BA36" s="61">
        <v>2874375</v>
      </c>
      <c r="BB36" s="64">
        <v>1780450</v>
      </c>
      <c r="BC36" s="64">
        <v>1780450</v>
      </c>
      <c r="BD36" s="64">
        <v>1780450</v>
      </c>
      <c r="BE36" s="64">
        <v>1780450</v>
      </c>
      <c r="BF36" s="61">
        <v>1825000</v>
      </c>
      <c r="BG36" s="61">
        <v>1825000</v>
      </c>
      <c r="BH36" s="61">
        <v>1825000</v>
      </c>
      <c r="BI36" s="61">
        <v>3214900</v>
      </c>
      <c r="BJ36" s="61">
        <v>3581900</v>
      </c>
      <c r="BK36" s="60">
        <v>0</v>
      </c>
      <c r="BL36" s="61">
        <v>831700</v>
      </c>
      <c r="BM36" s="61">
        <v>1503900</v>
      </c>
      <c r="BN36" s="61">
        <v>1667800</v>
      </c>
      <c r="BO36" s="61">
        <v>1870000</v>
      </c>
      <c r="BP36" s="61">
        <v>1311500</v>
      </c>
      <c r="BQ36" s="61">
        <v>1256700</v>
      </c>
      <c r="BR36" s="61">
        <v>1170600</v>
      </c>
      <c r="BS36" s="61">
        <v>1557400</v>
      </c>
      <c r="BT36" s="61">
        <v>2357900</v>
      </c>
      <c r="BU36" s="61">
        <v>1405100</v>
      </c>
      <c r="BV36" s="61">
        <v>2133200</v>
      </c>
      <c r="BW36" s="61">
        <v>1510600</v>
      </c>
      <c r="BX36" s="61">
        <v>1908900</v>
      </c>
      <c r="BY36" s="61">
        <v>3994500</v>
      </c>
      <c r="BZ36" s="61">
        <v>1908900</v>
      </c>
      <c r="CA36" s="63"/>
    </row>
    <row r="37" spans="1:90" x14ac:dyDescent="0.25">
      <c r="A37" s="43">
        <v>412241</v>
      </c>
      <c r="B37" s="44" t="s">
        <v>231</v>
      </c>
      <c r="C37" s="11" t="s">
        <v>232</v>
      </c>
      <c r="D37" s="11" t="s">
        <v>169</v>
      </c>
      <c r="E37" s="3" t="str">
        <f t="shared" si="1"/>
        <v>BEECHER W5 pnum412241</v>
      </c>
      <c r="F37" s="10">
        <v>575</v>
      </c>
      <c r="G37" s="11" t="s">
        <v>233</v>
      </c>
      <c r="H37" s="11" t="s">
        <v>234</v>
      </c>
      <c r="I37" s="75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v>0</v>
      </c>
      <c r="W37" s="76">
        <v>0</v>
      </c>
      <c r="X37" s="76">
        <v>0</v>
      </c>
      <c r="Y37" s="76">
        <v>0</v>
      </c>
      <c r="Z37" s="76">
        <v>0</v>
      </c>
      <c r="AA37" s="76">
        <v>0</v>
      </c>
      <c r="AB37" s="76">
        <v>0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76">
        <v>0</v>
      </c>
      <c r="AJ37" s="76">
        <v>0</v>
      </c>
      <c r="AK37" s="76">
        <v>0</v>
      </c>
      <c r="AL37" s="76">
        <v>0</v>
      </c>
      <c r="AM37" s="76">
        <v>0</v>
      </c>
      <c r="AN37" s="76">
        <v>0</v>
      </c>
      <c r="AO37" s="76">
        <v>0</v>
      </c>
      <c r="AP37" s="76">
        <v>0</v>
      </c>
      <c r="AQ37" s="76">
        <v>0</v>
      </c>
      <c r="AR37" s="76">
        <v>0</v>
      </c>
      <c r="AS37" s="76">
        <v>0</v>
      </c>
      <c r="AT37" s="76">
        <v>0</v>
      </c>
      <c r="AU37" s="76">
        <v>0</v>
      </c>
      <c r="AV37" s="76">
        <v>0</v>
      </c>
      <c r="AW37" s="76">
        <v>0</v>
      </c>
      <c r="AX37" s="76">
        <v>0</v>
      </c>
      <c r="AY37" s="76">
        <v>0</v>
      </c>
      <c r="AZ37" s="76">
        <v>0</v>
      </c>
      <c r="BA37" s="76">
        <v>0</v>
      </c>
      <c r="BB37" s="76">
        <v>0</v>
      </c>
      <c r="BC37" s="76">
        <v>0</v>
      </c>
      <c r="BD37" s="76">
        <v>0</v>
      </c>
      <c r="BE37" s="76">
        <v>0</v>
      </c>
      <c r="BF37" s="76">
        <v>0</v>
      </c>
      <c r="BG37" s="76">
        <v>0</v>
      </c>
      <c r="BH37" s="76">
        <v>0</v>
      </c>
      <c r="BI37" s="76">
        <v>0</v>
      </c>
      <c r="BJ37" s="76">
        <v>0</v>
      </c>
      <c r="BK37" s="76">
        <v>0</v>
      </c>
      <c r="BL37" s="76">
        <v>0</v>
      </c>
      <c r="BM37" s="76">
        <v>0</v>
      </c>
      <c r="BN37" s="76">
        <v>0</v>
      </c>
      <c r="BO37" s="76">
        <v>0</v>
      </c>
      <c r="BP37" s="76">
        <v>0</v>
      </c>
      <c r="BQ37" s="76">
        <v>0</v>
      </c>
      <c r="BR37" s="77">
        <v>33759000</v>
      </c>
      <c r="BS37" s="77">
        <v>17337000</v>
      </c>
      <c r="BT37" s="77">
        <v>22105000</v>
      </c>
      <c r="BU37" s="77">
        <v>25742000</v>
      </c>
      <c r="BV37" s="77">
        <v>53303000</v>
      </c>
      <c r="BW37" s="77">
        <v>44856000</v>
      </c>
      <c r="BX37" s="77">
        <v>48038000</v>
      </c>
      <c r="BY37" s="77">
        <v>51744000</v>
      </c>
      <c r="BZ37" s="77">
        <v>51744000</v>
      </c>
      <c r="CA37" s="56"/>
    </row>
    <row r="38" spans="1:90" x14ac:dyDescent="0.25">
      <c r="A38" s="43">
        <v>405016</v>
      </c>
      <c r="B38" s="44" t="s">
        <v>231</v>
      </c>
      <c r="C38" s="11" t="s">
        <v>232</v>
      </c>
      <c r="D38" s="11" t="s">
        <v>157</v>
      </c>
      <c r="E38" s="3" t="str">
        <f t="shared" si="1"/>
        <v>BEECHER W4 pnum405016</v>
      </c>
      <c r="F38" s="10">
        <v>565</v>
      </c>
      <c r="G38" s="11" t="s">
        <v>235</v>
      </c>
      <c r="H38" s="11" t="s">
        <v>236</v>
      </c>
      <c r="I38" s="75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v>0</v>
      </c>
      <c r="W38" s="76">
        <v>0</v>
      </c>
      <c r="X38" s="76">
        <v>0</v>
      </c>
      <c r="Y38" s="76">
        <v>0</v>
      </c>
      <c r="Z38" s="76">
        <v>0</v>
      </c>
      <c r="AA38" s="76">
        <v>0</v>
      </c>
      <c r="AB38" s="76">
        <v>0</v>
      </c>
      <c r="AC38" s="76">
        <v>0</v>
      </c>
      <c r="AD38" s="76">
        <v>0</v>
      </c>
      <c r="AE38" s="76">
        <v>0</v>
      </c>
      <c r="AF38" s="76">
        <v>0</v>
      </c>
      <c r="AG38" s="76">
        <v>0</v>
      </c>
      <c r="AH38" s="76">
        <v>0</v>
      </c>
      <c r="AI38" s="76">
        <v>0</v>
      </c>
      <c r="AJ38" s="76">
        <v>0</v>
      </c>
      <c r="AK38" s="76">
        <v>0</v>
      </c>
      <c r="AL38" s="76">
        <v>0</v>
      </c>
      <c r="AM38" s="76">
        <v>0</v>
      </c>
      <c r="AN38" s="76">
        <v>0</v>
      </c>
      <c r="AO38" s="76">
        <v>0</v>
      </c>
      <c r="AP38" s="76">
        <v>0</v>
      </c>
      <c r="AQ38" s="76">
        <v>0</v>
      </c>
      <c r="AR38" s="76">
        <v>0</v>
      </c>
      <c r="AS38" s="76">
        <v>0</v>
      </c>
      <c r="AT38" s="76">
        <v>0</v>
      </c>
      <c r="AU38" s="76">
        <v>0</v>
      </c>
      <c r="AV38" s="76">
        <v>0</v>
      </c>
      <c r="AW38" s="76">
        <v>0</v>
      </c>
      <c r="AX38" s="76">
        <v>0</v>
      </c>
      <c r="AY38" s="76">
        <v>0</v>
      </c>
      <c r="AZ38" s="76">
        <v>0</v>
      </c>
      <c r="BA38" s="77">
        <v>3164000</v>
      </c>
      <c r="BB38" s="77">
        <v>12506000</v>
      </c>
      <c r="BC38" s="77">
        <v>17860000</v>
      </c>
      <c r="BD38" s="77">
        <v>46378000</v>
      </c>
      <c r="BE38" s="77">
        <v>46079000</v>
      </c>
      <c r="BF38" s="77">
        <v>43442000</v>
      </c>
      <c r="BG38" s="77">
        <v>37466000</v>
      </c>
      <c r="BH38" s="76">
        <f>((BI38-BG38)/(2002-2000))+BG38</f>
        <v>45946000</v>
      </c>
      <c r="BI38" s="77">
        <v>54426000</v>
      </c>
      <c r="BJ38" s="77">
        <v>43121000</v>
      </c>
      <c r="BK38" s="77">
        <v>59576000</v>
      </c>
      <c r="BL38" s="77">
        <v>76632000</v>
      </c>
      <c r="BM38" s="77">
        <v>76126000</v>
      </c>
      <c r="BN38" s="77">
        <v>76126000</v>
      </c>
      <c r="BO38" s="77">
        <v>73993000</v>
      </c>
      <c r="BP38" s="77">
        <v>73993000</v>
      </c>
      <c r="BQ38" s="77">
        <v>73993000</v>
      </c>
      <c r="BR38" s="77">
        <v>78847000</v>
      </c>
      <c r="BS38" s="77">
        <v>87429000</v>
      </c>
      <c r="BT38" s="77">
        <v>92197000</v>
      </c>
      <c r="BU38" s="77">
        <v>95834000</v>
      </c>
      <c r="BV38" s="77">
        <v>63469000</v>
      </c>
      <c r="BW38" s="77">
        <v>55023000</v>
      </c>
      <c r="BX38" s="77">
        <v>58204000</v>
      </c>
      <c r="BY38" s="77">
        <v>61909000</v>
      </c>
      <c r="BZ38" s="77">
        <v>61909000</v>
      </c>
      <c r="CA38" s="56"/>
    </row>
    <row r="39" spans="1:90" x14ac:dyDescent="0.25">
      <c r="A39" s="43">
        <v>409179</v>
      </c>
      <c r="B39" s="44" t="s">
        <v>231</v>
      </c>
      <c r="C39" s="11" t="s">
        <v>232</v>
      </c>
      <c r="D39" s="11" t="s">
        <v>180</v>
      </c>
      <c r="E39" s="3" t="str">
        <f t="shared" si="1"/>
        <v>BEECHER W3 pnum409179</v>
      </c>
      <c r="F39" s="10">
        <v>500</v>
      </c>
      <c r="G39" s="11" t="s">
        <v>237</v>
      </c>
      <c r="H39" s="11" t="s">
        <v>238</v>
      </c>
      <c r="I39" s="75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0</v>
      </c>
      <c r="Z39" s="76">
        <v>0</v>
      </c>
      <c r="AA39" s="76">
        <v>0</v>
      </c>
      <c r="AB39" s="76">
        <v>0</v>
      </c>
      <c r="AC39" s="76">
        <v>0</v>
      </c>
      <c r="AD39" s="76">
        <v>0</v>
      </c>
      <c r="AE39" s="76">
        <v>0</v>
      </c>
      <c r="AF39" s="76">
        <v>0</v>
      </c>
      <c r="AG39" s="76">
        <v>0</v>
      </c>
      <c r="AH39" s="76">
        <v>0</v>
      </c>
      <c r="AI39" s="76">
        <v>0</v>
      </c>
      <c r="AJ39" s="76">
        <v>0</v>
      </c>
      <c r="AK39" s="76">
        <v>0</v>
      </c>
      <c r="AL39" s="76">
        <v>0</v>
      </c>
      <c r="AM39" s="76">
        <v>0</v>
      </c>
      <c r="AN39" s="76">
        <v>0</v>
      </c>
      <c r="AO39" s="76">
        <v>0</v>
      </c>
      <c r="AP39" s="76">
        <v>0</v>
      </c>
      <c r="AQ39" s="76">
        <v>0</v>
      </c>
      <c r="AR39" s="76">
        <v>0</v>
      </c>
      <c r="AS39" s="76">
        <v>0</v>
      </c>
      <c r="AT39" s="76">
        <v>0</v>
      </c>
      <c r="AU39" s="77">
        <v>4942000</v>
      </c>
      <c r="AV39" s="77">
        <v>32419000</v>
      </c>
      <c r="AW39" s="77">
        <v>47008800</v>
      </c>
      <c r="AX39" s="77">
        <v>51874000</v>
      </c>
      <c r="AY39" s="77">
        <v>67405000</v>
      </c>
      <c r="AZ39" s="77">
        <v>85077000</v>
      </c>
      <c r="BA39" s="77">
        <v>112581000</v>
      </c>
      <c r="BB39" s="77">
        <v>71722000</v>
      </c>
      <c r="BC39" s="77">
        <v>67241000</v>
      </c>
      <c r="BD39" s="79">
        <v>49442000</v>
      </c>
      <c r="BE39" s="77">
        <v>46060000</v>
      </c>
      <c r="BF39" s="77">
        <v>53148000</v>
      </c>
      <c r="BG39" s="77">
        <v>48570000</v>
      </c>
      <c r="BH39" s="76">
        <f>((BI39-BG39)/(2002-2000))+BG39</f>
        <v>44859500</v>
      </c>
      <c r="BI39" s="77">
        <v>41149000</v>
      </c>
      <c r="BJ39" s="77">
        <v>64579000</v>
      </c>
      <c r="BK39" s="77">
        <v>64752000</v>
      </c>
      <c r="BL39" s="77">
        <v>73660000</v>
      </c>
      <c r="BM39" s="77">
        <v>64340000</v>
      </c>
      <c r="BN39" s="77">
        <v>64340000</v>
      </c>
      <c r="BO39" s="77">
        <v>68253000</v>
      </c>
      <c r="BP39" s="77">
        <v>68253000</v>
      </c>
      <c r="BQ39" s="77">
        <v>68253000</v>
      </c>
      <c r="BR39" s="77">
        <v>40841000</v>
      </c>
      <c r="BS39" s="77">
        <v>68006000</v>
      </c>
      <c r="BT39" s="77">
        <v>72774000</v>
      </c>
      <c r="BU39" s="77">
        <v>76411000</v>
      </c>
      <c r="BV39" s="77">
        <v>59940000</v>
      </c>
      <c r="BW39" s="77">
        <v>51494000</v>
      </c>
      <c r="BX39" s="77">
        <v>54676000</v>
      </c>
      <c r="BY39" s="77">
        <v>58381000</v>
      </c>
      <c r="BZ39" s="77">
        <v>58381000</v>
      </c>
      <c r="CA39" s="56"/>
    </row>
    <row r="40" spans="1:90" x14ac:dyDescent="0.25">
      <c r="A40" s="43">
        <v>409180</v>
      </c>
      <c r="B40" s="44" t="s">
        <v>231</v>
      </c>
      <c r="C40" s="11" t="s">
        <v>232</v>
      </c>
      <c r="D40" s="11" t="s">
        <v>136</v>
      </c>
      <c r="E40" s="3" t="str">
        <f t="shared" si="1"/>
        <v>BEECHER W2 pnum409180</v>
      </c>
      <c r="F40" s="10">
        <v>230</v>
      </c>
      <c r="G40" s="11" t="s">
        <v>239</v>
      </c>
      <c r="H40" s="11" t="s">
        <v>240</v>
      </c>
      <c r="I40" s="75">
        <f>AN40/2</f>
        <v>18009900</v>
      </c>
      <c r="J40" s="81">
        <f t="shared" ref="J40:AM40" si="18">(($AN40-$I40)/($AN$2-$I$2))+I40</f>
        <v>18009901.667583335</v>
      </c>
      <c r="K40" s="81">
        <f t="shared" si="18"/>
        <v>18009903.33516667</v>
      </c>
      <c r="L40" s="81">
        <f t="shared" si="18"/>
        <v>18009905.002750006</v>
      </c>
      <c r="M40" s="81">
        <f t="shared" si="18"/>
        <v>18009906.670333341</v>
      </c>
      <c r="N40" s="81">
        <f t="shared" si="18"/>
        <v>18009908.337916676</v>
      </c>
      <c r="O40" s="81">
        <f t="shared" si="18"/>
        <v>18009910.005500011</v>
      </c>
      <c r="P40" s="81">
        <f t="shared" si="18"/>
        <v>18009911.673083346</v>
      </c>
      <c r="Q40" s="81">
        <f t="shared" si="18"/>
        <v>18009913.340666682</v>
      </c>
      <c r="R40" s="81">
        <f t="shared" si="18"/>
        <v>18009915.008250017</v>
      </c>
      <c r="S40" s="81">
        <f t="shared" si="18"/>
        <v>18009916.675833352</v>
      </c>
      <c r="T40" s="81">
        <f t="shared" si="18"/>
        <v>18009918.343416687</v>
      </c>
      <c r="U40" s="81">
        <f t="shared" si="18"/>
        <v>18009920.011000022</v>
      </c>
      <c r="V40" s="81">
        <f t="shared" si="18"/>
        <v>18009921.678583357</v>
      </c>
      <c r="W40" s="81">
        <f t="shared" si="18"/>
        <v>18009923.346166693</v>
      </c>
      <c r="X40" s="81">
        <f t="shared" si="18"/>
        <v>18009925.013750028</v>
      </c>
      <c r="Y40" s="81">
        <f t="shared" si="18"/>
        <v>18009926.681333363</v>
      </c>
      <c r="Z40" s="81">
        <f t="shared" si="18"/>
        <v>18009928.348916698</v>
      </c>
      <c r="AA40" s="81">
        <f t="shared" si="18"/>
        <v>18009930.016500033</v>
      </c>
      <c r="AB40" s="81">
        <f t="shared" si="18"/>
        <v>18009931.684083369</v>
      </c>
      <c r="AC40" s="81">
        <f t="shared" si="18"/>
        <v>18009933.351666704</v>
      </c>
      <c r="AD40" s="81">
        <f t="shared" si="18"/>
        <v>18009935.019250039</v>
      </c>
      <c r="AE40" s="81">
        <f t="shared" si="18"/>
        <v>18009936.686833374</v>
      </c>
      <c r="AF40" s="81">
        <f t="shared" si="18"/>
        <v>18009938.354416709</v>
      </c>
      <c r="AG40" s="81">
        <f t="shared" si="18"/>
        <v>18009940.022000045</v>
      </c>
      <c r="AH40" s="81">
        <f t="shared" si="18"/>
        <v>18009941.68958338</v>
      </c>
      <c r="AI40" s="81">
        <f t="shared" si="18"/>
        <v>18009943.357166715</v>
      </c>
      <c r="AJ40" s="81">
        <f t="shared" si="18"/>
        <v>18009945.02475005</v>
      </c>
      <c r="AK40" s="81">
        <f t="shared" si="18"/>
        <v>18009946.692333385</v>
      </c>
      <c r="AL40" s="81">
        <f t="shared" si="18"/>
        <v>18009948.359916721</v>
      </c>
      <c r="AM40" s="81">
        <f t="shared" si="18"/>
        <v>18009950.027500056</v>
      </c>
      <c r="AN40" s="77">
        <v>36019800</v>
      </c>
      <c r="AO40" s="77">
        <v>38425300</v>
      </c>
      <c r="AP40" s="77">
        <v>40525700</v>
      </c>
      <c r="AQ40" s="77">
        <v>44241300</v>
      </c>
      <c r="AR40" s="77">
        <v>44241300</v>
      </c>
      <c r="AS40" s="77">
        <v>55731100</v>
      </c>
      <c r="AT40" s="77">
        <v>53483500</v>
      </c>
      <c r="AU40" s="77">
        <v>47887600</v>
      </c>
      <c r="AV40" s="77">
        <v>30246300</v>
      </c>
      <c r="AW40" s="77">
        <v>25764300</v>
      </c>
      <c r="AX40" s="77">
        <v>22244000</v>
      </c>
      <c r="AY40" s="77">
        <v>9490400</v>
      </c>
      <c r="AZ40" s="76">
        <v>6000000</v>
      </c>
      <c r="BA40" s="76">
        <v>0</v>
      </c>
      <c r="BB40" s="76">
        <v>0</v>
      </c>
      <c r="BC40" s="76">
        <v>0</v>
      </c>
      <c r="BD40" s="76">
        <v>0</v>
      </c>
      <c r="BE40" s="76">
        <v>0</v>
      </c>
      <c r="BF40" s="80">
        <v>0</v>
      </c>
      <c r="BG40" s="80">
        <v>0</v>
      </c>
      <c r="BH40" s="76">
        <v>0</v>
      </c>
      <c r="BI40" s="80">
        <v>0</v>
      </c>
      <c r="BJ40" s="80">
        <v>0</v>
      </c>
      <c r="BK40" s="76">
        <v>0</v>
      </c>
      <c r="BL40" s="76">
        <v>0</v>
      </c>
      <c r="BM40" s="76">
        <v>0</v>
      </c>
      <c r="BN40" s="76">
        <v>0</v>
      </c>
      <c r="BO40" s="80">
        <v>0</v>
      </c>
      <c r="BP40" s="80">
        <v>0</v>
      </c>
      <c r="BQ40" s="80">
        <v>0</v>
      </c>
      <c r="BR40" s="80">
        <v>0</v>
      </c>
      <c r="BS40" s="80">
        <v>0</v>
      </c>
      <c r="BT40" s="80">
        <v>0</v>
      </c>
      <c r="BU40" s="80">
        <v>0</v>
      </c>
      <c r="BV40" s="80">
        <v>0</v>
      </c>
      <c r="BW40" s="80">
        <v>0</v>
      </c>
      <c r="BX40" s="80">
        <v>0</v>
      </c>
      <c r="BY40" s="80">
        <v>0</v>
      </c>
      <c r="BZ40" s="80">
        <v>0</v>
      </c>
      <c r="CA40" s="56"/>
    </row>
    <row r="41" spans="1:90" x14ac:dyDescent="0.25">
      <c r="A41" s="43">
        <v>409181</v>
      </c>
      <c r="B41" s="44" t="s">
        <v>231</v>
      </c>
      <c r="C41" s="11" t="s">
        <v>232</v>
      </c>
      <c r="D41" s="11" t="s">
        <v>141</v>
      </c>
      <c r="E41" s="3" t="str">
        <f t="shared" si="1"/>
        <v>BEECHER W1 pnum409181</v>
      </c>
      <c r="F41" s="10">
        <v>164</v>
      </c>
      <c r="G41" s="11" t="s">
        <v>241</v>
      </c>
      <c r="H41" s="11" t="s">
        <v>242</v>
      </c>
      <c r="I41" s="75">
        <f>AN41/2</f>
        <v>20769600</v>
      </c>
      <c r="J41" s="81">
        <f t="shared" ref="J41:AM41" si="19">(($AN41-$I41)/($AN$2-$I$2))+I41</f>
        <v>20769601.923111111</v>
      </c>
      <c r="K41" s="81">
        <f t="shared" si="19"/>
        <v>20769603.846222222</v>
      </c>
      <c r="L41" s="81">
        <f t="shared" si="19"/>
        <v>20769605.769333333</v>
      </c>
      <c r="M41" s="81">
        <f t="shared" si="19"/>
        <v>20769607.692444444</v>
      </c>
      <c r="N41" s="81">
        <f t="shared" si="19"/>
        <v>20769609.615555555</v>
      </c>
      <c r="O41" s="81">
        <f t="shared" si="19"/>
        <v>20769611.538666666</v>
      </c>
      <c r="P41" s="81">
        <f t="shared" si="19"/>
        <v>20769613.461777776</v>
      </c>
      <c r="Q41" s="81">
        <f t="shared" si="19"/>
        <v>20769615.384888887</v>
      </c>
      <c r="R41" s="81">
        <f t="shared" si="19"/>
        <v>20769617.307999998</v>
      </c>
      <c r="S41" s="81">
        <f t="shared" si="19"/>
        <v>20769619.231111109</v>
      </c>
      <c r="T41" s="81">
        <f t="shared" si="19"/>
        <v>20769621.15422222</v>
      </c>
      <c r="U41" s="81">
        <f t="shared" si="19"/>
        <v>20769623.077333331</v>
      </c>
      <c r="V41" s="81">
        <f t="shared" si="19"/>
        <v>20769625.000444442</v>
      </c>
      <c r="W41" s="81">
        <f t="shared" si="19"/>
        <v>20769626.923555553</v>
      </c>
      <c r="X41" s="81">
        <f t="shared" si="19"/>
        <v>20769628.846666664</v>
      </c>
      <c r="Y41" s="81">
        <f t="shared" si="19"/>
        <v>20769630.769777775</v>
      </c>
      <c r="Z41" s="81">
        <f t="shared" si="19"/>
        <v>20769632.692888886</v>
      </c>
      <c r="AA41" s="81">
        <f t="shared" si="19"/>
        <v>20769634.615999997</v>
      </c>
      <c r="AB41" s="81">
        <f t="shared" si="19"/>
        <v>20769636.539111108</v>
      </c>
      <c r="AC41" s="81">
        <f t="shared" si="19"/>
        <v>20769638.462222219</v>
      </c>
      <c r="AD41" s="81">
        <f t="shared" si="19"/>
        <v>20769640.385333329</v>
      </c>
      <c r="AE41" s="81">
        <f t="shared" si="19"/>
        <v>20769642.30844444</v>
      </c>
      <c r="AF41" s="81">
        <f t="shared" si="19"/>
        <v>20769644.231555551</v>
      </c>
      <c r="AG41" s="81">
        <f t="shared" si="19"/>
        <v>20769646.154666662</v>
      </c>
      <c r="AH41" s="81">
        <f t="shared" si="19"/>
        <v>20769648.077777773</v>
      </c>
      <c r="AI41" s="81">
        <f t="shared" si="19"/>
        <v>20769650.000888884</v>
      </c>
      <c r="AJ41" s="81">
        <f t="shared" si="19"/>
        <v>20769651.923999995</v>
      </c>
      <c r="AK41" s="81">
        <f t="shared" si="19"/>
        <v>20769653.847111106</v>
      </c>
      <c r="AL41" s="81">
        <f t="shared" si="19"/>
        <v>20769655.770222217</v>
      </c>
      <c r="AM41" s="81">
        <f t="shared" si="19"/>
        <v>20769657.693333328</v>
      </c>
      <c r="AN41" s="77">
        <v>41539200</v>
      </c>
      <c r="AO41" s="77">
        <v>40027500</v>
      </c>
      <c r="AP41" s="77">
        <v>46262000</v>
      </c>
      <c r="AQ41" s="77">
        <v>44107000</v>
      </c>
      <c r="AR41" s="77">
        <v>44107000</v>
      </c>
      <c r="AS41" s="77">
        <v>52888100</v>
      </c>
      <c r="AT41" s="77">
        <v>46808600</v>
      </c>
      <c r="AU41" s="77">
        <v>49931300</v>
      </c>
      <c r="AV41" s="77">
        <v>30852700</v>
      </c>
      <c r="AW41" s="77">
        <v>23430400</v>
      </c>
      <c r="AX41" s="77">
        <v>24036800</v>
      </c>
      <c r="AY41" s="77">
        <v>22871700</v>
      </c>
      <c r="AZ41" s="76">
        <v>12000000</v>
      </c>
      <c r="BA41" s="76">
        <f>AZ41-6000000</f>
        <v>6000000</v>
      </c>
      <c r="BB41" s="80">
        <f>BA41-6000000</f>
        <v>0</v>
      </c>
      <c r="BC41" s="76">
        <v>0</v>
      </c>
      <c r="BD41" s="80">
        <v>0</v>
      </c>
      <c r="BE41" s="76">
        <v>0</v>
      </c>
      <c r="BF41" s="80">
        <v>0</v>
      </c>
      <c r="BG41" s="80">
        <v>0</v>
      </c>
      <c r="BH41" s="76">
        <v>0</v>
      </c>
      <c r="BI41" s="76">
        <v>0</v>
      </c>
      <c r="BJ41" s="76">
        <v>0</v>
      </c>
      <c r="BK41" s="76">
        <v>0</v>
      </c>
      <c r="BL41" s="76">
        <v>0</v>
      </c>
      <c r="BM41" s="76">
        <v>0</v>
      </c>
      <c r="BN41" s="76">
        <v>0</v>
      </c>
      <c r="BO41" s="76">
        <v>0</v>
      </c>
      <c r="BP41" s="76">
        <v>0</v>
      </c>
      <c r="BQ41" s="76">
        <v>0</v>
      </c>
      <c r="BR41" s="76">
        <v>0</v>
      </c>
      <c r="BS41" s="76">
        <v>0</v>
      </c>
      <c r="BT41" s="76">
        <v>0</v>
      </c>
      <c r="BU41" s="76">
        <v>0</v>
      </c>
      <c r="BV41" s="76">
        <v>0</v>
      </c>
      <c r="BW41" s="76">
        <v>0</v>
      </c>
      <c r="BX41" s="76">
        <v>0</v>
      </c>
      <c r="BY41" s="76">
        <v>0</v>
      </c>
      <c r="BZ41" s="76">
        <v>0</v>
      </c>
      <c r="CA41" s="56"/>
    </row>
    <row r="42" spans="1:90" ht="30" x14ac:dyDescent="0.25">
      <c r="A42" s="20">
        <v>404115</v>
      </c>
      <c r="B42" s="21" t="s">
        <v>243</v>
      </c>
      <c r="C42" s="21" t="s">
        <v>244</v>
      </c>
      <c r="D42" s="21" t="s">
        <v>180</v>
      </c>
      <c r="E42" s="3" t="str">
        <f t="shared" si="1"/>
        <v>BIG RUN GOLF CLUB W3 pnum404115</v>
      </c>
      <c r="F42" s="20">
        <v>120</v>
      </c>
      <c r="G42" s="21" t="s">
        <v>245</v>
      </c>
      <c r="H42" s="21" t="s">
        <v>246</v>
      </c>
      <c r="I42" s="67">
        <v>0</v>
      </c>
      <c r="J42" s="67">
        <v>0</v>
      </c>
      <c r="K42" s="67">
        <v>0</v>
      </c>
      <c r="L42" s="67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v>0</v>
      </c>
      <c r="W42" s="67">
        <v>0</v>
      </c>
      <c r="X42" s="67">
        <v>0</v>
      </c>
      <c r="Y42" s="67">
        <v>0</v>
      </c>
      <c r="Z42" s="67">
        <v>0</v>
      </c>
      <c r="AA42" s="67">
        <v>0</v>
      </c>
      <c r="AB42" s="67">
        <v>0</v>
      </c>
      <c r="AC42" s="67">
        <v>0</v>
      </c>
      <c r="AD42" s="67">
        <v>0</v>
      </c>
      <c r="AE42" s="67">
        <v>0</v>
      </c>
      <c r="AF42" s="67">
        <v>0</v>
      </c>
      <c r="AG42" s="68">
        <v>0</v>
      </c>
      <c r="AH42" s="68">
        <v>0</v>
      </c>
      <c r="AI42" s="68">
        <v>0</v>
      </c>
      <c r="AJ42" s="68">
        <v>0</v>
      </c>
      <c r="AK42" s="68">
        <v>0</v>
      </c>
      <c r="AL42" s="68">
        <v>0</v>
      </c>
      <c r="AM42" s="68">
        <v>0</v>
      </c>
      <c r="AN42" s="68">
        <v>0</v>
      </c>
      <c r="AO42" s="68">
        <v>0</v>
      </c>
      <c r="AP42" s="68">
        <v>0</v>
      </c>
      <c r="AQ42" s="68">
        <v>0</v>
      </c>
      <c r="AR42" s="68">
        <v>0</v>
      </c>
      <c r="AS42" s="68">
        <v>0</v>
      </c>
      <c r="AT42" s="68">
        <v>0</v>
      </c>
      <c r="AU42" s="68">
        <v>0</v>
      </c>
      <c r="AV42" s="71">
        <v>100000</v>
      </c>
      <c r="AW42" s="71">
        <v>100000</v>
      </c>
      <c r="AX42" s="71">
        <v>100000</v>
      </c>
      <c r="AY42" s="71">
        <v>100000</v>
      </c>
      <c r="AZ42" s="71">
        <v>100000</v>
      </c>
      <c r="BA42" s="71">
        <v>100000</v>
      </c>
      <c r="BB42" s="74">
        <v>100000</v>
      </c>
      <c r="BC42" s="74">
        <v>100000</v>
      </c>
      <c r="BD42" s="74">
        <v>100000</v>
      </c>
      <c r="BE42" s="71">
        <v>100000</v>
      </c>
      <c r="BF42" s="71">
        <v>100000</v>
      </c>
      <c r="BG42" s="71">
        <v>100000</v>
      </c>
      <c r="BH42" s="71">
        <v>100000</v>
      </c>
      <c r="BI42" s="71">
        <v>100000</v>
      </c>
      <c r="BJ42" s="71">
        <v>180000</v>
      </c>
      <c r="BK42" s="71">
        <v>180000</v>
      </c>
      <c r="BL42" s="71">
        <v>50000</v>
      </c>
      <c r="BM42" s="71">
        <v>50000</v>
      </c>
      <c r="BN42" s="71">
        <v>157863</v>
      </c>
      <c r="BO42" s="71">
        <v>157863</v>
      </c>
      <c r="BP42" s="71">
        <v>36500</v>
      </c>
      <c r="BQ42" s="71">
        <v>36500</v>
      </c>
      <c r="BR42" s="71">
        <v>36500</v>
      </c>
      <c r="BS42" s="68">
        <v>36500</v>
      </c>
      <c r="BT42" s="68">
        <v>36500</v>
      </c>
      <c r="BU42" s="69">
        <v>36500</v>
      </c>
      <c r="BV42" s="69">
        <v>36500</v>
      </c>
      <c r="BW42" s="69">
        <v>36500</v>
      </c>
      <c r="BX42" s="68">
        <v>36500</v>
      </c>
      <c r="BY42" s="68">
        <v>36500</v>
      </c>
      <c r="BZ42" s="69">
        <v>36500</v>
      </c>
      <c r="CA42" s="72"/>
    </row>
    <row r="43" spans="1:90" ht="30" x14ac:dyDescent="0.25">
      <c r="A43" s="20">
        <v>404114</v>
      </c>
      <c r="B43" s="21" t="s">
        <v>243</v>
      </c>
      <c r="C43" s="21" t="s">
        <v>244</v>
      </c>
      <c r="D43" s="21" t="s">
        <v>136</v>
      </c>
      <c r="E43" s="3" t="str">
        <f t="shared" si="1"/>
        <v>BIG RUN GOLF CLUB W2 pnum404114</v>
      </c>
      <c r="F43" s="20">
        <v>80</v>
      </c>
      <c r="G43" s="21" t="s">
        <v>245</v>
      </c>
      <c r="H43" s="21" t="s">
        <v>246</v>
      </c>
      <c r="I43" s="67">
        <v>1000000</v>
      </c>
      <c r="J43" s="67">
        <v>1000000</v>
      </c>
      <c r="K43" s="67">
        <v>1000000</v>
      </c>
      <c r="L43" s="67">
        <v>1000000</v>
      </c>
      <c r="M43" s="67">
        <v>1000000</v>
      </c>
      <c r="N43" s="67">
        <v>1000000</v>
      </c>
      <c r="O43" s="67">
        <v>1000000</v>
      </c>
      <c r="P43" s="67">
        <v>1000000</v>
      </c>
      <c r="Q43" s="67">
        <v>1000000</v>
      </c>
      <c r="R43" s="67">
        <v>1000000</v>
      </c>
      <c r="S43" s="67">
        <v>1000000</v>
      </c>
      <c r="T43" s="67">
        <v>1000000</v>
      </c>
      <c r="U43" s="67">
        <v>1000000</v>
      </c>
      <c r="V43" s="67">
        <v>2000000</v>
      </c>
      <c r="W43" s="67">
        <v>2000000</v>
      </c>
      <c r="X43" s="67">
        <v>2000000</v>
      </c>
      <c r="Y43" s="67">
        <v>2000000</v>
      </c>
      <c r="Z43" s="67">
        <v>2000000</v>
      </c>
      <c r="AA43" s="67">
        <v>2000000</v>
      </c>
      <c r="AB43" s="67">
        <v>2000000</v>
      </c>
      <c r="AC43" s="67">
        <v>2000000</v>
      </c>
      <c r="AD43" s="67">
        <v>2000000</v>
      </c>
      <c r="AE43" s="67">
        <v>2000000</v>
      </c>
      <c r="AF43" s="67">
        <v>2000000</v>
      </c>
      <c r="AG43" s="67">
        <v>1000000</v>
      </c>
      <c r="AH43" s="67">
        <v>1000000</v>
      </c>
      <c r="AI43" s="67">
        <v>1000000</v>
      </c>
      <c r="AJ43" s="67">
        <v>1000000</v>
      </c>
      <c r="AK43" s="67">
        <v>1000000</v>
      </c>
      <c r="AL43" s="67">
        <v>1000000</v>
      </c>
      <c r="AM43" s="67">
        <v>1000000</v>
      </c>
      <c r="AN43" s="71">
        <v>9150000</v>
      </c>
      <c r="AO43" s="71">
        <v>0</v>
      </c>
      <c r="AP43" s="71">
        <v>300000</v>
      </c>
      <c r="AQ43" s="71">
        <v>300000</v>
      </c>
      <c r="AR43" s="71">
        <v>300000</v>
      </c>
      <c r="AS43" s="71">
        <v>300000</v>
      </c>
      <c r="AT43" s="71">
        <v>300000</v>
      </c>
      <c r="AU43" s="71">
        <v>300000</v>
      </c>
      <c r="AV43" s="71">
        <v>100000</v>
      </c>
      <c r="AW43" s="71">
        <v>100000</v>
      </c>
      <c r="AX43" s="71">
        <v>150000</v>
      </c>
      <c r="AY43" s="71">
        <v>150000</v>
      </c>
      <c r="AZ43" s="71">
        <v>150000</v>
      </c>
      <c r="BA43" s="71">
        <v>150000</v>
      </c>
      <c r="BB43" s="71">
        <v>150000</v>
      </c>
      <c r="BC43" s="71">
        <v>150000</v>
      </c>
      <c r="BD43" s="71">
        <v>150000</v>
      </c>
      <c r="BE43" s="71">
        <v>150000</v>
      </c>
      <c r="BF43" s="71">
        <v>150000</v>
      </c>
      <c r="BG43" s="71">
        <v>150000</v>
      </c>
      <c r="BH43" s="71">
        <v>150000</v>
      </c>
      <c r="BI43" s="71">
        <v>150000</v>
      </c>
      <c r="BJ43" s="71">
        <v>150000</v>
      </c>
      <c r="BK43" s="71">
        <v>150000</v>
      </c>
      <c r="BL43" s="71">
        <v>75000</v>
      </c>
      <c r="BM43" s="71">
        <v>75000</v>
      </c>
      <c r="BN43" s="71">
        <v>118938</v>
      </c>
      <c r="BO43" s="74">
        <v>118938</v>
      </c>
      <c r="BP43" s="74">
        <v>40000</v>
      </c>
      <c r="BQ43" s="74">
        <v>40000</v>
      </c>
      <c r="BR43" s="74">
        <v>40000</v>
      </c>
      <c r="BS43" s="70">
        <v>40000</v>
      </c>
      <c r="BT43" s="68">
        <v>40000</v>
      </c>
      <c r="BU43" s="68">
        <v>40000</v>
      </c>
      <c r="BV43" s="68">
        <v>40000</v>
      </c>
      <c r="BW43" s="68">
        <v>40000</v>
      </c>
      <c r="BX43" s="70">
        <v>40000</v>
      </c>
      <c r="BY43" s="70">
        <v>40000</v>
      </c>
      <c r="BZ43" s="69">
        <v>40000</v>
      </c>
      <c r="CA43" s="72"/>
    </row>
    <row r="44" spans="1:90" ht="30" x14ac:dyDescent="0.25">
      <c r="A44" s="20">
        <v>404116</v>
      </c>
      <c r="B44" s="21" t="s">
        <v>243</v>
      </c>
      <c r="C44" s="21" t="s">
        <v>244</v>
      </c>
      <c r="D44" s="21" t="s">
        <v>157</v>
      </c>
      <c r="E44" s="3" t="str">
        <f t="shared" si="1"/>
        <v>BIG RUN GOLF CLUB W4 pnum404116</v>
      </c>
      <c r="F44" s="20">
        <v>70</v>
      </c>
      <c r="G44" s="21" t="s">
        <v>245</v>
      </c>
      <c r="H44" s="21" t="s">
        <v>246</v>
      </c>
      <c r="I44" s="67">
        <v>0</v>
      </c>
      <c r="J44" s="67">
        <v>0</v>
      </c>
      <c r="K44" s="67">
        <v>0</v>
      </c>
      <c r="L44" s="67">
        <v>0</v>
      </c>
      <c r="M44" s="67">
        <v>0</v>
      </c>
      <c r="N44" s="67">
        <v>0</v>
      </c>
      <c r="O44" s="67">
        <v>0</v>
      </c>
      <c r="P44" s="67">
        <v>0</v>
      </c>
      <c r="Q44" s="67">
        <v>0</v>
      </c>
      <c r="R44" s="67">
        <v>0</v>
      </c>
      <c r="S44" s="67">
        <v>0</v>
      </c>
      <c r="T44" s="67">
        <v>0</v>
      </c>
      <c r="U44" s="67">
        <v>0</v>
      </c>
      <c r="V44" s="67">
        <v>0</v>
      </c>
      <c r="W44" s="67">
        <v>0</v>
      </c>
      <c r="X44" s="67">
        <v>0</v>
      </c>
      <c r="Y44" s="67">
        <v>0</v>
      </c>
      <c r="Z44" s="67">
        <v>0</v>
      </c>
      <c r="AA44" s="67">
        <v>0</v>
      </c>
      <c r="AB44" s="67">
        <v>0</v>
      </c>
      <c r="AC44" s="67">
        <v>0</v>
      </c>
      <c r="AD44" s="67">
        <v>0</v>
      </c>
      <c r="AE44" s="67">
        <v>0</v>
      </c>
      <c r="AF44" s="67">
        <v>0</v>
      </c>
      <c r="AG44" s="68">
        <v>0</v>
      </c>
      <c r="AH44" s="68">
        <v>0</v>
      </c>
      <c r="AI44" s="68">
        <v>0</v>
      </c>
      <c r="AJ44" s="68">
        <v>0</v>
      </c>
      <c r="AK44" s="68">
        <v>0</v>
      </c>
      <c r="AL44" s="68">
        <v>0</v>
      </c>
      <c r="AM44" s="68">
        <v>0</v>
      </c>
      <c r="AN44" s="68">
        <v>0</v>
      </c>
      <c r="AO44" s="68">
        <v>0</v>
      </c>
      <c r="AP44" s="68">
        <v>0</v>
      </c>
      <c r="AQ44" s="68">
        <v>0</v>
      </c>
      <c r="AR44" s="68">
        <v>0</v>
      </c>
      <c r="AS44" s="68">
        <v>0</v>
      </c>
      <c r="AT44" s="68">
        <v>0</v>
      </c>
      <c r="AU44" s="68">
        <v>0</v>
      </c>
      <c r="AV44" s="71">
        <v>100000</v>
      </c>
      <c r="AW44" s="71">
        <v>100000</v>
      </c>
      <c r="AX44" s="74">
        <v>30000</v>
      </c>
      <c r="AY44" s="74">
        <v>30000</v>
      </c>
      <c r="AZ44" s="74">
        <v>30000</v>
      </c>
      <c r="BA44" s="74">
        <v>30000</v>
      </c>
      <c r="BB44" s="74">
        <v>30000</v>
      </c>
      <c r="BC44" s="74">
        <v>30000</v>
      </c>
      <c r="BD44" s="74">
        <v>30000</v>
      </c>
      <c r="BE44" s="74">
        <v>30000</v>
      </c>
      <c r="BF44" s="74">
        <v>30000</v>
      </c>
      <c r="BG44" s="74">
        <v>30000</v>
      </c>
      <c r="BH44" s="74">
        <v>30000</v>
      </c>
      <c r="BI44" s="74">
        <v>30000</v>
      </c>
      <c r="BJ44" s="74">
        <v>30000</v>
      </c>
      <c r="BK44" s="74">
        <v>30000</v>
      </c>
      <c r="BL44" s="74">
        <v>30000</v>
      </c>
      <c r="BM44" s="74">
        <v>30000</v>
      </c>
      <c r="BN44" s="74">
        <v>30000</v>
      </c>
      <c r="BO44" s="74">
        <v>30000</v>
      </c>
      <c r="BP44" s="74">
        <v>10000</v>
      </c>
      <c r="BQ44" s="74">
        <v>10000</v>
      </c>
      <c r="BR44" s="74">
        <v>10000</v>
      </c>
      <c r="BS44" s="70">
        <v>10000</v>
      </c>
      <c r="BT44" s="70">
        <v>10000</v>
      </c>
      <c r="BU44" s="70">
        <v>10000</v>
      </c>
      <c r="BV44" s="70">
        <v>10000</v>
      </c>
      <c r="BW44" s="70">
        <v>10000</v>
      </c>
      <c r="BX44" s="70">
        <v>10000</v>
      </c>
      <c r="BY44" s="70">
        <v>10000</v>
      </c>
      <c r="BZ44" s="68">
        <v>10000</v>
      </c>
      <c r="CA44" s="72"/>
    </row>
    <row r="45" spans="1:90" ht="30" x14ac:dyDescent="0.25">
      <c r="A45" s="20">
        <v>404117</v>
      </c>
      <c r="B45" s="21" t="s">
        <v>243</v>
      </c>
      <c r="C45" s="21" t="s">
        <v>244</v>
      </c>
      <c r="D45" s="21" t="s">
        <v>141</v>
      </c>
      <c r="E45" s="3" t="str">
        <f t="shared" si="1"/>
        <v>BIG RUN GOLF CLUB W1 pnum404117</v>
      </c>
      <c r="F45" s="20">
        <v>0</v>
      </c>
      <c r="G45" s="21" t="s">
        <v>245</v>
      </c>
      <c r="H45" s="21" t="s">
        <v>246</v>
      </c>
      <c r="I45" s="67">
        <v>1000000</v>
      </c>
      <c r="J45" s="67">
        <v>1000000</v>
      </c>
      <c r="K45" s="67">
        <v>1000000</v>
      </c>
      <c r="L45" s="67">
        <v>1000000</v>
      </c>
      <c r="M45" s="67">
        <v>1000000</v>
      </c>
      <c r="N45" s="67">
        <v>2000000</v>
      </c>
      <c r="O45" s="67">
        <v>2000000</v>
      </c>
      <c r="P45" s="67">
        <v>2000000</v>
      </c>
      <c r="Q45" s="67">
        <v>2000000</v>
      </c>
      <c r="R45" s="67">
        <v>2000000</v>
      </c>
      <c r="S45" s="67">
        <v>2000000</v>
      </c>
      <c r="T45" s="67">
        <v>2000000</v>
      </c>
      <c r="U45" s="67">
        <v>2000000</v>
      </c>
      <c r="V45" s="67">
        <v>2000000</v>
      </c>
      <c r="W45" s="67">
        <v>2000000</v>
      </c>
      <c r="X45" s="67">
        <v>2000000</v>
      </c>
      <c r="Y45" s="67">
        <v>2000000</v>
      </c>
      <c r="Z45" s="67">
        <v>2000000</v>
      </c>
      <c r="AA45" s="67">
        <v>2000000</v>
      </c>
      <c r="AB45" s="67">
        <v>2000000</v>
      </c>
      <c r="AC45" s="67">
        <v>2000000</v>
      </c>
      <c r="AD45" s="67">
        <v>2000000</v>
      </c>
      <c r="AE45" s="67">
        <v>2000000</v>
      </c>
      <c r="AF45" s="67">
        <v>2000000</v>
      </c>
      <c r="AG45" s="67">
        <v>7000000</v>
      </c>
      <c r="AH45" s="67">
        <v>7000000</v>
      </c>
      <c r="AI45" s="67">
        <v>7000000</v>
      </c>
      <c r="AJ45" s="67">
        <v>7000000</v>
      </c>
      <c r="AK45" s="67">
        <v>7000000</v>
      </c>
      <c r="AL45" s="67">
        <v>7000000</v>
      </c>
      <c r="AM45" s="67">
        <v>7000000</v>
      </c>
      <c r="AN45" s="71">
        <v>0</v>
      </c>
      <c r="AO45" s="71">
        <v>12990000</v>
      </c>
      <c r="AP45" s="71">
        <v>4000000</v>
      </c>
      <c r="AQ45" s="71">
        <v>4000000</v>
      </c>
      <c r="AR45" s="71">
        <v>4000000</v>
      </c>
      <c r="AS45" s="71">
        <v>4000000</v>
      </c>
      <c r="AT45" s="71">
        <v>4000000</v>
      </c>
      <c r="AU45" s="71">
        <v>4000000</v>
      </c>
      <c r="AV45" s="71">
        <v>4000000</v>
      </c>
      <c r="AW45" s="71">
        <v>4000000</v>
      </c>
      <c r="AX45" s="74">
        <v>4000000</v>
      </c>
      <c r="AY45" s="74">
        <v>4000000</v>
      </c>
      <c r="AZ45" s="74">
        <v>4000000</v>
      </c>
      <c r="BA45" s="74">
        <v>4000000</v>
      </c>
      <c r="BB45" s="74">
        <v>4000000</v>
      </c>
      <c r="BC45" s="74">
        <v>4000000</v>
      </c>
      <c r="BD45" s="74">
        <v>4000000</v>
      </c>
      <c r="BE45" s="74">
        <v>4000000</v>
      </c>
      <c r="BF45" s="74">
        <v>4000000</v>
      </c>
      <c r="BG45" s="74">
        <v>4000000</v>
      </c>
      <c r="BH45" s="74">
        <v>4000000</v>
      </c>
      <c r="BI45" s="74">
        <v>4000000</v>
      </c>
      <c r="BJ45" s="74">
        <v>4500000</v>
      </c>
      <c r="BK45" s="74">
        <v>3375000</v>
      </c>
      <c r="BL45" s="74">
        <v>7500000</v>
      </c>
      <c r="BM45" s="74">
        <v>7500000</v>
      </c>
      <c r="BN45" s="74">
        <v>7500000</v>
      </c>
      <c r="BO45" s="74">
        <v>8640000</v>
      </c>
      <c r="BP45" s="74">
        <v>2000000</v>
      </c>
      <c r="BQ45" s="74">
        <v>1500000</v>
      </c>
      <c r="BR45" s="74">
        <v>1500000</v>
      </c>
      <c r="BS45" s="70">
        <v>2000000</v>
      </c>
      <c r="BT45" s="70">
        <v>1500000</v>
      </c>
      <c r="BU45" s="70">
        <v>1500000</v>
      </c>
      <c r="BV45" s="70">
        <v>2000000</v>
      </c>
      <c r="BW45" s="70">
        <v>1500000</v>
      </c>
      <c r="BX45" s="70">
        <v>1500000</v>
      </c>
      <c r="BY45" s="70">
        <v>1500000</v>
      </c>
      <c r="BZ45" s="70">
        <v>1500000</v>
      </c>
      <c r="CA45" s="72"/>
    </row>
    <row r="46" spans="1:90" x14ac:dyDescent="0.25">
      <c r="A46" s="43">
        <v>409420</v>
      </c>
      <c r="B46" s="44" t="s">
        <v>247</v>
      </c>
      <c r="C46" s="11" t="s">
        <v>248</v>
      </c>
      <c r="D46" s="11" t="s">
        <v>136</v>
      </c>
      <c r="E46" s="3" t="str">
        <f t="shared" si="1"/>
        <v>BOLINGBROOK W2 pnum409420</v>
      </c>
      <c r="F46" s="10">
        <v>320</v>
      </c>
      <c r="G46" s="11" t="s">
        <v>249</v>
      </c>
      <c r="H46" s="11" t="s">
        <v>250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  <c r="R46" s="83">
        <v>0</v>
      </c>
      <c r="S46" s="83">
        <v>0</v>
      </c>
      <c r="T46" s="83">
        <v>0</v>
      </c>
      <c r="U46" s="83">
        <v>0</v>
      </c>
      <c r="V46" s="83">
        <v>0</v>
      </c>
      <c r="W46" s="83">
        <v>0</v>
      </c>
      <c r="X46" s="75">
        <f t="shared" ref="X46:AM46" si="20">(($AN46-$W46)/($AN$2-$W$2))+W46</f>
        <v>9.8159259259259262</v>
      </c>
      <c r="Y46" s="81">
        <f t="shared" si="20"/>
        <v>19.631851851851852</v>
      </c>
      <c r="Z46" s="81">
        <f t="shared" si="20"/>
        <v>29.44777777777778</v>
      </c>
      <c r="AA46" s="81">
        <f t="shared" si="20"/>
        <v>39.263703703703705</v>
      </c>
      <c r="AB46" s="81">
        <f t="shared" si="20"/>
        <v>49.079629629629629</v>
      </c>
      <c r="AC46" s="81">
        <f t="shared" si="20"/>
        <v>58.895555555555553</v>
      </c>
      <c r="AD46" s="81">
        <f t="shared" si="20"/>
        <v>68.711481481481485</v>
      </c>
      <c r="AE46" s="81">
        <f t="shared" si="20"/>
        <v>78.527407407407409</v>
      </c>
      <c r="AF46" s="81">
        <f t="shared" si="20"/>
        <v>88.343333333333334</v>
      </c>
      <c r="AG46" s="81">
        <f t="shared" si="20"/>
        <v>98.159259259259258</v>
      </c>
      <c r="AH46" s="81">
        <f t="shared" si="20"/>
        <v>107.97518518518518</v>
      </c>
      <c r="AI46" s="81">
        <f t="shared" si="20"/>
        <v>117.79111111111111</v>
      </c>
      <c r="AJ46" s="81">
        <f t="shared" si="20"/>
        <v>127.60703703703703</v>
      </c>
      <c r="AK46" s="81">
        <f t="shared" si="20"/>
        <v>137.42296296296297</v>
      </c>
      <c r="AL46" s="81">
        <f t="shared" si="20"/>
        <v>147.23888888888891</v>
      </c>
      <c r="AM46" s="81">
        <f t="shared" si="20"/>
        <v>157.05481481481485</v>
      </c>
      <c r="AN46" s="77">
        <v>106012000</v>
      </c>
      <c r="AO46" s="77">
        <v>111911000</v>
      </c>
      <c r="AP46" s="77">
        <v>83233000</v>
      </c>
      <c r="AQ46" s="77">
        <v>51494000</v>
      </c>
      <c r="AR46" s="77">
        <v>69449000</v>
      </c>
      <c r="AS46" s="77">
        <v>39288000</v>
      </c>
      <c r="AT46" s="77">
        <v>198547000</v>
      </c>
      <c r="AU46" s="77">
        <v>87219000</v>
      </c>
      <c r="AV46" s="77">
        <v>34645000</v>
      </c>
      <c r="AW46" s="84">
        <v>32140000</v>
      </c>
      <c r="AX46" s="77">
        <v>80268000</v>
      </c>
      <c r="AY46" s="77">
        <v>104276000</v>
      </c>
      <c r="AZ46" s="77">
        <v>34458000</v>
      </c>
      <c r="BA46" s="77">
        <v>99768000</v>
      </c>
      <c r="BB46" s="77">
        <v>114721000</v>
      </c>
      <c r="BC46" s="77">
        <v>110798000</v>
      </c>
      <c r="BD46" s="77">
        <v>95687000</v>
      </c>
      <c r="BE46" s="77">
        <v>85096000</v>
      </c>
      <c r="BF46" s="77">
        <v>125708000</v>
      </c>
      <c r="BG46" s="84">
        <f>AVERAGE(BB46:BF46)</f>
        <v>106402000</v>
      </c>
      <c r="BH46" s="85">
        <f>BG46/3</f>
        <v>35467333.333333336</v>
      </c>
      <c r="BI46" s="76">
        <v>0</v>
      </c>
      <c r="BJ46" s="76">
        <v>0</v>
      </c>
      <c r="BK46" s="76">
        <v>0</v>
      </c>
      <c r="BL46" s="76">
        <v>0</v>
      </c>
      <c r="BM46" s="76">
        <v>0</v>
      </c>
      <c r="BN46" s="76">
        <v>0</v>
      </c>
      <c r="BO46" s="76">
        <v>0</v>
      </c>
      <c r="BP46" s="80">
        <v>0</v>
      </c>
      <c r="BQ46" s="80">
        <v>0</v>
      </c>
      <c r="BR46" s="80">
        <v>0</v>
      </c>
      <c r="BS46" s="76">
        <v>0</v>
      </c>
      <c r="BT46" s="76">
        <v>0</v>
      </c>
      <c r="BU46" s="76">
        <v>0</v>
      </c>
      <c r="BV46" s="76">
        <v>0</v>
      </c>
      <c r="BW46" s="76">
        <v>0</v>
      </c>
      <c r="BX46" s="76">
        <v>0</v>
      </c>
      <c r="BY46" s="76">
        <v>0</v>
      </c>
      <c r="BZ46" s="76">
        <v>0</v>
      </c>
      <c r="CA46" s="76">
        <v>0</v>
      </c>
    </row>
    <row r="47" spans="1:90" s="24" customFormat="1" x14ac:dyDescent="0.25">
      <c r="A47" s="43">
        <v>409422</v>
      </c>
      <c r="B47" s="44" t="s">
        <v>247</v>
      </c>
      <c r="C47" s="11" t="s">
        <v>248</v>
      </c>
      <c r="D47" s="11" t="s">
        <v>141</v>
      </c>
      <c r="E47" s="3" t="str">
        <f t="shared" si="1"/>
        <v>BOLINGBROOK W1 pnum409422</v>
      </c>
      <c r="F47" s="10">
        <v>320</v>
      </c>
      <c r="G47" s="11" t="s">
        <v>251</v>
      </c>
      <c r="H47" s="11" t="s">
        <v>252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  <c r="R47" s="83">
        <v>0</v>
      </c>
      <c r="S47" s="83">
        <v>0</v>
      </c>
      <c r="T47" s="83">
        <v>0</v>
      </c>
      <c r="U47" s="83">
        <v>0</v>
      </c>
      <c r="V47" s="83">
        <v>0</v>
      </c>
      <c r="W47" s="83">
        <v>0</v>
      </c>
      <c r="X47" s="75">
        <f t="shared" ref="X47:AM47" si="21">(($AN47-$W47)/($AN$2-$W$2))+W47</f>
        <v>6.8515740740740743</v>
      </c>
      <c r="Y47" s="81">
        <f t="shared" si="21"/>
        <v>13.703148148148149</v>
      </c>
      <c r="Z47" s="81">
        <f t="shared" si="21"/>
        <v>20.554722222222225</v>
      </c>
      <c r="AA47" s="81">
        <f t="shared" si="21"/>
        <v>27.406296296296297</v>
      </c>
      <c r="AB47" s="81">
        <f t="shared" si="21"/>
        <v>34.25787037037037</v>
      </c>
      <c r="AC47" s="81">
        <f t="shared" si="21"/>
        <v>41.109444444444442</v>
      </c>
      <c r="AD47" s="81">
        <f t="shared" si="21"/>
        <v>47.961018518518514</v>
      </c>
      <c r="AE47" s="81">
        <f t="shared" si="21"/>
        <v>54.812592592592587</v>
      </c>
      <c r="AF47" s="81">
        <f t="shared" si="21"/>
        <v>61.664166666666659</v>
      </c>
      <c r="AG47" s="81">
        <f t="shared" si="21"/>
        <v>68.515740740740739</v>
      </c>
      <c r="AH47" s="81">
        <f t="shared" si="21"/>
        <v>75.367314814814819</v>
      </c>
      <c r="AI47" s="81">
        <f t="shared" si="21"/>
        <v>82.218888888888898</v>
      </c>
      <c r="AJ47" s="81">
        <f t="shared" si="21"/>
        <v>89.070462962962978</v>
      </c>
      <c r="AK47" s="81">
        <f t="shared" si="21"/>
        <v>95.922037037037057</v>
      </c>
      <c r="AL47" s="81">
        <f t="shared" si="21"/>
        <v>102.77361111111114</v>
      </c>
      <c r="AM47" s="81">
        <f t="shared" si="21"/>
        <v>109.62518518518522</v>
      </c>
      <c r="AN47" s="77">
        <v>73997000</v>
      </c>
      <c r="AO47" s="77">
        <v>104519000</v>
      </c>
      <c r="AP47" s="77">
        <v>91544000</v>
      </c>
      <c r="AQ47" s="77">
        <v>66167000</v>
      </c>
      <c r="AR47" s="77">
        <v>108910000</v>
      </c>
      <c r="AS47" s="77">
        <v>36369000</v>
      </c>
      <c r="AT47" s="77">
        <v>37713000</v>
      </c>
      <c r="AU47" s="77">
        <v>33422000</v>
      </c>
      <c r="AV47" s="77">
        <v>51396000</v>
      </c>
      <c r="AW47" s="84">
        <v>39710000</v>
      </c>
      <c r="AX47" s="77">
        <v>70736000</v>
      </c>
      <c r="AY47" s="84">
        <v>69410000</v>
      </c>
      <c r="AZ47" s="77">
        <v>45552000</v>
      </c>
      <c r="BA47" s="77">
        <v>102976000</v>
      </c>
      <c r="BB47" s="77">
        <v>118777000</v>
      </c>
      <c r="BC47" s="77">
        <v>123642000</v>
      </c>
      <c r="BD47" s="77">
        <v>136847000</v>
      </c>
      <c r="BE47" s="77">
        <v>101076000</v>
      </c>
      <c r="BF47" s="77">
        <v>107348000</v>
      </c>
      <c r="BG47" s="77">
        <v>184302000</v>
      </c>
      <c r="BH47" s="87">
        <v>54708000</v>
      </c>
      <c r="BI47" s="76">
        <v>0</v>
      </c>
      <c r="BJ47" s="76">
        <v>0</v>
      </c>
      <c r="BK47" s="76">
        <v>0</v>
      </c>
      <c r="BL47" s="76">
        <v>0</v>
      </c>
      <c r="BM47" s="76">
        <v>0</v>
      </c>
      <c r="BN47" s="76">
        <v>0</v>
      </c>
      <c r="BO47" s="76">
        <v>0</v>
      </c>
      <c r="BP47" s="80">
        <v>0</v>
      </c>
      <c r="BQ47" s="80">
        <v>0</v>
      </c>
      <c r="BR47" s="76">
        <v>0</v>
      </c>
      <c r="BS47" s="76">
        <v>0</v>
      </c>
      <c r="BT47" s="76">
        <v>0</v>
      </c>
      <c r="BU47" s="76">
        <v>0</v>
      </c>
      <c r="BV47" s="76">
        <v>0</v>
      </c>
      <c r="BW47" s="76">
        <v>0</v>
      </c>
      <c r="BX47" s="76">
        <v>0</v>
      </c>
      <c r="BY47" s="76">
        <v>0</v>
      </c>
      <c r="BZ47" s="76">
        <v>0</v>
      </c>
      <c r="CA47" s="76">
        <v>0</v>
      </c>
      <c r="CB47"/>
      <c r="CC47"/>
      <c r="CD47"/>
      <c r="CE47"/>
      <c r="CF47"/>
      <c r="CG47"/>
      <c r="CH47"/>
      <c r="CI47"/>
      <c r="CJ47"/>
      <c r="CK47"/>
      <c r="CL47"/>
    </row>
    <row r="48" spans="1:90" s="24" customFormat="1" x14ac:dyDescent="0.25">
      <c r="A48" s="43">
        <v>400190</v>
      </c>
      <c r="B48" s="44" t="s">
        <v>247</v>
      </c>
      <c r="C48" s="11" t="s">
        <v>248</v>
      </c>
      <c r="D48" s="11" t="s">
        <v>253</v>
      </c>
      <c r="E48" s="3" t="str">
        <f t="shared" si="1"/>
        <v>BOLINGBROOK W13 pnum400190</v>
      </c>
      <c r="F48" s="10">
        <v>265</v>
      </c>
      <c r="G48" s="11" t="s">
        <v>254</v>
      </c>
      <c r="H48" s="11" t="s">
        <v>255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  <c r="X48" s="82">
        <v>0</v>
      </c>
      <c r="Y48" s="83">
        <v>0</v>
      </c>
      <c r="Z48" s="83">
        <v>0</v>
      </c>
      <c r="AA48" s="83">
        <v>0</v>
      </c>
      <c r="AB48" s="83">
        <v>0</v>
      </c>
      <c r="AC48" s="83">
        <v>0</v>
      </c>
      <c r="AD48" s="83">
        <v>0</v>
      </c>
      <c r="AE48" s="83">
        <v>0</v>
      </c>
      <c r="AF48" s="83">
        <v>0</v>
      </c>
      <c r="AG48" s="83">
        <v>0</v>
      </c>
      <c r="AH48" s="83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0</v>
      </c>
      <c r="AN48" s="83">
        <v>0</v>
      </c>
      <c r="AO48" s="83">
        <v>0</v>
      </c>
      <c r="AP48" s="83">
        <v>0</v>
      </c>
      <c r="AQ48" s="83">
        <v>0</v>
      </c>
      <c r="AR48" s="83">
        <v>0</v>
      </c>
      <c r="AS48" s="83">
        <v>0</v>
      </c>
      <c r="AT48" s="83">
        <v>0</v>
      </c>
      <c r="AU48" s="83">
        <v>0</v>
      </c>
      <c r="AV48" s="83">
        <v>0</v>
      </c>
      <c r="AW48" s="83">
        <v>0</v>
      </c>
      <c r="AX48" s="83">
        <v>0</v>
      </c>
      <c r="AY48" s="83">
        <v>0</v>
      </c>
      <c r="AZ48" s="83">
        <v>0</v>
      </c>
      <c r="BA48" s="83">
        <v>0</v>
      </c>
      <c r="BB48" s="83">
        <v>0</v>
      </c>
      <c r="BC48" s="83">
        <v>0</v>
      </c>
      <c r="BD48" s="83">
        <v>0</v>
      </c>
      <c r="BE48" s="83">
        <v>0</v>
      </c>
      <c r="BF48" s="83">
        <v>0</v>
      </c>
      <c r="BG48" s="79">
        <v>105749000</v>
      </c>
      <c r="BH48" s="87">
        <v>15008000</v>
      </c>
      <c r="BI48" s="80">
        <v>0</v>
      </c>
      <c r="BJ48" s="80">
        <v>0</v>
      </c>
      <c r="BK48" s="80">
        <v>0</v>
      </c>
      <c r="BL48" s="76">
        <v>0</v>
      </c>
      <c r="BM48" s="76">
        <v>0</v>
      </c>
      <c r="BN48" s="76">
        <v>0</v>
      </c>
      <c r="BO48" s="76">
        <v>0</v>
      </c>
      <c r="BP48" s="76">
        <v>0</v>
      </c>
      <c r="BQ48" s="76">
        <v>0</v>
      </c>
      <c r="BR48" s="76">
        <v>0</v>
      </c>
      <c r="BS48" s="76">
        <v>0</v>
      </c>
      <c r="BT48" s="76">
        <v>0</v>
      </c>
      <c r="BU48" s="76">
        <v>0</v>
      </c>
      <c r="BV48" s="76">
        <v>0</v>
      </c>
      <c r="BW48" s="76">
        <v>0</v>
      </c>
      <c r="BX48" s="76">
        <v>0</v>
      </c>
      <c r="BY48" s="76">
        <v>0</v>
      </c>
      <c r="BZ48" s="76">
        <v>0</v>
      </c>
      <c r="CA48" s="94">
        <v>0</v>
      </c>
    </row>
    <row r="49" spans="1:90" x14ac:dyDescent="0.25">
      <c r="A49" s="43">
        <v>409426</v>
      </c>
      <c r="B49" s="44" t="s">
        <v>247</v>
      </c>
      <c r="C49" s="11" t="s">
        <v>248</v>
      </c>
      <c r="D49" s="11" t="s">
        <v>256</v>
      </c>
      <c r="E49" s="3" t="str">
        <f t="shared" si="1"/>
        <v>BOLINGBROOK W11 pnum409426</v>
      </c>
      <c r="F49" s="10">
        <v>150</v>
      </c>
      <c r="G49" s="11" t="s">
        <v>257</v>
      </c>
      <c r="H49" s="11" t="s">
        <v>258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  <c r="X49" s="75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77">
        <v>0</v>
      </c>
      <c r="AO49" s="77">
        <v>0</v>
      </c>
      <c r="AP49" s="77">
        <v>0</v>
      </c>
      <c r="AQ49" s="77">
        <v>4301530</v>
      </c>
      <c r="AR49" s="77">
        <v>2443000</v>
      </c>
      <c r="AS49" s="84">
        <v>17000</v>
      </c>
      <c r="AT49" s="77">
        <v>6098000</v>
      </c>
      <c r="AU49" s="77">
        <v>10651000</v>
      </c>
      <c r="AV49" s="77">
        <v>6902000</v>
      </c>
      <c r="AW49" s="77">
        <v>9172000</v>
      </c>
      <c r="AX49" s="77">
        <v>10089000</v>
      </c>
      <c r="AY49" s="77">
        <v>9330000</v>
      </c>
      <c r="AZ49" s="84">
        <f t="shared" ref="AZ49:BG49" si="22">AVERAGE($AU$37:$AY$37)</f>
        <v>0</v>
      </c>
      <c r="BA49" s="84">
        <f t="shared" si="22"/>
        <v>0</v>
      </c>
      <c r="BB49" s="84">
        <f t="shared" si="22"/>
        <v>0</v>
      </c>
      <c r="BC49" s="84">
        <f t="shared" si="22"/>
        <v>0</v>
      </c>
      <c r="BD49" s="84">
        <f t="shared" si="22"/>
        <v>0</v>
      </c>
      <c r="BE49" s="84">
        <f t="shared" si="22"/>
        <v>0</v>
      </c>
      <c r="BF49" s="84">
        <f t="shared" si="22"/>
        <v>0</v>
      </c>
      <c r="BG49" s="90">
        <f t="shared" si="22"/>
        <v>0</v>
      </c>
      <c r="BH49" s="121">
        <f>BG49/3</f>
        <v>0</v>
      </c>
      <c r="BI49" s="80">
        <v>0</v>
      </c>
      <c r="BJ49" s="76">
        <v>0</v>
      </c>
      <c r="BK49" s="76">
        <v>0</v>
      </c>
      <c r="BL49" s="76">
        <v>0</v>
      </c>
      <c r="BM49" s="76">
        <v>0</v>
      </c>
      <c r="BN49" s="76">
        <v>0</v>
      </c>
      <c r="BO49" s="76">
        <v>0</v>
      </c>
      <c r="BP49" s="76">
        <v>0</v>
      </c>
      <c r="BQ49" s="76">
        <v>0</v>
      </c>
      <c r="BR49" s="76">
        <v>0</v>
      </c>
      <c r="BS49" s="76">
        <v>0</v>
      </c>
      <c r="BT49" s="76">
        <v>0</v>
      </c>
      <c r="BU49" s="76">
        <v>0</v>
      </c>
      <c r="BV49" s="76">
        <v>0</v>
      </c>
      <c r="BW49" s="76">
        <v>0</v>
      </c>
      <c r="BX49" s="76">
        <v>0</v>
      </c>
      <c r="BY49" s="76">
        <v>0</v>
      </c>
      <c r="BZ49" s="76">
        <v>0</v>
      </c>
      <c r="CA49" s="94">
        <v>0</v>
      </c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</row>
    <row r="50" spans="1:90" ht="30" x14ac:dyDescent="0.25">
      <c r="A50" s="2">
        <v>404842</v>
      </c>
      <c r="B50" s="3" t="s">
        <v>259</v>
      </c>
      <c r="C50" s="3" t="s">
        <v>260</v>
      </c>
      <c r="D50" s="3" t="s">
        <v>141</v>
      </c>
      <c r="E50" s="3" t="str">
        <f t="shared" si="1"/>
        <v>BOLINGBROOK PARK DISTRICT W1 pnum404842</v>
      </c>
      <c r="F50" s="2">
        <v>130</v>
      </c>
      <c r="G50" s="3" t="s">
        <v>261</v>
      </c>
      <c r="H50" s="3" t="s">
        <v>262</v>
      </c>
      <c r="I50" s="50">
        <v>2500000</v>
      </c>
      <c r="J50" s="50">
        <v>2500000</v>
      </c>
      <c r="K50" s="50">
        <v>2500000</v>
      </c>
      <c r="L50" s="50">
        <v>2500000</v>
      </c>
      <c r="M50" s="50">
        <v>2500000</v>
      </c>
      <c r="N50" s="50">
        <v>3000000</v>
      </c>
      <c r="O50" s="50">
        <v>3000000</v>
      </c>
      <c r="P50" s="50">
        <v>3000000</v>
      </c>
      <c r="Q50" s="50">
        <v>3000000</v>
      </c>
      <c r="R50" s="50">
        <v>3000000</v>
      </c>
      <c r="S50" s="50">
        <v>3000000</v>
      </c>
      <c r="T50" s="50">
        <v>3500000</v>
      </c>
      <c r="U50" s="50">
        <v>3500000</v>
      </c>
      <c r="V50" s="50">
        <v>3500000</v>
      </c>
      <c r="W50" s="50">
        <v>4000000</v>
      </c>
      <c r="X50" s="50">
        <v>4000000</v>
      </c>
      <c r="Y50" s="50">
        <v>4000000</v>
      </c>
      <c r="Z50" s="50">
        <v>4000000</v>
      </c>
      <c r="AA50" s="50">
        <v>4000000</v>
      </c>
      <c r="AB50" s="50">
        <v>4500000</v>
      </c>
      <c r="AC50" s="50">
        <v>4500000</v>
      </c>
      <c r="AD50" s="50">
        <v>4500000</v>
      </c>
      <c r="AE50" s="50">
        <v>4500000</v>
      </c>
      <c r="AF50" s="50">
        <v>4500000</v>
      </c>
      <c r="AG50" s="50">
        <v>4500000</v>
      </c>
      <c r="AH50" s="50">
        <v>4500000</v>
      </c>
      <c r="AI50" s="50">
        <v>5000000</v>
      </c>
      <c r="AJ50" s="50">
        <v>5000000</v>
      </c>
      <c r="AK50" s="55">
        <v>5500000</v>
      </c>
      <c r="AL50" s="55">
        <v>5500000</v>
      </c>
      <c r="AM50" s="55">
        <v>5500000</v>
      </c>
      <c r="AN50" s="55">
        <v>5500000</v>
      </c>
      <c r="AO50" s="55">
        <v>6000000</v>
      </c>
      <c r="AP50" s="55">
        <v>6000000</v>
      </c>
      <c r="AQ50" s="55">
        <v>6000000</v>
      </c>
      <c r="AR50" s="55">
        <v>6000000</v>
      </c>
      <c r="AS50" s="55">
        <v>6000000</v>
      </c>
      <c r="AT50" s="55">
        <v>6000000</v>
      </c>
      <c r="AU50" s="55">
        <v>6000000</v>
      </c>
      <c r="AV50" s="55">
        <v>6300000</v>
      </c>
      <c r="AW50" s="55">
        <v>6300000</v>
      </c>
      <c r="AX50" s="55">
        <v>6300000</v>
      </c>
      <c r="AY50" s="55">
        <v>6300000</v>
      </c>
      <c r="AZ50" s="55">
        <v>6300000</v>
      </c>
      <c r="BA50" s="55">
        <v>6300000</v>
      </c>
      <c r="BB50" s="51">
        <v>6517000</v>
      </c>
      <c r="BC50" s="55">
        <v>7000000</v>
      </c>
      <c r="BD50" s="53">
        <v>7000000</v>
      </c>
      <c r="BE50" s="55">
        <v>7000000</v>
      </c>
      <c r="BF50" s="55">
        <v>7000000</v>
      </c>
      <c r="BG50" s="55">
        <v>7000000</v>
      </c>
      <c r="BH50" s="55">
        <v>7000000</v>
      </c>
      <c r="BI50" s="51">
        <v>0</v>
      </c>
      <c r="BJ50" s="51">
        <v>0</v>
      </c>
      <c r="BK50" s="51">
        <v>0</v>
      </c>
      <c r="BL50" s="51">
        <v>0</v>
      </c>
      <c r="BM50" s="51">
        <v>0</v>
      </c>
      <c r="BN50" s="51">
        <v>0</v>
      </c>
      <c r="BO50" s="51">
        <v>0</v>
      </c>
      <c r="BP50" s="51">
        <v>0</v>
      </c>
      <c r="BQ50" s="51">
        <v>0</v>
      </c>
      <c r="BR50" s="51">
        <v>0</v>
      </c>
      <c r="BS50" s="51">
        <v>0</v>
      </c>
      <c r="BT50" s="51">
        <v>0</v>
      </c>
      <c r="BU50" s="51">
        <v>0</v>
      </c>
      <c r="BV50" s="51">
        <v>0</v>
      </c>
      <c r="BW50" s="51">
        <v>0</v>
      </c>
      <c r="BX50" s="51">
        <v>0</v>
      </c>
      <c r="BY50" s="51">
        <v>0</v>
      </c>
      <c r="BZ50" s="51">
        <v>0</v>
      </c>
      <c r="CA50" s="58"/>
    </row>
    <row r="51" spans="1:90" ht="30" x14ac:dyDescent="0.25">
      <c r="A51" s="2">
        <v>411835</v>
      </c>
      <c r="B51" s="3" t="s">
        <v>263</v>
      </c>
      <c r="C51" s="3" t="s">
        <v>264</v>
      </c>
      <c r="D51" s="3" t="s">
        <v>136</v>
      </c>
      <c r="E51" s="3" t="str">
        <f t="shared" si="1"/>
        <v>BONNIE BRAE  FOREST MANOR SAN DIST W2 pnum411835</v>
      </c>
      <c r="F51" s="2">
        <v>340</v>
      </c>
      <c r="G51" s="3" t="s">
        <v>265</v>
      </c>
      <c r="H51" s="3" t="s">
        <v>266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10000000</v>
      </c>
      <c r="AC51" s="50">
        <v>10000000</v>
      </c>
      <c r="AD51" s="50">
        <v>10000000</v>
      </c>
      <c r="AE51" s="50">
        <v>10000000</v>
      </c>
      <c r="AF51" s="50">
        <v>10000000</v>
      </c>
      <c r="AG51" s="50">
        <v>10000000</v>
      </c>
      <c r="AH51" s="50">
        <v>10000000</v>
      </c>
      <c r="AI51" s="50">
        <v>10000000</v>
      </c>
      <c r="AJ51" s="50">
        <v>10000000</v>
      </c>
      <c r="AK51" s="50">
        <v>10000000</v>
      </c>
      <c r="AL51" s="50">
        <v>10000000</v>
      </c>
      <c r="AM51" s="50">
        <v>0</v>
      </c>
      <c r="AN51" s="55">
        <v>0</v>
      </c>
      <c r="AO51" s="55">
        <v>0</v>
      </c>
      <c r="AP51" s="55">
        <v>0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1">
        <v>22330000</v>
      </c>
      <c r="AW51" s="55">
        <v>0</v>
      </c>
      <c r="AX51" s="55">
        <v>0</v>
      </c>
      <c r="AY51" s="51">
        <v>30873000</v>
      </c>
      <c r="AZ51" s="51">
        <v>43407000</v>
      </c>
      <c r="BA51" s="51">
        <v>39719000</v>
      </c>
      <c r="BB51" s="51">
        <v>36962000</v>
      </c>
      <c r="BC51" s="52">
        <v>45551000</v>
      </c>
      <c r="BD51" s="52">
        <v>43994000</v>
      </c>
      <c r="BE51" s="52">
        <v>49174000</v>
      </c>
      <c r="BF51" s="52">
        <v>40926000</v>
      </c>
      <c r="BG51" s="53">
        <v>49174000</v>
      </c>
      <c r="BH51" s="53">
        <v>40926000</v>
      </c>
      <c r="BI51" s="55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0</v>
      </c>
      <c r="BO51" s="55">
        <v>0</v>
      </c>
      <c r="BP51" s="55">
        <v>0</v>
      </c>
      <c r="BQ51" s="55">
        <v>0</v>
      </c>
      <c r="BR51" s="55">
        <v>0</v>
      </c>
      <c r="BS51" s="55">
        <v>0</v>
      </c>
      <c r="BT51" s="55">
        <v>0</v>
      </c>
      <c r="BU51" s="55">
        <v>0</v>
      </c>
      <c r="BV51" s="55">
        <v>0</v>
      </c>
      <c r="BW51" s="55">
        <v>0</v>
      </c>
      <c r="BX51" s="55">
        <v>0</v>
      </c>
      <c r="BY51" s="55">
        <v>0</v>
      </c>
      <c r="BZ51" s="55">
        <v>0</v>
      </c>
      <c r="CA51" s="58"/>
    </row>
    <row r="52" spans="1:90" ht="30" x14ac:dyDescent="0.25">
      <c r="A52" s="2">
        <v>411834</v>
      </c>
      <c r="B52" s="3" t="s">
        <v>263</v>
      </c>
      <c r="C52" s="3" t="s">
        <v>267</v>
      </c>
      <c r="D52" s="3" t="s">
        <v>141</v>
      </c>
      <c r="E52" s="3" t="str">
        <f t="shared" si="1"/>
        <v>BONNIE BRAE FOREST MANOR SAN DIST W1 pnum411834</v>
      </c>
      <c r="F52" s="2">
        <v>310</v>
      </c>
      <c r="G52" s="3" t="s">
        <v>268</v>
      </c>
      <c r="H52" s="3" t="s">
        <v>269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30000000</v>
      </c>
      <c r="X52" s="50">
        <v>30000000</v>
      </c>
      <c r="Y52" s="50">
        <v>30000000</v>
      </c>
      <c r="Z52" s="50">
        <v>35000000</v>
      </c>
      <c r="AA52" s="50">
        <v>35000000</v>
      </c>
      <c r="AB52" s="50">
        <v>35000000</v>
      </c>
      <c r="AC52" s="50">
        <v>35000000</v>
      </c>
      <c r="AD52" s="50">
        <v>35000000</v>
      </c>
      <c r="AE52" s="50">
        <v>35000000</v>
      </c>
      <c r="AF52" s="50">
        <v>35000000</v>
      </c>
      <c r="AG52" s="50">
        <v>35000000</v>
      </c>
      <c r="AH52" s="50">
        <v>35000000</v>
      </c>
      <c r="AI52" s="50">
        <v>30000000</v>
      </c>
      <c r="AJ52" s="50">
        <v>30000000</v>
      </c>
      <c r="AK52" s="50">
        <v>30000000</v>
      </c>
      <c r="AL52" s="50">
        <v>30000000</v>
      </c>
      <c r="AM52" s="50">
        <v>50000000</v>
      </c>
      <c r="AN52" s="51">
        <v>56047000</v>
      </c>
      <c r="AO52" s="51">
        <v>53564000</v>
      </c>
      <c r="AP52" s="51">
        <v>55388000</v>
      </c>
      <c r="AQ52" s="51">
        <v>59540000</v>
      </c>
      <c r="AR52" s="51">
        <v>56067000</v>
      </c>
      <c r="AS52" s="51">
        <v>54569000</v>
      </c>
      <c r="AT52" s="51">
        <v>49810000</v>
      </c>
      <c r="AU52" s="51">
        <v>46580000</v>
      </c>
      <c r="AV52" s="51">
        <v>22330000</v>
      </c>
      <c r="AW52" s="51">
        <v>51033000</v>
      </c>
      <c r="AX52" s="51">
        <v>46840000</v>
      </c>
      <c r="AY52" s="51">
        <v>18014000</v>
      </c>
      <c r="AZ52" s="51">
        <v>22079000</v>
      </c>
      <c r="BA52" s="51">
        <v>28293000</v>
      </c>
      <c r="BB52" s="51">
        <v>44086000</v>
      </c>
      <c r="BC52" s="52">
        <v>55113000</v>
      </c>
      <c r="BD52" s="52">
        <v>40315000</v>
      </c>
      <c r="BE52" s="52">
        <v>38225000</v>
      </c>
      <c r="BF52" s="52">
        <v>48014000</v>
      </c>
      <c r="BG52" s="53">
        <v>38225000</v>
      </c>
      <c r="BH52" s="53">
        <v>48014000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0</v>
      </c>
      <c r="BO52" s="53">
        <v>0</v>
      </c>
      <c r="BP52" s="53">
        <v>0</v>
      </c>
      <c r="BQ52" s="53">
        <v>0</v>
      </c>
      <c r="BR52" s="53">
        <v>0</v>
      </c>
      <c r="BS52" s="53">
        <v>0</v>
      </c>
      <c r="BT52" s="53">
        <v>0</v>
      </c>
      <c r="BU52" s="53">
        <v>0</v>
      </c>
      <c r="BV52" s="53">
        <v>0</v>
      </c>
      <c r="BW52" s="53">
        <v>0</v>
      </c>
      <c r="BX52" s="53">
        <v>0</v>
      </c>
      <c r="BY52" s="53">
        <v>0</v>
      </c>
      <c r="BZ52" s="53">
        <v>0</v>
      </c>
      <c r="CA52" s="58"/>
    </row>
    <row r="53" spans="1:90" ht="30" x14ac:dyDescent="0.25">
      <c r="A53" s="2">
        <v>404210</v>
      </c>
      <c r="B53" s="3" t="s">
        <v>270</v>
      </c>
      <c r="C53" s="3" t="s">
        <v>271</v>
      </c>
      <c r="D53" s="3" t="s">
        <v>141</v>
      </c>
      <c r="E53" s="3" t="str">
        <f t="shared" si="1"/>
        <v>BRANDON ROAD LOCK AND DAM W1 pnum404210</v>
      </c>
      <c r="F53" s="5"/>
      <c r="G53" s="3" t="s">
        <v>272</v>
      </c>
      <c r="H53" s="3" t="s">
        <v>273</v>
      </c>
      <c r="I53" s="50">
        <v>100000</v>
      </c>
      <c r="J53" s="50">
        <v>100000</v>
      </c>
      <c r="K53" s="50">
        <v>100000</v>
      </c>
      <c r="L53" s="50">
        <v>100000</v>
      </c>
      <c r="M53" s="50">
        <v>100000</v>
      </c>
      <c r="N53" s="50">
        <v>150000</v>
      </c>
      <c r="O53" s="50">
        <v>150000</v>
      </c>
      <c r="P53" s="50">
        <v>150000</v>
      </c>
      <c r="Q53" s="50">
        <v>150000</v>
      </c>
      <c r="R53" s="50">
        <v>150000</v>
      </c>
      <c r="S53" s="50">
        <v>150000</v>
      </c>
      <c r="T53" s="50">
        <v>150000</v>
      </c>
      <c r="U53" s="50">
        <v>150000</v>
      </c>
      <c r="V53" s="50">
        <v>150000</v>
      </c>
      <c r="W53" s="50">
        <v>150000</v>
      </c>
      <c r="X53" s="50">
        <v>150000</v>
      </c>
      <c r="Y53" s="50">
        <v>150000</v>
      </c>
      <c r="Z53" s="50">
        <v>150000</v>
      </c>
      <c r="AA53" s="50">
        <v>150000</v>
      </c>
      <c r="AB53" s="50">
        <v>150000</v>
      </c>
      <c r="AC53" s="50">
        <v>150000</v>
      </c>
      <c r="AD53" s="50">
        <v>150000</v>
      </c>
      <c r="AE53" s="50">
        <v>150000</v>
      </c>
      <c r="AF53" s="50">
        <v>150000</v>
      </c>
      <c r="AG53" s="50">
        <v>150000</v>
      </c>
      <c r="AH53" s="50">
        <v>150000</v>
      </c>
      <c r="AI53" s="50">
        <v>150000</v>
      </c>
      <c r="AJ53" s="50">
        <v>150000</v>
      </c>
      <c r="AK53" s="50">
        <v>150000</v>
      </c>
      <c r="AL53" s="55">
        <v>100000</v>
      </c>
      <c r="AM53" s="51">
        <v>0</v>
      </c>
      <c r="AN53" s="51">
        <v>0</v>
      </c>
      <c r="AO53" s="55">
        <v>0</v>
      </c>
      <c r="AP53" s="55">
        <v>0</v>
      </c>
      <c r="AQ53" s="55">
        <v>0</v>
      </c>
      <c r="AR53" s="55">
        <v>0</v>
      </c>
      <c r="AS53" s="55">
        <v>0</v>
      </c>
      <c r="AT53" s="54">
        <v>0</v>
      </c>
      <c r="AU53" s="55">
        <v>0</v>
      </c>
      <c r="AV53" s="55">
        <v>0</v>
      </c>
      <c r="AW53" s="55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4">
        <v>0</v>
      </c>
      <c r="BI53" s="54">
        <v>0</v>
      </c>
      <c r="BJ53" s="54">
        <v>0</v>
      </c>
      <c r="BK53" s="55">
        <v>0</v>
      </c>
      <c r="BL53" s="55">
        <v>0</v>
      </c>
      <c r="BM53" s="54">
        <v>0</v>
      </c>
      <c r="BN53" s="54">
        <v>0</v>
      </c>
      <c r="BO53" s="54">
        <v>0</v>
      </c>
      <c r="BP53" s="55">
        <v>0</v>
      </c>
      <c r="BQ53" s="55">
        <v>0</v>
      </c>
      <c r="BR53" s="55">
        <v>0</v>
      </c>
      <c r="BS53" s="54">
        <v>0</v>
      </c>
      <c r="BT53" s="54">
        <v>0</v>
      </c>
      <c r="BU53" s="55">
        <v>0</v>
      </c>
      <c r="BV53" s="54">
        <v>0</v>
      </c>
      <c r="BW53" s="54">
        <v>0</v>
      </c>
      <c r="BX53" s="54">
        <v>0</v>
      </c>
      <c r="BY53" s="54">
        <v>0</v>
      </c>
      <c r="BZ53" s="54">
        <v>0</v>
      </c>
      <c r="CA53" s="58"/>
    </row>
    <row r="54" spans="1:90" ht="30" x14ac:dyDescent="0.25">
      <c r="A54" s="2">
        <v>405017</v>
      </c>
      <c r="B54" s="3" t="s">
        <v>270</v>
      </c>
      <c r="C54" s="3" t="s">
        <v>271</v>
      </c>
      <c r="D54" s="3" t="s">
        <v>136</v>
      </c>
      <c r="E54" s="3" t="str">
        <f t="shared" si="1"/>
        <v>BRANDON ROAD LOCK AND DAM W2 pnum405017</v>
      </c>
      <c r="F54" s="5"/>
      <c r="G54" s="3" t="s">
        <v>272</v>
      </c>
      <c r="H54" s="3" t="s">
        <v>273</v>
      </c>
      <c r="I54" s="50">
        <v>100000</v>
      </c>
      <c r="J54" s="50">
        <v>100000</v>
      </c>
      <c r="K54" s="50">
        <v>100000</v>
      </c>
      <c r="L54" s="50">
        <v>100000</v>
      </c>
      <c r="M54" s="50">
        <v>100000</v>
      </c>
      <c r="N54" s="50">
        <v>100000</v>
      </c>
      <c r="O54" s="50">
        <v>100000</v>
      </c>
      <c r="P54" s="50">
        <v>100000</v>
      </c>
      <c r="Q54" s="50">
        <v>100000</v>
      </c>
      <c r="R54" s="50">
        <v>100000</v>
      </c>
      <c r="S54" s="50">
        <v>100000</v>
      </c>
      <c r="T54" s="50">
        <v>100000</v>
      </c>
      <c r="U54" s="50">
        <v>150000</v>
      </c>
      <c r="V54" s="50">
        <v>150000</v>
      </c>
      <c r="W54" s="50">
        <v>150000</v>
      </c>
      <c r="X54" s="50">
        <v>150000</v>
      </c>
      <c r="Y54" s="50">
        <v>150000</v>
      </c>
      <c r="Z54" s="50">
        <v>150000</v>
      </c>
      <c r="AA54" s="50">
        <v>150000</v>
      </c>
      <c r="AB54" s="50">
        <v>150000</v>
      </c>
      <c r="AC54" s="50">
        <v>150000</v>
      </c>
      <c r="AD54" s="50">
        <v>200000</v>
      </c>
      <c r="AE54" s="50">
        <v>200000</v>
      </c>
      <c r="AF54" s="50">
        <v>200000</v>
      </c>
      <c r="AG54" s="50">
        <v>200000</v>
      </c>
      <c r="AH54" s="50">
        <v>200000</v>
      </c>
      <c r="AI54" s="50">
        <v>200000</v>
      </c>
      <c r="AJ54" s="50">
        <v>200000</v>
      </c>
      <c r="AK54" s="50">
        <v>200000</v>
      </c>
      <c r="AL54" s="55">
        <v>300000</v>
      </c>
      <c r="AM54" s="55">
        <v>400000</v>
      </c>
      <c r="AN54" s="55">
        <v>400000</v>
      </c>
      <c r="AO54" s="51">
        <v>402000</v>
      </c>
      <c r="AP54" s="51">
        <v>402000</v>
      </c>
      <c r="AQ54" s="51">
        <v>150000</v>
      </c>
      <c r="AR54" s="51">
        <v>290000</v>
      </c>
      <c r="AS54" s="51">
        <v>290000</v>
      </c>
      <c r="AT54" s="51">
        <v>290000</v>
      </c>
      <c r="AU54" s="51">
        <v>250000</v>
      </c>
      <c r="AV54" s="51">
        <v>25550</v>
      </c>
      <c r="AW54" s="51">
        <v>36400</v>
      </c>
      <c r="AX54" s="51">
        <v>36200</v>
      </c>
      <c r="AY54" s="51">
        <v>36400</v>
      </c>
      <c r="AZ54" s="51">
        <v>36400</v>
      </c>
      <c r="BA54" s="51">
        <v>36500</v>
      </c>
      <c r="BB54" s="51">
        <v>36500</v>
      </c>
      <c r="BC54" s="51">
        <v>36500</v>
      </c>
      <c r="BD54" s="51">
        <v>37595</v>
      </c>
      <c r="BE54" s="51">
        <v>37595</v>
      </c>
      <c r="BF54" s="51">
        <v>37595</v>
      </c>
      <c r="BG54" s="55">
        <v>40000</v>
      </c>
      <c r="BH54" s="55">
        <v>40000</v>
      </c>
      <c r="BI54" s="55">
        <v>40000</v>
      </c>
      <c r="BJ54" s="55">
        <v>40000</v>
      </c>
      <c r="BK54" s="55">
        <v>40000</v>
      </c>
      <c r="BL54" s="55">
        <v>40000</v>
      </c>
      <c r="BM54" s="55">
        <v>40000</v>
      </c>
      <c r="BN54" s="55">
        <v>45000</v>
      </c>
      <c r="BO54" s="55">
        <v>45000</v>
      </c>
      <c r="BP54" s="55">
        <v>45000</v>
      </c>
      <c r="BQ54" s="55">
        <v>45000</v>
      </c>
      <c r="BR54" s="55">
        <v>45000</v>
      </c>
      <c r="BS54" s="55">
        <v>49000</v>
      </c>
      <c r="BT54" s="55">
        <v>49395</v>
      </c>
      <c r="BU54" s="55">
        <v>49395</v>
      </c>
      <c r="BV54" s="55">
        <v>49395</v>
      </c>
      <c r="BW54" s="54">
        <v>50000</v>
      </c>
      <c r="BX54" s="55">
        <v>50000</v>
      </c>
      <c r="BY54" s="55">
        <v>50000</v>
      </c>
      <c r="BZ54" s="54">
        <v>50000</v>
      </c>
      <c r="CA54" s="58"/>
    </row>
    <row r="55" spans="1:90" ht="30" x14ac:dyDescent="0.25">
      <c r="A55" s="20">
        <v>405095</v>
      </c>
      <c r="B55" s="21" t="s">
        <v>274</v>
      </c>
      <c r="C55" s="21" t="s">
        <v>275</v>
      </c>
      <c r="D55" s="21" t="s">
        <v>141</v>
      </c>
      <c r="E55" s="3" t="str">
        <f t="shared" si="1"/>
        <v>BROKEN ARROW GOLF COURSE W1 pnum405095</v>
      </c>
      <c r="F55" s="20">
        <v>300</v>
      </c>
      <c r="G55" s="21" t="s">
        <v>276</v>
      </c>
      <c r="H55" s="21" t="s">
        <v>277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8">
        <v>0</v>
      </c>
      <c r="S55" s="68">
        <v>0</v>
      </c>
      <c r="T55" s="68">
        <v>0</v>
      </c>
      <c r="U55" s="68">
        <v>0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68">
        <v>0</v>
      </c>
      <c r="AB55" s="68">
        <v>0</v>
      </c>
      <c r="AC55" s="68">
        <v>0</v>
      </c>
      <c r="AD55" s="68">
        <v>0</v>
      </c>
      <c r="AE55" s="68">
        <v>0</v>
      </c>
      <c r="AF55" s="68">
        <v>0</v>
      </c>
      <c r="AG55" s="68">
        <v>0</v>
      </c>
      <c r="AH55" s="68">
        <v>0</v>
      </c>
      <c r="AI55" s="68">
        <v>0</v>
      </c>
      <c r="AJ55" s="68">
        <v>0</v>
      </c>
      <c r="AK55" s="68">
        <v>0</v>
      </c>
      <c r="AL55" s="68">
        <v>0</v>
      </c>
      <c r="AM55" s="68">
        <v>0</v>
      </c>
      <c r="AN55" s="68">
        <v>0</v>
      </c>
      <c r="AO55" s="68">
        <v>0</v>
      </c>
      <c r="AP55" s="68">
        <v>0</v>
      </c>
      <c r="AQ55" s="68">
        <v>0</v>
      </c>
      <c r="AR55" s="68">
        <v>0</v>
      </c>
      <c r="AS55" s="68">
        <v>0</v>
      </c>
      <c r="AT55" s="68">
        <v>0</v>
      </c>
      <c r="AU55" s="68">
        <v>0</v>
      </c>
      <c r="AV55" s="68">
        <v>0</v>
      </c>
      <c r="AW55" s="68">
        <v>0</v>
      </c>
      <c r="AX55" s="68">
        <v>0</v>
      </c>
      <c r="AY55" s="68">
        <v>0</v>
      </c>
      <c r="AZ55" s="68">
        <v>0</v>
      </c>
      <c r="BA55" s="68">
        <v>0</v>
      </c>
      <c r="BB55" s="71">
        <v>94202000</v>
      </c>
      <c r="BC55" s="74">
        <v>65000000</v>
      </c>
      <c r="BD55" s="74">
        <v>65000000</v>
      </c>
      <c r="BE55" s="74">
        <v>6000000</v>
      </c>
      <c r="BF55" s="74">
        <v>5500000</v>
      </c>
      <c r="BG55" s="71">
        <v>5000000</v>
      </c>
      <c r="BH55" s="71">
        <v>4500000</v>
      </c>
      <c r="BI55" s="71">
        <v>4000000</v>
      </c>
      <c r="BJ55" s="71">
        <v>37986000</v>
      </c>
      <c r="BK55" s="71">
        <v>37986000</v>
      </c>
      <c r="BL55" s="71">
        <v>40492045</v>
      </c>
      <c r="BM55" s="71">
        <v>40492045</v>
      </c>
      <c r="BN55" s="71">
        <v>40492045</v>
      </c>
      <c r="BO55" s="71">
        <v>65015000</v>
      </c>
      <c r="BP55" s="71">
        <v>50024000</v>
      </c>
      <c r="BQ55" s="71">
        <v>50024000</v>
      </c>
      <c r="BR55" s="71">
        <v>50024000</v>
      </c>
      <c r="BS55" s="68">
        <v>50000000</v>
      </c>
      <c r="BT55" s="68">
        <v>50000000</v>
      </c>
      <c r="BU55" s="68">
        <v>50000000</v>
      </c>
      <c r="BV55" s="68">
        <v>50000000</v>
      </c>
      <c r="BW55" s="68">
        <v>50000000</v>
      </c>
      <c r="BX55" s="68">
        <v>50000000</v>
      </c>
      <c r="BY55" s="68">
        <v>50000000</v>
      </c>
      <c r="BZ55" s="68">
        <v>50000000</v>
      </c>
      <c r="CA55" s="72"/>
    </row>
    <row r="56" spans="1:90" x14ac:dyDescent="0.25">
      <c r="A56" s="2">
        <v>409405</v>
      </c>
      <c r="B56" s="3" t="s">
        <v>278</v>
      </c>
      <c r="C56" s="3" t="s">
        <v>279</v>
      </c>
      <c r="D56" s="3" t="s">
        <v>141</v>
      </c>
      <c r="E56" s="3" t="str">
        <f t="shared" si="1"/>
        <v>BUSY BEE MHP W1 pnum409405</v>
      </c>
      <c r="F56" s="2">
        <v>175</v>
      </c>
      <c r="G56" s="3" t="s">
        <v>280</v>
      </c>
      <c r="H56" s="3" t="s">
        <v>281</v>
      </c>
      <c r="I56" s="50">
        <v>1400000</v>
      </c>
      <c r="J56" s="50">
        <v>1400000</v>
      </c>
      <c r="K56" s="50">
        <v>1400000</v>
      </c>
      <c r="L56" s="50">
        <v>1600000</v>
      </c>
      <c r="M56" s="50">
        <v>1600000</v>
      </c>
      <c r="N56" s="50">
        <v>1600000</v>
      </c>
      <c r="O56" s="50">
        <v>1600000</v>
      </c>
      <c r="P56" s="50">
        <v>1800000</v>
      </c>
      <c r="Q56" s="50">
        <v>1800000</v>
      </c>
      <c r="R56" s="50">
        <v>1800000</v>
      </c>
      <c r="S56" s="50">
        <v>1800000</v>
      </c>
      <c r="T56" s="50">
        <v>1800000</v>
      </c>
      <c r="U56" s="50">
        <v>1800000</v>
      </c>
      <c r="V56" s="50">
        <v>1800000</v>
      </c>
      <c r="W56" s="50">
        <v>2000000</v>
      </c>
      <c r="X56" s="50">
        <v>2000000</v>
      </c>
      <c r="Y56" s="50">
        <v>2000000</v>
      </c>
      <c r="Z56" s="50">
        <v>2000000</v>
      </c>
      <c r="AA56" s="50">
        <v>2000000</v>
      </c>
      <c r="AB56" s="50">
        <v>2300000</v>
      </c>
      <c r="AC56" s="50">
        <v>2300000</v>
      </c>
      <c r="AD56" s="50">
        <v>2300000</v>
      </c>
      <c r="AE56" s="50">
        <v>2300000</v>
      </c>
      <c r="AF56" s="50">
        <v>2300000</v>
      </c>
      <c r="AG56" s="50">
        <v>2300000</v>
      </c>
      <c r="AH56" s="50">
        <v>2500000</v>
      </c>
      <c r="AI56" s="50">
        <v>2500000</v>
      </c>
      <c r="AJ56" s="50">
        <v>2500000</v>
      </c>
      <c r="AK56" s="50">
        <v>2700000</v>
      </c>
      <c r="AL56" s="50">
        <v>2700000</v>
      </c>
      <c r="AM56" s="50">
        <v>2700000</v>
      </c>
      <c r="AN56" s="51">
        <v>2847000</v>
      </c>
      <c r="AO56" s="51">
        <v>2847000</v>
      </c>
      <c r="AP56" s="51">
        <v>2847000</v>
      </c>
      <c r="AQ56" s="51">
        <v>1384400</v>
      </c>
      <c r="AR56" s="51">
        <v>1490805</v>
      </c>
      <c r="AS56" s="51">
        <v>1400600</v>
      </c>
      <c r="AT56" s="51">
        <v>1362900</v>
      </c>
      <c r="AU56" s="51">
        <v>1504800</v>
      </c>
      <c r="AV56" s="51">
        <v>1326000</v>
      </c>
      <c r="AW56" s="51">
        <v>1315871</v>
      </c>
      <c r="AX56" s="51">
        <v>1720810</v>
      </c>
      <c r="AY56" s="51">
        <v>1983990</v>
      </c>
      <c r="AZ56" s="51">
        <v>2477724</v>
      </c>
      <c r="BA56" s="51">
        <v>2374361</v>
      </c>
      <c r="BB56" s="51">
        <v>2374361</v>
      </c>
      <c r="BC56" s="51">
        <v>2374361</v>
      </c>
      <c r="BD56" s="51">
        <v>2374361</v>
      </c>
      <c r="BE56" s="52">
        <v>2190000</v>
      </c>
      <c r="BF56" s="52">
        <v>2190000</v>
      </c>
      <c r="BG56" s="52">
        <v>2190000</v>
      </c>
      <c r="BH56" s="52">
        <v>2190000</v>
      </c>
      <c r="BI56" s="52">
        <v>2190000</v>
      </c>
      <c r="BJ56" s="52">
        <v>2190000</v>
      </c>
      <c r="BK56" s="52">
        <v>2023000</v>
      </c>
      <c r="BL56" s="52">
        <v>1856000</v>
      </c>
      <c r="BM56" s="52">
        <v>1856000</v>
      </c>
      <c r="BN56" s="52">
        <v>1511100</v>
      </c>
      <c r="BO56" s="53">
        <v>0</v>
      </c>
      <c r="BP56" s="53">
        <v>0</v>
      </c>
      <c r="BQ56" s="53">
        <v>0</v>
      </c>
      <c r="BR56" s="53">
        <v>0</v>
      </c>
      <c r="BS56" s="53">
        <v>0</v>
      </c>
      <c r="BT56" s="53">
        <v>0</v>
      </c>
      <c r="BU56" s="53">
        <v>0</v>
      </c>
      <c r="BV56" s="53">
        <v>0</v>
      </c>
      <c r="BW56" s="53">
        <v>0</v>
      </c>
      <c r="BX56" s="53">
        <v>0</v>
      </c>
      <c r="BY56" s="53">
        <v>0</v>
      </c>
      <c r="BZ56" s="53">
        <v>0</v>
      </c>
      <c r="CA56" s="124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</row>
    <row r="57" spans="1:90" x14ac:dyDescent="0.25">
      <c r="A57" s="2">
        <v>409406</v>
      </c>
      <c r="B57" s="3" t="s">
        <v>278</v>
      </c>
      <c r="C57" s="3" t="s">
        <v>279</v>
      </c>
      <c r="D57" s="3" t="s">
        <v>136</v>
      </c>
      <c r="E57" s="3" t="str">
        <f t="shared" si="1"/>
        <v>BUSY BEE MHP W2 pnum409406</v>
      </c>
      <c r="F57" s="2">
        <v>175</v>
      </c>
      <c r="G57" s="3" t="s">
        <v>282</v>
      </c>
      <c r="H57" s="3" t="s">
        <v>283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0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0</v>
      </c>
      <c r="BD57" s="55">
        <v>0</v>
      </c>
      <c r="BE57" s="55">
        <v>0</v>
      </c>
      <c r="BF57" s="55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0</v>
      </c>
      <c r="BL57" s="53">
        <v>0</v>
      </c>
      <c r="BM57" s="53">
        <v>0</v>
      </c>
      <c r="BN57" s="53">
        <v>0</v>
      </c>
      <c r="BO57" s="53">
        <v>0</v>
      </c>
      <c r="BP57" s="53">
        <v>0</v>
      </c>
      <c r="BQ57" s="53">
        <v>0</v>
      </c>
      <c r="BR57" s="53">
        <v>0</v>
      </c>
      <c r="BS57" s="53">
        <v>0</v>
      </c>
      <c r="BT57" s="53">
        <v>0</v>
      </c>
      <c r="BU57" s="53">
        <v>0</v>
      </c>
      <c r="BV57" s="53">
        <v>0</v>
      </c>
      <c r="BW57" s="53">
        <v>0</v>
      </c>
      <c r="BX57" s="53">
        <v>0</v>
      </c>
      <c r="BY57" s="53">
        <v>0</v>
      </c>
      <c r="BZ57" s="53">
        <v>0</v>
      </c>
      <c r="CA57" s="58"/>
    </row>
    <row r="58" spans="1:90" x14ac:dyDescent="0.25">
      <c r="A58" s="2">
        <v>409368</v>
      </c>
      <c r="B58" s="3" t="s">
        <v>284</v>
      </c>
      <c r="C58" s="3" t="s">
        <v>285</v>
      </c>
      <c r="D58" s="3" t="s">
        <v>141</v>
      </c>
      <c r="E58" s="3" t="str">
        <f t="shared" si="1"/>
        <v>BUSY BEE MHP2 W1 pnum409368</v>
      </c>
      <c r="F58" s="2">
        <v>175</v>
      </c>
      <c r="G58" s="3" t="s">
        <v>286</v>
      </c>
      <c r="H58" s="3" t="s">
        <v>287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50">
        <v>0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0</v>
      </c>
      <c r="AX58" s="55">
        <v>0</v>
      </c>
      <c r="AY58" s="55">
        <v>0</v>
      </c>
      <c r="AZ58" s="55">
        <v>0</v>
      </c>
      <c r="BA58" s="55">
        <v>0</v>
      </c>
      <c r="BB58" s="55">
        <v>0</v>
      </c>
      <c r="BC58" s="55">
        <v>0</v>
      </c>
      <c r="BD58" s="55">
        <v>0</v>
      </c>
      <c r="BE58" s="53">
        <v>0</v>
      </c>
      <c r="BF58" s="53">
        <v>0</v>
      </c>
      <c r="BG58" s="53">
        <v>0</v>
      </c>
      <c r="BH58" s="53">
        <v>0</v>
      </c>
      <c r="BI58" s="53">
        <v>0</v>
      </c>
      <c r="BJ58" s="53">
        <v>0</v>
      </c>
      <c r="BK58" s="55">
        <v>0</v>
      </c>
      <c r="BL58" s="53">
        <v>0</v>
      </c>
      <c r="BM58" s="53">
        <v>0</v>
      </c>
      <c r="BN58" s="53">
        <v>0</v>
      </c>
      <c r="BO58" s="55">
        <v>0</v>
      </c>
      <c r="BP58" s="55">
        <v>0</v>
      </c>
      <c r="BQ58" s="55">
        <v>0</v>
      </c>
      <c r="BR58" s="55">
        <v>0</v>
      </c>
      <c r="BS58" s="55">
        <v>0</v>
      </c>
      <c r="BT58" s="55">
        <v>0</v>
      </c>
      <c r="BU58" s="55">
        <v>0</v>
      </c>
      <c r="BV58" s="55">
        <v>0</v>
      </c>
      <c r="BW58" s="55">
        <v>0</v>
      </c>
      <c r="BX58" s="55">
        <v>0</v>
      </c>
      <c r="BY58" s="55">
        <v>0</v>
      </c>
      <c r="BZ58" s="55">
        <v>0</v>
      </c>
      <c r="CA58" s="58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</row>
    <row r="59" spans="1:90" s="14" customFormat="1" x14ac:dyDescent="0.25">
      <c r="A59" s="2">
        <v>409369</v>
      </c>
      <c r="B59" s="3" t="s">
        <v>284</v>
      </c>
      <c r="C59" s="3" t="s">
        <v>285</v>
      </c>
      <c r="D59" s="3" t="s">
        <v>136</v>
      </c>
      <c r="E59" s="3" t="str">
        <f t="shared" si="1"/>
        <v>BUSY BEE MHP2 W2 pnum409369</v>
      </c>
      <c r="F59" s="2">
        <v>175</v>
      </c>
      <c r="G59" s="3" t="s">
        <v>288</v>
      </c>
      <c r="H59" s="3" t="s">
        <v>289</v>
      </c>
      <c r="I59" s="50">
        <v>20000</v>
      </c>
      <c r="J59" s="50">
        <v>20000</v>
      </c>
      <c r="K59" s="50">
        <v>20000</v>
      </c>
      <c r="L59" s="50">
        <v>25000</v>
      </c>
      <c r="M59" s="50">
        <v>25000</v>
      </c>
      <c r="N59" s="50">
        <v>25000</v>
      </c>
      <c r="O59" s="50">
        <v>25000</v>
      </c>
      <c r="P59" s="50">
        <v>28000</v>
      </c>
      <c r="Q59" s="50">
        <v>28000</v>
      </c>
      <c r="R59" s="50">
        <v>28000</v>
      </c>
      <c r="S59" s="50">
        <v>28000</v>
      </c>
      <c r="T59" s="50">
        <v>28000</v>
      </c>
      <c r="U59" s="50">
        <v>28000</v>
      </c>
      <c r="V59" s="50">
        <v>28000</v>
      </c>
      <c r="W59" s="50">
        <v>30000</v>
      </c>
      <c r="X59" s="50">
        <v>30000</v>
      </c>
      <c r="Y59" s="50">
        <v>30000</v>
      </c>
      <c r="Z59" s="50">
        <v>30000</v>
      </c>
      <c r="AA59" s="50">
        <v>30000</v>
      </c>
      <c r="AB59" s="50">
        <v>32000</v>
      </c>
      <c r="AC59" s="50">
        <v>32000</v>
      </c>
      <c r="AD59" s="50">
        <v>32000</v>
      </c>
      <c r="AE59" s="50">
        <v>32000</v>
      </c>
      <c r="AF59" s="50">
        <v>32000</v>
      </c>
      <c r="AG59" s="50">
        <v>32000</v>
      </c>
      <c r="AH59" s="50">
        <v>35000</v>
      </c>
      <c r="AI59" s="50">
        <v>35000</v>
      </c>
      <c r="AJ59" s="50">
        <v>35000</v>
      </c>
      <c r="AK59" s="50">
        <v>37000</v>
      </c>
      <c r="AL59" s="50">
        <v>37000</v>
      </c>
      <c r="AM59" s="50">
        <v>37000</v>
      </c>
      <c r="AN59" s="51">
        <v>396270</v>
      </c>
      <c r="AO59" s="51">
        <v>400962</v>
      </c>
      <c r="AP59" s="51">
        <v>550000</v>
      </c>
      <c r="AQ59" s="51">
        <v>631000</v>
      </c>
      <c r="AR59" s="51">
        <v>1600000</v>
      </c>
      <c r="AS59" s="51">
        <v>1600000</v>
      </c>
      <c r="AT59" s="51">
        <v>1530000</v>
      </c>
      <c r="AU59" s="51">
        <v>454425</v>
      </c>
      <c r="AV59" s="51">
        <v>333245</v>
      </c>
      <c r="AW59" s="51">
        <v>259171</v>
      </c>
      <c r="AX59" s="51">
        <v>765132</v>
      </c>
      <c r="AY59" s="51">
        <v>861349</v>
      </c>
      <c r="AZ59" s="51">
        <v>870876</v>
      </c>
      <c r="BA59" s="51">
        <v>980016</v>
      </c>
      <c r="BB59" s="51">
        <v>980016</v>
      </c>
      <c r="BC59" s="55">
        <v>900000</v>
      </c>
      <c r="BD59" s="55">
        <v>850000</v>
      </c>
      <c r="BE59" s="55">
        <v>800000</v>
      </c>
      <c r="BF59" s="55">
        <v>750000</v>
      </c>
      <c r="BG59" s="51">
        <v>732190</v>
      </c>
      <c r="BH59" s="51">
        <v>732190</v>
      </c>
      <c r="BI59" s="51">
        <v>732190</v>
      </c>
      <c r="BJ59" s="51">
        <v>732190</v>
      </c>
      <c r="BK59" s="51">
        <v>693595</v>
      </c>
      <c r="BL59" s="52">
        <v>655000</v>
      </c>
      <c r="BM59" s="52">
        <v>655000</v>
      </c>
      <c r="BN59" s="52">
        <v>655000</v>
      </c>
      <c r="BO59" s="53">
        <v>0</v>
      </c>
      <c r="BP59" s="53">
        <v>0</v>
      </c>
      <c r="BQ59" s="53">
        <v>0</v>
      </c>
      <c r="BR59" s="53">
        <v>0</v>
      </c>
      <c r="BS59" s="53">
        <v>0</v>
      </c>
      <c r="BT59" s="53">
        <v>0</v>
      </c>
      <c r="BU59" s="53">
        <v>0</v>
      </c>
      <c r="BV59" s="53">
        <v>0</v>
      </c>
      <c r="BW59" s="53">
        <v>0</v>
      </c>
      <c r="BX59" s="53">
        <v>0</v>
      </c>
      <c r="BY59" s="53">
        <v>0</v>
      </c>
      <c r="BZ59" s="53">
        <v>0</v>
      </c>
      <c r="CA59" s="58"/>
    </row>
    <row r="60" spans="1:90" s="14" customFormat="1" ht="30" x14ac:dyDescent="0.25">
      <c r="A60" s="2">
        <v>404221</v>
      </c>
      <c r="B60" s="3" t="s">
        <v>290</v>
      </c>
      <c r="C60" s="3" t="s">
        <v>291</v>
      </c>
      <c r="D60" s="3" t="s">
        <v>141</v>
      </c>
      <c r="E60" s="3" t="str">
        <f t="shared" si="1"/>
        <v>C AND G MAINTENANCE CORP W1 pnum404221</v>
      </c>
      <c r="F60" s="5"/>
      <c r="G60" s="3" t="s">
        <v>292</v>
      </c>
      <c r="H60" s="3" t="s">
        <v>293</v>
      </c>
      <c r="I60" s="50">
        <v>500000</v>
      </c>
      <c r="J60" s="50">
        <v>500000</v>
      </c>
      <c r="K60" s="50">
        <v>500000</v>
      </c>
      <c r="L60" s="50">
        <v>500000</v>
      </c>
      <c r="M60" s="50">
        <v>550000</v>
      </c>
      <c r="N60" s="50">
        <v>550000</v>
      </c>
      <c r="O60" s="50">
        <v>550000</v>
      </c>
      <c r="P60" s="50">
        <v>600000</v>
      </c>
      <c r="Q60" s="50">
        <v>600000</v>
      </c>
      <c r="R60" s="50">
        <v>600000</v>
      </c>
      <c r="S60" s="50">
        <v>625000</v>
      </c>
      <c r="T60" s="50">
        <v>625000</v>
      </c>
      <c r="U60" s="50">
        <v>625000</v>
      </c>
      <c r="V60" s="50">
        <v>650000</v>
      </c>
      <c r="W60" s="50">
        <v>675000</v>
      </c>
      <c r="X60" s="50">
        <v>680000</v>
      </c>
      <c r="Y60" s="50">
        <v>690000</v>
      </c>
      <c r="Z60" s="50">
        <v>700000</v>
      </c>
      <c r="AA60" s="50">
        <v>750000</v>
      </c>
      <c r="AB60" s="50">
        <v>800000</v>
      </c>
      <c r="AC60" s="50">
        <v>875000</v>
      </c>
      <c r="AD60" s="50">
        <v>875000</v>
      </c>
      <c r="AE60" s="50">
        <v>875000</v>
      </c>
      <c r="AF60" s="50">
        <v>900000</v>
      </c>
      <c r="AG60" s="50">
        <v>900000</v>
      </c>
      <c r="AH60" s="50">
        <v>925000</v>
      </c>
      <c r="AI60" s="50">
        <v>925000</v>
      </c>
      <c r="AJ60" s="50">
        <v>955000</v>
      </c>
      <c r="AK60" s="50">
        <v>975000</v>
      </c>
      <c r="AL60" s="50">
        <v>995000</v>
      </c>
      <c r="AM60" s="50">
        <v>1000000</v>
      </c>
      <c r="AN60" s="52">
        <v>0</v>
      </c>
      <c r="AO60" s="52">
        <v>0</v>
      </c>
      <c r="AP60" s="52">
        <v>0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0</v>
      </c>
      <c r="BL60" s="52">
        <v>0</v>
      </c>
      <c r="BM60" s="52">
        <v>0</v>
      </c>
      <c r="BN60" s="52">
        <v>0</v>
      </c>
      <c r="BO60" s="52">
        <v>0</v>
      </c>
      <c r="BP60" s="52">
        <v>0</v>
      </c>
      <c r="BQ60" s="52">
        <v>0</v>
      </c>
      <c r="BR60" s="52">
        <v>0</v>
      </c>
      <c r="BS60" s="52">
        <v>0</v>
      </c>
      <c r="BT60" s="52">
        <v>0</v>
      </c>
      <c r="BU60" s="52">
        <v>0</v>
      </c>
      <c r="BV60" s="52">
        <v>0</v>
      </c>
      <c r="BW60" s="52">
        <v>0</v>
      </c>
      <c r="BX60" s="52">
        <v>0</v>
      </c>
      <c r="BY60" s="52">
        <v>0</v>
      </c>
      <c r="BZ60" s="52">
        <v>0</v>
      </c>
      <c r="CA60" s="58"/>
      <c r="CB60"/>
      <c r="CC60"/>
      <c r="CD60"/>
      <c r="CE60"/>
      <c r="CF60"/>
      <c r="CG60"/>
      <c r="CH60"/>
      <c r="CI60"/>
      <c r="CJ60"/>
      <c r="CK60"/>
      <c r="CL60"/>
    </row>
    <row r="61" spans="1:90" ht="30" x14ac:dyDescent="0.25">
      <c r="A61" s="2">
        <v>404024</v>
      </c>
      <c r="B61" s="3" t="s">
        <v>294</v>
      </c>
      <c r="C61" s="3" t="s">
        <v>295</v>
      </c>
      <c r="D61" s="3" t="s">
        <v>141</v>
      </c>
      <c r="E61" s="3" t="str">
        <f t="shared" si="1"/>
        <v>CALUMET FABR ENG COMPANY W1 pnum404024</v>
      </c>
      <c r="F61" s="5"/>
      <c r="G61" s="3" t="s">
        <v>296</v>
      </c>
      <c r="H61" s="3" t="s">
        <v>297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0</v>
      </c>
      <c r="AC61" s="50">
        <v>0</v>
      </c>
      <c r="AD61" s="50">
        <v>0</v>
      </c>
      <c r="AE61" s="50">
        <v>0</v>
      </c>
      <c r="AF61" s="50">
        <v>0</v>
      </c>
      <c r="AG61" s="50">
        <v>0</v>
      </c>
      <c r="AH61" s="50">
        <v>0</v>
      </c>
      <c r="AI61" s="50">
        <v>0</v>
      </c>
      <c r="AJ61" s="50">
        <v>0</v>
      </c>
      <c r="AK61" s="50">
        <v>0</v>
      </c>
      <c r="AL61" s="50">
        <v>0</v>
      </c>
      <c r="AM61" s="50">
        <v>0</v>
      </c>
      <c r="AN61" s="51">
        <v>75000</v>
      </c>
      <c r="AO61" s="51">
        <v>52500</v>
      </c>
      <c r="AP61" s="51">
        <v>15000</v>
      </c>
      <c r="AQ61" s="51">
        <v>75000</v>
      </c>
      <c r="AR61" s="51">
        <v>140000</v>
      </c>
      <c r="AS61" s="51">
        <v>140000</v>
      </c>
      <c r="AT61" s="51">
        <v>140000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>
        <v>0</v>
      </c>
      <c r="BN61" s="55">
        <v>0</v>
      </c>
      <c r="BO61" s="55">
        <v>0</v>
      </c>
      <c r="BP61" s="55">
        <v>0</v>
      </c>
      <c r="BQ61" s="55">
        <v>0</v>
      </c>
      <c r="BR61" s="55">
        <v>0</v>
      </c>
      <c r="BS61" s="55">
        <v>0</v>
      </c>
      <c r="BT61" s="55">
        <v>0</v>
      </c>
      <c r="BU61" s="55">
        <v>0</v>
      </c>
      <c r="BV61" s="55">
        <v>0</v>
      </c>
      <c r="BW61" s="55">
        <v>0</v>
      </c>
      <c r="BX61" s="55">
        <v>0</v>
      </c>
      <c r="BY61" s="55">
        <v>0</v>
      </c>
      <c r="BZ61" s="55">
        <v>0</v>
      </c>
      <c r="CA61" s="58"/>
    </row>
    <row r="62" spans="1:90" x14ac:dyDescent="0.25">
      <c r="A62" s="2">
        <v>434424</v>
      </c>
      <c r="B62" s="3" t="s">
        <v>298</v>
      </c>
      <c r="C62" s="3" t="s">
        <v>299</v>
      </c>
      <c r="D62" s="3" t="s">
        <v>136</v>
      </c>
      <c r="E62" s="3" t="str">
        <f t="shared" si="1"/>
        <v>CARILLON CLUB W2 pnum434424</v>
      </c>
      <c r="F62" s="2">
        <v>300</v>
      </c>
      <c r="G62" s="3" t="s">
        <v>300</v>
      </c>
      <c r="H62" s="3" t="s">
        <v>301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50">
        <v>0</v>
      </c>
      <c r="S62" s="50">
        <v>0</v>
      </c>
      <c r="T62" s="50">
        <v>0</v>
      </c>
      <c r="U62" s="50">
        <v>0</v>
      </c>
      <c r="V62" s="50">
        <v>0</v>
      </c>
      <c r="W62" s="50">
        <v>0</v>
      </c>
      <c r="X62" s="50">
        <v>0</v>
      </c>
      <c r="Y62" s="50">
        <v>0</v>
      </c>
      <c r="Z62" s="50">
        <v>0</v>
      </c>
      <c r="AA62" s="50">
        <v>0</v>
      </c>
      <c r="AB62" s="50">
        <v>0</v>
      </c>
      <c r="AC62" s="50">
        <v>0</v>
      </c>
      <c r="AD62" s="50">
        <v>0</v>
      </c>
      <c r="AE62" s="50">
        <v>0</v>
      </c>
      <c r="AF62" s="50">
        <v>0</v>
      </c>
      <c r="AG62" s="50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0">
        <v>0</v>
      </c>
      <c r="BA62" s="50">
        <v>0</v>
      </c>
      <c r="BB62" s="50">
        <v>0</v>
      </c>
      <c r="BC62" s="50">
        <v>0</v>
      </c>
      <c r="BD62" s="50">
        <v>0</v>
      </c>
      <c r="BE62" s="50">
        <v>0</v>
      </c>
      <c r="BF62" s="50">
        <v>0</v>
      </c>
      <c r="BG62" s="50">
        <v>0</v>
      </c>
      <c r="BH62" s="50">
        <v>0</v>
      </c>
      <c r="BI62" s="50">
        <v>0</v>
      </c>
      <c r="BJ62" s="50">
        <v>0</v>
      </c>
      <c r="BK62" s="50">
        <v>0</v>
      </c>
      <c r="BL62" s="50">
        <v>0</v>
      </c>
      <c r="BM62" s="50">
        <v>0</v>
      </c>
      <c r="BN62" s="50">
        <v>0</v>
      </c>
      <c r="BO62" s="50">
        <v>0</v>
      </c>
      <c r="BP62" s="51">
        <v>3600000</v>
      </c>
      <c r="BQ62" s="51">
        <v>2750000</v>
      </c>
      <c r="BR62" s="51">
        <v>3000000</v>
      </c>
      <c r="BS62" s="51">
        <v>3000000</v>
      </c>
      <c r="BT62" s="51">
        <v>3000000</v>
      </c>
      <c r="BU62" s="51">
        <v>3000000</v>
      </c>
      <c r="BV62" s="51">
        <v>3000000</v>
      </c>
      <c r="BW62" s="51">
        <v>3000000</v>
      </c>
      <c r="BX62" s="51">
        <v>3000000</v>
      </c>
      <c r="BY62" s="51">
        <v>3000000</v>
      </c>
      <c r="BZ62" s="51">
        <v>3000000</v>
      </c>
      <c r="CA62" s="111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</row>
    <row r="63" spans="1:90" s="112" customFormat="1" x14ac:dyDescent="0.25">
      <c r="A63" s="2">
        <v>434425</v>
      </c>
      <c r="B63" s="3" t="s">
        <v>298</v>
      </c>
      <c r="C63" s="3" t="s">
        <v>299</v>
      </c>
      <c r="D63" s="3" t="s">
        <v>180</v>
      </c>
      <c r="E63" s="3" t="str">
        <f t="shared" si="1"/>
        <v>CARILLON CLUB W3 pnum434425</v>
      </c>
      <c r="F63" s="2">
        <v>300</v>
      </c>
      <c r="G63" s="3" t="s">
        <v>300</v>
      </c>
      <c r="H63" s="3" t="s">
        <v>301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  <c r="AJ63" s="57">
        <v>0</v>
      </c>
      <c r="AK63" s="57">
        <v>0</v>
      </c>
      <c r="AL63" s="57">
        <v>0</v>
      </c>
      <c r="AM63" s="57">
        <v>0</v>
      </c>
      <c r="AN63" s="57">
        <v>0</v>
      </c>
      <c r="AO63" s="57">
        <v>0</v>
      </c>
      <c r="AP63" s="57">
        <v>0</v>
      </c>
      <c r="AQ63" s="57">
        <v>0</v>
      </c>
      <c r="AR63" s="57">
        <v>0</v>
      </c>
      <c r="AS63" s="57">
        <v>0</v>
      </c>
      <c r="AT63" s="57">
        <v>0</v>
      </c>
      <c r="AU63" s="57">
        <v>0</v>
      </c>
      <c r="AV63" s="57">
        <v>0</v>
      </c>
      <c r="AW63" s="57">
        <v>0</v>
      </c>
      <c r="AX63" s="57">
        <v>0</v>
      </c>
      <c r="AY63" s="57">
        <v>0</v>
      </c>
      <c r="AZ63" s="57">
        <v>0</v>
      </c>
      <c r="BA63" s="57">
        <v>0</v>
      </c>
      <c r="BB63" s="57">
        <v>0</v>
      </c>
      <c r="BC63" s="57">
        <v>0</v>
      </c>
      <c r="BD63" s="57">
        <v>0</v>
      </c>
      <c r="BE63" s="57">
        <v>0</v>
      </c>
      <c r="BF63" s="57">
        <v>0</v>
      </c>
      <c r="BG63" s="57">
        <v>0</v>
      </c>
      <c r="BH63" s="57">
        <v>0</v>
      </c>
      <c r="BI63" s="57">
        <v>0</v>
      </c>
      <c r="BJ63" s="57">
        <v>0</v>
      </c>
      <c r="BK63" s="57">
        <v>0</v>
      </c>
      <c r="BL63" s="57">
        <v>0</v>
      </c>
      <c r="BM63" s="57">
        <v>0</v>
      </c>
      <c r="BN63" s="57">
        <v>0</v>
      </c>
      <c r="BO63" s="57">
        <v>0</v>
      </c>
      <c r="BP63" s="51">
        <v>216000</v>
      </c>
      <c r="BQ63" s="110">
        <v>0</v>
      </c>
      <c r="BR63" s="51">
        <v>400000</v>
      </c>
      <c r="BS63" s="51">
        <v>400000</v>
      </c>
      <c r="BT63" s="51">
        <v>400000</v>
      </c>
      <c r="BU63" s="51">
        <v>400000</v>
      </c>
      <c r="BV63" s="51">
        <v>400000</v>
      </c>
      <c r="BW63" s="51">
        <v>400000</v>
      </c>
      <c r="BX63" s="51">
        <v>400000</v>
      </c>
      <c r="BY63" s="51">
        <v>400000</v>
      </c>
      <c r="BZ63" s="51">
        <v>400000</v>
      </c>
      <c r="CA63" s="111"/>
    </row>
    <row r="64" spans="1:90" s="112" customFormat="1" ht="30" x14ac:dyDescent="0.25">
      <c r="A64" s="2">
        <v>405199</v>
      </c>
      <c r="B64" s="3" t="s">
        <v>302</v>
      </c>
      <c r="C64" s="3" t="s">
        <v>303</v>
      </c>
      <c r="D64" s="3" t="s">
        <v>172</v>
      </c>
      <c r="E64" s="3" t="str">
        <f t="shared" si="1"/>
        <v>CENTRAL SOD FARMS WILL CTY W7 pnum405199</v>
      </c>
      <c r="F64" s="2">
        <v>205</v>
      </c>
      <c r="G64" s="3" t="s">
        <v>304</v>
      </c>
      <c r="H64" s="3" t="s">
        <v>305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57">
        <v>0</v>
      </c>
      <c r="AM64" s="57">
        <v>0</v>
      </c>
      <c r="AN64" s="57">
        <v>0</v>
      </c>
      <c r="AO64" s="57">
        <v>0</v>
      </c>
      <c r="AP64" s="57">
        <v>0</v>
      </c>
      <c r="AQ64" s="57">
        <v>0</v>
      </c>
      <c r="AR64" s="57">
        <v>0</v>
      </c>
      <c r="AS64" s="57">
        <v>0</v>
      </c>
      <c r="AT64" s="57">
        <v>0</v>
      </c>
      <c r="AU64" s="57">
        <v>0</v>
      </c>
      <c r="AV64" s="57">
        <v>0</v>
      </c>
      <c r="AW64" s="57">
        <v>0</v>
      </c>
      <c r="AX64" s="57">
        <v>0</v>
      </c>
      <c r="AY64" s="57">
        <v>0</v>
      </c>
      <c r="AZ64" s="57">
        <v>0</v>
      </c>
      <c r="BA64" s="57">
        <v>0</v>
      </c>
      <c r="BB64" s="52">
        <v>13500000</v>
      </c>
      <c r="BC64" s="52">
        <v>4300000</v>
      </c>
      <c r="BD64" s="52">
        <v>4300000</v>
      </c>
      <c r="BE64" s="52">
        <v>4300000</v>
      </c>
      <c r="BF64" s="52">
        <v>22500000</v>
      </c>
      <c r="BG64" s="52">
        <v>40920000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0</v>
      </c>
      <c r="BO64" s="53">
        <v>0</v>
      </c>
      <c r="BP64" s="55">
        <v>0</v>
      </c>
      <c r="BQ64" s="55">
        <v>0</v>
      </c>
      <c r="BR64" s="55">
        <v>0</v>
      </c>
      <c r="BS64" s="55">
        <v>0</v>
      </c>
      <c r="BT64" s="55">
        <v>0</v>
      </c>
      <c r="BU64" s="55">
        <v>0</v>
      </c>
      <c r="BV64" s="55">
        <v>0</v>
      </c>
      <c r="BW64" s="55">
        <v>0</v>
      </c>
      <c r="BX64" s="55">
        <v>0</v>
      </c>
      <c r="BY64" s="55">
        <v>0</v>
      </c>
      <c r="BZ64" s="55">
        <v>0</v>
      </c>
      <c r="CA64" s="58"/>
      <c r="CB64"/>
      <c r="CC64"/>
      <c r="CD64"/>
      <c r="CE64"/>
      <c r="CF64"/>
      <c r="CG64"/>
      <c r="CH64"/>
      <c r="CI64"/>
      <c r="CJ64"/>
      <c r="CK64"/>
      <c r="CL64"/>
    </row>
    <row r="65" spans="1:90" ht="30" x14ac:dyDescent="0.25">
      <c r="A65" s="2">
        <v>405144</v>
      </c>
      <c r="B65" s="3" t="s">
        <v>302</v>
      </c>
      <c r="C65" s="3" t="s">
        <v>303</v>
      </c>
      <c r="D65" s="3" t="s">
        <v>157</v>
      </c>
      <c r="E65" s="3" t="str">
        <f t="shared" si="1"/>
        <v>CENTRAL SOD FARMS WILL CTY W4 pnum405144</v>
      </c>
      <c r="F65" s="2">
        <v>160</v>
      </c>
      <c r="G65" s="3" t="s">
        <v>306</v>
      </c>
      <c r="H65" s="3" t="s">
        <v>307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  <c r="AJ65" s="57">
        <v>0</v>
      </c>
      <c r="AK65" s="57">
        <v>0</v>
      </c>
      <c r="AL65" s="57">
        <v>0</v>
      </c>
      <c r="AM65" s="57">
        <v>0</v>
      </c>
      <c r="AN65" s="57">
        <v>0</v>
      </c>
      <c r="AO65" s="57">
        <v>0</v>
      </c>
      <c r="AP65" s="57">
        <v>0</v>
      </c>
      <c r="AQ65" s="57">
        <v>0</v>
      </c>
      <c r="AR65" s="57">
        <v>0</v>
      </c>
      <c r="AS65" s="57">
        <v>0</v>
      </c>
      <c r="AT65" s="57">
        <v>0</v>
      </c>
      <c r="AU65" s="57">
        <v>0</v>
      </c>
      <c r="AV65" s="57">
        <v>0</v>
      </c>
      <c r="AW65" s="57">
        <v>0</v>
      </c>
      <c r="AX65" s="57">
        <v>0</v>
      </c>
      <c r="AY65" s="57">
        <v>0</v>
      </c>
      <c r="AZ65" s="57">
        <v>0</v>
      </c>
      <c r="BA65" s="57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5">
        <v>0</v>
      </c>
      <c r="BL65" s="55">
        <v>0</v>
      </c>
      <c r="BM65" s="55">
        <v>0</v>
      </c>
      <c r="BN65" s="55">
        <v>0</v>
      </c>
      <c r="BO65" s="55">
        <v>0</v>
      </c>
      <c r="BP65" s="55">
        <v>0</v>
      </c>
      <c r="BQ65" s="55">
        <v>0</v>
      </c>
      <c r="BR65" s="55">
        <v>0</v>
      </c>
      <c r="BS65" s="55">
        <v>0</v>
      </c>
      <c r="BT65" s="55">
        <v>0</v>
      </c>
      <c r="BU65" s="55">
        <v>0</v>
      </c>
      <c r="BV65" s="55">
        <v>0</v>
      </c>
      <c r="BW65" s="55">
        <v>0</v>
      </c>
      <c r="BX65" s="55">
        <v>0</v>
      </c>
      <c r="BY65" s="55">
        <v>0</v>
      </c>
      <c r="BZ65" s="55">
        <v>0</v>
      </c>
      <c r="CA65" s="58"/>
    </row>
    <row r="66" spans="1:90" ht="30" x14ac:dyDescent="0.25">
      <c r="A66" s="2">
        <v>405145</v>
      </c>
      <c r="B66" s="3" t="s">
        <v>302</v>
      </c>
      <c r="C66" s="3" t="s">
        <v>303</v>
      </c>
      <c r="D66" s="3" t="s">
        <v>169</v>
      </c>
      <c r="E66" s="3" t="str">
        <f t="shared" ref="E66:E129" si="23">_xlfn.CONCAT(C66, " W",D66," pnum",A66)</f>
        <v>CENTRAL SOD FARMS WILL CTY W5 pnum405145</v>
      </c>
      <c r="F66" s="2">
        <v>145</v>
      </c>
      <c r="G66" s="3" t="s">
        <v>308</v>
      </c>
      <c r="H66" s="3" t="s">
        <v>309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  <c r="AJ66" s="57">
        <v>0</v>
      </c>
      <c r="AK66" s="57">
        <v>0</v>
      </c>
      <c r="AL66" s="57">
        <v>0</v>
      </c>
      <c r="AM66" s="57">
        <v>0</v>
      </c>
      <c r="AN66" s="57">
        <v>0</v>
      </c>
      <c r="AO66" s="57">
        <v>0</v>
      </c>
      <c r="AP66" s="57">
        <v>0</v>
      </c>
      <c r="AQ66" s="57">
        <v>0</v>
      </c>
      <c r="AR66" s="57">
        <v>0</v>
      </c>
      <c r="AS66" s="57">
        <v>0</v>
      </c>
      <c r="AT66" s="57">
        <v>0</v>
      </c>
      <c r="AU66" s="57">
        <v>0</v>
      </c>
      <c r="AV66" s="57">
        <v>0</v>
      </c>
      <c r="AW66" s="57">
        <v>0</v>
      </c>
      <c r="AX66" s="57">
        <v>0</v>
      </c>
      <c r="AY66" s="57">
        <v>0</v>
      </c>
      <c r="AZ66" s="57">
        <v>0</v>
      </c>
      <c r="BA66" s="57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0</v>
      </c>
      <c r="BO66" s="53">
        <v>0</v>
      </c>
      <c r="BP66" s="53">
        <v>0</v>
      </c>
      <c r="BQ66" s="53">
        <v>0</v>
      </c>
      <c r="BR66" s="53">
        <v>0</v>
      </c>
      <c r="BS66" s="53">
        <v>0</v>
      </c>
      <c r="BT66" s="53">
        <v>0</v>
      </c>
      <c r="BU66" s="53">
        <v>0</v>
      </c>
      <c r="BV66" s="53">
        <v>0</v>
      </c>
      <c r="BW66" s="53">
        <v>0</v>
      </c>
      <c r="BX66" s="53">
        <v>0</v>
      </c>
      <c r="BY66" s="53">
        <v>0</v>
      </c>
      <c r="BZ66" s="53">
        <v>0</v>
      </c>
      <c r="CA66" s="58"/>
    </row>
    <row r="67" spans="1:90" ht="30" x14ac:dyDescent="0.25">
      <c r="A67" s="2">
        <v>405141</v>
      </c>
      <c r="B67" s="3" t="s">
        <v>302</v>
      </c>
      <c r="C67" s="3" t="s">
        <v>303</v>
      </c>
      <c r="D67" s="3" t="s">
        <v>141</v>
      </c>
      <c r="E67" s="3" t="str">
        <f t="shared" si="23"/>
        <v>CENTRAL SOD FARMS WILL CTY W1 pnum405141</v>
      </c>
      <c r="F67" s="5"/>
      <c r="G67" s="3" t="s">
        <v>310</v>
      </c>
      <c r="H67" s="3" t="s">
        <v>311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4350000</v>
      </c>
      <c r="AJ67" s="57">
        <v>4567500</v>
      </c>
      <c r="AK67" s="57">
        <v>4785000</v>
      </c>
      <c r="AL67" s="57">
        <v>5002500</v>
      </c>
      <c r="AM67" s="57">
        <v>5220000</v>
      </c>
      <c r="AN67" s="53">
        <v>5437500</v>
      </c>
      <c r="AO67" s="53">
        <v>5655000</v>
      </c>
      <c r="AP67" s="53">
        <v>5872500</v>
      </c>
      <c r="AQ67" s="53">
        <v>6090000</v>
      </c>
      <c r="AR67" s="53">
        <v>6307500</v>
      </c>
      <c r="AS67" s="53">
        <v>6525000</v>
      </c>
      <c r="AT67" s="53">
        <v>6742500</v>
      </c>
      <c r="AU67" s="53">
        <v>6960000</v>
      </c>
      <c r="AV67" s="53">
        <v>7177500</v>
      </c>
      <c r="AW67" s="53">
        <v>7395000</v>
      </c>
      <c r="AX67" s="53">
        <v>7612500</v>
      </c>
      <c r="AY67" s="53">
        <v>7830000</v>
      </c>
      <c r="AZ67" s="53">
        <v>8047500</v>
      </c>
      <c r="BA67" s="53">
        <v>8265000</v>
      </c>
      <c r="BB67" s="52">
        <v>8700000</v>
      </c>
      <c r="BC67" s="52">
        <v>4320000</v>
      </c>
      <c r="BD67" s="52">
        <v>4320000</v>
      </c>
      <c r="BE67" s="52">
        <v>4320000</v>
      </c>
      <c r="BF67" s="52">
        <v>4320000</v>
      </c>
      <c r="BG67" s="52">
        <v>4320000</v>
      </c>
      <c r="BH67" s="52">
        <v>4320000</v>
      </c>
      <c r="BI67" s="52">
        <v>4320000</v>
      </c>
      <c r="BJ67" s="52">
        <v>4320000</v>
      </c>
      <c r="BK67" s="52">
        <v>4320000</v>
      </c>
      <c r="BL67" s="52">
        <v>4320000</v>
      </c>
      <c r="BM67" s="52">
        <v>43200000</v>
      </c>
      <c r="BN67" s="52">
        <v>43200000</v>
      </c>
      <c r="BO67" s="52">
        <v>43200000</v>
      </c>
      <c r="BP67" s="52">
        <v>43200000</v>
      </c>
      <c r="BQ67" s="52">
        <v>43200000</v>
      </c>
      <c r="BR67" s="52">
        <v>43200000</v>
      </c>
      <c r="BS67" s="52">
        <v>43200000</v>
      </c>
      <c r="BT67" s="52">
        <v>43200000</v>
      </c>
      <c r="BU67" s="52">
        <v>43200000</v>
      </c>
      <c r="BV67" s="52">
        <v>43200000</v>
      </c>
      <c r="BW67" s="52">
        <v>43200000</v>
      </c>
      <c r="BX67" s="52">
        <v>43200000</v>
      </c>
      <c r="BY67" s="52">
        <v>43200000</v>
      </c>
      <c r="BZ67" s="52">
        <v>43200000</v>
      </c>
      <c r="CA67" s="58"/>
    </row>
    <row r="68" spans="1:90" ht="30" x14ac:dyDescent="0.25">
      <c r="A68" s="2">
        <v>405221</v>
      </c>
      <c r="B68" s="3" t="s">
        <v>302</v>
      </c>
      <c r="C68" s="3" t="s">
        <v>303</v>
      </c>
      <c r="D68" s="3" t="s">
        <v>312</v>
      </c>
      <c r="E68" s="3" t="str">
        <f t="shared" si="23"/>
        <v>CENTRAL SOD FARMS WILL CTY W8 pnum405221</v>
      </c>
      <c r="F68" s="2">
        <v>325</v>
      </c>
      <c r="G68" s="3" t="s">
        <v>313</v>
      </c>
      <c r="H68" s="3" t="s">
        <v>314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  <c r="AJ68" s="57">
        <v>0</v>
      </c>
      <c r="AK68" s="57">
        <v>0</v>
      </c>
      <c r="AL68" s="57">
        <v>0</v>
      </c>
      <c r="AM68" s="57">
        <v>0</v>
      </c>
      <c r="AN68" s="57">
        <v>0</v>
      </c>
      <c r="AO68" s="57">
        <v>0</v>
      </c>
      <c r="AP68" s="57">
        <v>0</v>
      </c>
      <c r="AQ68" s="57">
        <v>0</v>
      </c>
      <c r="AR68" s="57">
        <v>0</v>
      </c>
      <c r="AS68" s="57">
        <v>0</v>
      </c>
      <c r="AT68" s="57">
        <v>0</v>
      </c>
      <c r="AU68" s="57">
        <v>0</v>
      </c>
      <c r="AV68" s="57">
        <v>0</v>
      </c>
      <c r="AW68" s="57">
        <v>0</v>
      </c>
      <c r="AX68" s="57">
        <v>0</v>
      </c>
      <c r="AY68" s="57">
        <v>0</v>
      </c>
      <c r="AZ68" s="57">
        <v>0</v>
      </c>
      <c r="BA68" s="57">
        <v>0</v>
      </c>
      <c r="BB68" s="52">
        <v>5625000</v>
      </c>
      <c r="BC68" s="51">
        <v>14256000</v>
      </c>
      <c r="BD68" s="52">
        <v>25920000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54">
        <v>0</v>
      </c>
      <c r="BK68" s="54">
        <v>0</v>
      </c>
      <c r="BL68" s="54">
        <v>0</v>
      </c>
      <c r="BM68" s="54">
        <v>0</v>
      </c>
      <c r="BN68" s="54">
        <v>0</v>
      </c>
      <c r="BO68" s="54">
        <v>0</v>
      </c>
      <c r="BP68" s="54">
        <v>0</v>
      </c>
      <c r="BQ68" s="54">
        <v>0</v>
      </c>
      <c r="BR68" s="54">
        <v>0</v>
      </c>
      <c r="BS68" s="54">
        <v>0</v>
      </c>
      <c r="BT68" s="54">
        <v>0</v>
      </c>
      <c r="BU68" s="54">
        <v>0</v>
      </c>
      <c r="BV68" s="54">
        <v>0</v>
      </c>
      <c r="BW68" s="54">
        <v>0</v>
      </c>
      <c r="BX68" s="54">
        <v>0</v>
      </c>
      <c r="BY68" s="54">
        <v>0</v>
      </c>
      <c r="BZ68" s="54">
        <v>0</v>
      </c>
      <c r="CA68" s="58"/>
    </row>
    <row r="69" spans="1:90" ht="30" x14ac:dyDescent="0.25">
      <c r="A69" s="2">
        <v>412265</v>
      </c>
      <c r="B69" s="3" t="s">
        <v>302</v>
      </c>
      <c r="C69" s="3" t="s">
        <v>303</v>
      </c>
      <c r="D69" s="3" t="s">
        <v>256</v>
      </c>
      <c r="E69" s="3" t="str">
        <f t="shared" si="23"/>
        <v>CENTRAL SOD FARMS WILL CTY W11 pnum412265</v>
      </c>
      <c r="F69" s="2">
        <v>325</v>
      </c>
      <c r="G69" s="3" t="s">
        <v>315</v>
      </c>
      <c r="H69" s="3" t="s">
        <v>316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  <c r="AJ69" s="57">
        <v>0</v>
      </c>
      <c r="AK69" s="57">
        <v>0</v>
      </c>
      <c r="AL69" s="57">
        <v>0</v>
      </c>
      <c r="AM69" s="57">
        <v>0</v>
      </c>
      <c r="AN69" s="57">
        <v>0</v>
      </c>
      <c r="AO69" s="57">
        <v>0</v>
      </c>
      <c r="AP69" s="57">
        <v>0</v>
      </c>
      <c r="AQ69" s="57">
        <v>0</v>
      </c>
      <c r="AR69" s="57">
        <v>0</v>
      </c>
      <c r="AS69" s="57">
        <v>0</v>
      </c>
      <c r="AT69" s="57">
        <v>0</v>
      </c>
      <c r="AU69" s="57">
        <v>0</v>
      </c>
      <c r="AV69" s="57">
        <v>0</v>
      </c>
      <c r="AW69" s="57">
        <v>0</v>
      </c>
      <c r="AX69" s="57">
        <v>0</v>
      </c>
      <c r="AY69" s="57">
        <v>0</v>
      </c>
      <c r="AZ69" s="57">
        <v>0</v>
      </c>
      <c r="BA69" s="57">
        <v>0</v>
      </c>
      <c r="BB69" s="53">
        <v>0</v>
      </c>
      <c r="BC69" s="53">
        <v>0</v>
      </c>
      <c r="BD69" s="53">
        <v>0</v>
      </c>
      <c r="BE69" s="53">
        <v>0</v>
      </c>
      <c r="BF69" s="53">
        <v>0</v>
      </c>
      <c r="BG69" s="53">
        <v>0</v>
      </c>
      <c r="BH69" s="53">
        <v>0</v>
      </c>
      <c r="BI69" s="53">
        <v>0</v>
      </c>
      <c r="BJ69" s="53">
        <v>0</v>
      </c>
      <c r="BK69" s="53">
        <v>0</v>
      </c>
      <c r="BL69" s="53">
        <v>0</v>
      </c>
      <c r="BM69" s="52">
        <v>180000</v>
      </c>
      <c r="BN69" s="52">
        <v>180000</v>
      </c>
      <c r="BO69" s="52">
        <v>180000</v>
      </c>
      <c r="BP69" s="52">
        <v>180000</v>
      </c>
      <c r="BQ69" s="52">
        <v>180000</v>
      </c>
      <c r="BR69" s="52">
        <v>180000</v>
      </c>
      <c r="BS69" s="52">
        <v>180000</v>
      </c>
      <c r="BT69" s="52">
        <v>180000</v>
      </c>
      <c r="BU69" s="52">
        <v>180000</v>
      </c>
      <c r="BV69" s="52">
        <v>180000</v>
      </c>
      <c r="BW69" s="52">
        <v>180000</v>
      </c>
      <c r="BX69" s="52">
        <v>180000</v>
      </c>
      <c r="BY69" s="52">
        <v>180000</v>
      </c>
      <c r="BZ69" s="52">
        <v>180000</v>
      </c>
      <c r="CA69" s="58"/>
    </row>
    <row r="70" spans="1:90" x14ac:dyDescent="0.25">
      <c r="A70" s="10">
        <v>411843</v>
      </c>
      <c r="B70" s="11" t="s">
        <v>317</v>
      </c>
      <c r="C70" s="11" t="s">
        <v>318</v>
      </c>
      <c r="D70" s="11" t="s">
        <v>169</v>
      </c>
      <c r="E70" s="3" t="str">
        <f t="shared" si="23"/>
        <v>CHANNAHON W5 pnum411843</v>
      </c>
      <c r="F70" s="10">
        <v>55</v>
      </c>
      <c r="G70" s="11" t="s">
        <v>319</v>
      </c>
      <c r="H70" s="11" t="s">
        <v>320</v>
      </c>
      <c r="I70" s="91">
        <v>0</v>
      </c>
      <c r="J70" s="91">
        <v>0</v>
      </c>
      <c r="K70" s="91">
        <v>0</v>
      </c>
      <c r="L70" s="91">
        <v>0</v>
      </c>
      <c r="M70" s="91">
        <v>0</v>
      </c>
      <c r="N70" s="91">
        <v>0</v>
      </c>
      <c r="O70" s="91">
        <v>0</v>
      </c>
      <c r="P70" s="91">
        <v>0</v>
      </c>
      <c r="Q70" s="91">
        <v>0</v>
      </c>
      <c r="R70" s="91">
        <v>0</v>
      </c>
      <c r="S70" s="91">
        <v>0</v>
      </c>
      <c r="T70" s="91">
        <v>0</v>
      </c>
      <c r="U70" s="91">
        <v>0</v>
      </c>
      <c r="V70" s="91">
        <v>0</v>
      </c>
      <c r="W70" s="91">
        <v>0</v>
      </c>
      <c r="X70" s="91">
        <v>0</v>
      </c>
      <c r="Y70" s="91">
        <v>0</v>
      </c>
      <c r="Z70" s="91">
        <v>0</v>
      </c>
      <c r="AA70" s="91">
        <v>0</v>
      </c>
      <c r="AB70" s="91">
        <v>0</v>
      </c>
      <c r="AC70" s="91">
        <v>0</v>
      </c>
      <c r="AD70" s="91">
        <v>0</v>
      </c>
      <c r="AE70" s="91">
        <v>0</v>
      </c>
      <c r="AF70" s="91">
        <v>0</v>
      </c>
      <c r="AG70" s="91">
        <v>0</v>
      </c>
      <c r="AH70" s="91">
        <v>0</v>
      </c>
      <c r="AI70" s="91">
        <v>0</v>
      </c>
      <c r="AJ70" s="91">
        <v>0</v>
      </c>
      <c r="AK70" s="91">
        <v>0</v>
      </c>
      <c r="AL70" s="108">
        <v>0</v>
      </c>
      <c r="AM70" s="80">
        <v>0</v>
      </c>
      <c r="AN70" s="80">
        <v>0</v>
      </c>
      <c r="AO70" s="80">
        <v>0</v>
      </c>
      <c r="AP70" s="80">
        <v>0</v>
      </c>
      <c r="AQ70" s="80">
        <v>0</v>
      </c>
      <c r="AR70" s="80">
        <v>0</v>
      </c>
      <c r="AS70" s="80">
        <v>0</v>
      </c>
      <c r="AT70" s="80">
        <v>0</v>
      </c>
      <c r="AU70" s="80">
        <v>0</v>
      </c>
      <c r="AV70" s="80">
        <v>0</v>
      </c>
      <c r="AW70" s="80">
        <v>0</v>
      </c>
      <c r="AX70" s="80">
        <v>0</v>
      </c>
      <c r="AY70" s="80">
        <v>0</v>
      </c>
      <c r="AZ70" s="80">
        <v>0</v>
      </c>
      <c r="BA70" s="80">
        <v>0</v>
      </c>
      <c r="BB70" s="76">
        <v>0</v>
      </c>
      <c r="BC70" s="76">
        <v>0</v>
      </c>
      <c r="BD70" s="76">
        <v>0</v>
      </c>
      <c r="BE70" s="76">
        <v>0</v>
      </c>
      <c r="BF70" s="76">
        <v>0</v>
      </c>
      <c r="BG70" s="76">
        <v>0</v>
      </c>
      <c r="BH70" s="76">
        <v>0</v>
      </c>
      <c r="BI70" s="76">
        <v>0</v>
      </c>
      <c r="BJ70" s="76">
        <v>0</v>
      </c>
      <c r="BK70" s="76">
        <v>0</v>
      </c>
      <c r="BL70" s="77">
        <v>1470000</v>
      </c>
      <c r="BM70" s="77">
        <v>27418000</v>
      </c>
      <c r="BN70" s="77">
        <v>33337000</v>
      </c>
      <c r="BO70" s="77">
        <v>19635000</v>
      </c>
      <c r="BP70" s="77">
        <v>7097000</v>
      </c>
      <c r="BQ70" s="77">
        <v>3046000</v>
      </c>
      <c r="BR70" s="77">
        <v>12099000</v>
      </c>
      <c r="BS70" s="77">
        <v>27610000</v>
      </c>
      <c r="BT70" s="77">
        <v>25000000</v>
      </c>
      <c r="BU70" s="77">
        <v>29439000</v>
      </c>
      <c r="BV70" s="77">
        <v>21597000</v>
      </c>
      <c r="BW70" s="77">
        <v>19198000</v>
      </c>
      <c r="BX70" s="77">
        <v>15572000</v>
      </c>
      <c r="BY70" s="77">
        <v>23692000</v>
      </c>
      <c r="BZ70" s="77">
        <v>23692000</v>
      </c>
      <c r="CA70" s="56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</row>
    <row r="71" spans="1:90" s="19" customFormat="1" x14ac:dyDescent="0.25">
      <c r="A71" s="10">
        <v>410025</v>
      </c>
      <c r="B71" s="11" t="s">
        <v>317</v>
      </c>
      <c r="C71" s="11" t="s">
        <v>318</v>
      </c>
      <c r="D71" s="11" t="s">
        <v>136</v>
      </c>
      <c r="E71" s="3" t="str">
        <f t="shared" si="23"/>
        <v>CHANNAHON W2 pnum410025</v>
      </c>
      <c r="F71" s="13"/>
      <c r="G71" s="11" t="s">
        <v>321</v>
      </c>
      <c r="H71" s="11" t="s">
        <v>322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  <c r="S71" s="83">
        <v>0</v>
      </c>
      <c r="T71" s="83">
        <v>0</v>
      </c>
      <c r="U71" s="83">
        <v>0</v>
      </c>
      <c r="V71" s="83">
        <v>0</v>
      </c>
      <c r="W71" s="83">
        <v>0</v>
      </c>
      <c r="X71" s="83">
        <v>0</v>
      </c>
      <c r="Y71" s="83">
        <v>0</v>
      </c>
      <c r="Z71" s="83">
        <v>0</v>
      </c>
      <c r="AA71" s="83">
        <v>0</v>
      </c>
      <c r="AB71" s="83">
        <v>0</v>
      </c>
      <c r="AC71" s="83">
        <v>0</v>
      </c>
      <c r="AD71" s="83">
        <v>0</v>
      </c>
      <c r="AE71" s="83">
        <v>0</v>
      </c>
      <c r="AF71" s="83">
        <v>0</v>
      </c>
      <c r="AG71" s="83">
        <v>0</v>
      </c>
      <c r="AH71" s="83">
        <v>0</v>
      </c>
      <c r="AI71" s="83">
        <v>0</v>
      </c>
      <c r="AJ71" s="83">
        <v>0</v>
      </c>
      <c r="AK71" s="83">
        <v>0</v>
      </c>
      <c r="AL71" s="75">
        <v>25000</v>
      </c>
      <c r="AM71" s="81">
        <v>25000</v>
      </c>
      <c r="AN71" s="81">
        <v>25000</v>
      </c>
      <c r="AO71" s="81">
        <v>25000</v>
      </c>
      <c r="AP71" s="81">
        <v>25000</v>
      </c>
      <c r="AQ71" s="81">
        <v>25000</v>
      </c>
      <c r="AR71" s="81">
        <v>25000</v>
      </c>
      <c r="AS71" s="81">
        <v>25000</v>
      </c>
      <c r="AT71" s="100">
        <v>25000</v>
      </c>
      <c r="AU71" s="100">
        <v>25000</v>
      </c>
      <c r="AV71" s="100">
        <v>25000</v>
      </c>
      <c r="AW71" s="79">
        <v>25000</v>
      </c>
      <c r="AX71" s="79">
        <v>125000</v>
      </c>
      <c r="AY71" s="79">
        <v>125000</v>
      </c>
      <c r="AZ71" s="79">
        <v>42169000</v>
      </c>
      <c r="BA71" s="79">
        <v>42169000</v>
      </c>
      <c r="BB71" s="79">
        <v>24860667</v>
      </c>
      <c r="BC71" s="79">
        <v>11630000</v>
      </c>
      <c r="BD71" s="90">
        <v>11630000</v>
      </c>
      <c r="BE71" s="90">
        <v>11508000</v>
      </c>
      <c r="BF71" s="79">
        <v>11508000</v>
      </c>
      <c r="BG71" s="79">
        <v>12696000</v>
      </c>
      <c r="BH71" s="79">
        <v>1879000</v>
      </c>
      <c r="BI71" s="79">
        <v>3642000</v>
      </c>
      <c r="BJ71" s="79">
        <v>40990000</v>
      </c>
      <c r="BK71" s="77">
        <v>44212000</v>
      </c>
      <c r="BL71" s="77">
        <v>36424000</v>
      </c>
      <c r="BM71" s="77">
        <v>23384000</v>
      </c>
      <c r="BN71" s="77">
        <v>31219000</v>
      </c>
      <c r="BO71" s="79">
        <v>20845000</v>
      </c>
      <c r="BP71" s="79">
        <v>6882000</v>
      </c>
      <c r="BQ71" s="77">
        <v>2778000</v>
      </c>
      <c r="BR71" s="77">
        <v>14779000</v>
      </c>
      <c r="BS71" s="77">
        <v>32967000</v>
      </c>
      <c r="BT71" s="77">
        <v>28728000</v>
      </c>
      <c r="BU71" s="77">
        <v>29908000</v>
      </c>
      <c r="BV71" s="77">
        <v>21597000</v>
      </c>
      <c r="BW71" s="77">
        <v>18990000</v>
      </c>
      <c r="BX71" s="77">
        <v>15672000</v>
      </c>
      <c r="BY71" s="77">
        <v>22922000</v>
      </c>
      <c r="BZ71" s="77">
        <v>22922000</v>
      </c>
      <c r="CA71" s="56"/>
    </row>
    <row r="72" spans="1:90" s="19" customFormat="1" ht="30" x14ac:dyDescent="0.25">
      <c r="A72" s="2">
        <v>404843</v>
      </c>
      <c r="B72" s="3" t="s">
        <v>323</v>
      </c>
      <c r="C72" s="3" t="s">
        <v>324</v>
      </c>
      <c r="D72" s="3" t="s">
        <v>157</v>
      </c>
      <c r="E72" s="3" t="str">
        <f t="shared" si="23"/>
        <v>CHANNAHON PARK DISTRICT W4 pnum404843</v>
      </c>
      <c r="F72" s="2">
        <v>205</v>
      </c>
      <c r="G72" s="3" t="s">
        <v>325</v>
      </c>
      <c r="H72" s="3" t="s">
        <v>326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  <c r="AJ72" s="57">
        <v>0</v>
      </c>
      <c r="AK72" s="57">
        <v>0</v>
      </c>
      <c r="AL72" s="57">
        <v>0</v>
      </c>
      <c r="AM72" s="57">
        <v>0</v>
      </c>
      <c r="AN72" s="57">
        <v>0</v>
      </c>
      <c r="AO72" s="57">
        <v>0</v>
      </c>
      <c r="AP72" s="53">
        <v>0</v>
      </c>
      <c r="AQ72" s="53">
        <v>0</v>
      </c>
      <c r="AR72" s="53">
        <v>0</v>
      </c>
      <c r="AS72" s="53">
        <v>0</v>
      </c>
      <c r="AT72" s="53">
        <v>0</v>
      </c>
      <c r="AU72" s="53">
        <v>0</v>
      </c>
      <c r="AV72" s="55">
        <v>0</v>
      </c>
      <c r="AW72" s="55">
        <v>0</v>
      </c>
      <c r="AX72" s="55">
        <v>0</v>
      </c>
      <c r="AY72" s="55">
        <v>0</v>
      </c>
      <c r="AZ72" s="51">
        <v>250002</v>
      </c>
      <c r="BA72" s="51">
        <v>250002</v>
      </c>
      <c r="BB72" s="55">
        <v>0</v>
      </c>
      <c r="BC72" s="55">
        <v>0</v>
      </c>
      <c r="BD72" s="51">
        <v>0</v>
      </c>
      <c r="BE72" s="55">
        <v>0</v>
      </c>
      <c r="BF72" s="55">
        <v>0</v>
      </c>
      <c r="BG72" s="55">
        <v>0</v>
      </c>
      <c r="BH72" s="55">
        <v>0</v>
      </c>
      <c r="BI72" s="55">
        <v>0</v>
      </c>
      <c r="BJ72" s="55">
        <v>0</v>
      </c>
      <c r="BK72" s="55">
        <v>0</v>
      </c>
      <c r="BL72" s="55">
        <v>0</v>
      </c>
      <c r="BM72" s="55">
        <v>0</v>
      </c>
      <c r="BN72" s="55">
        <v>0</v>
      </c>
      <c r="BO72" s="55">
        <v>0</v>
      </c>
      <c r="BP72" s="55">
        <v>0</v>
      </c>
      <c r="BQ72" s="55">
        <v>0</v>
      </c>
      <c r="BR72" s="55">
        <v>0</v>
      </c>
      <c r="BS72" s="55">
        <v>0</v>
      </c>
      <c r="BT72" s="55">
        <v>0</v>
      </c>
      <c r="BU72" s="55">
        <v>0</v>
      </c>
      <c r="BV72" s="55">
        <v>0</v>
      </c>
      <c r="BW72" s="55">
        <v>0</v>
      </c>
      <c r="BX72" s="55">
        <v>0</v>
      </c>
      <c r="BY72" s="55">
        <v>0</v>
      </c>
      <c r="BZ72" s="55">
        <v>0</v>
      </c>
      <c r="CA72" s="58"/>
      <c r="CB72"/>
      <c r="CC72"/>
      <c r="CD72"/>
      <c r="CE72"/>
      <c r="CF72"/>
      <c r="CG72"/>
      <c r="CH72"/>
      <c r="CI72"/>
      <c r="CJ72"/>
      <c r="CK72"/>
      <c r="CL72"/>
    </row>
    <row r="73" spans="1:90" ht="30" x14ac:dyDescent="0.25">
      <c r="A73" s="2">
        <v>404844</v>
      </c>
      <c r="B73" s="3" t="s">
        <v>323</v>
      </c>
      <c r="C73" s="3" t="s">
        <v>324</v>
      </c>
      <c r="D73" s="3" t="s">
        <v>169</v>
      </c>
      <c r="E73" s="3" t="str">
        <f t="shared" si="23"/>
        <v>CHANNAHON PARK DISTRICT W5 pnum404844</v>
      </c>
      <c r="F73" s="2">
        <v>165</v>
      </c>
      <c r="G73" s="3" t="s">
        <v>325</v>
      </c>
      <c r="H73" s="3" t="s">
        <v>326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  <c r="AJ73" s="57">
        <v>0</v>
      </c>
      <c r="AK73" s="57">
        <v>0</v>
      </c>
      <c r="AL73" s="57">
        <v>0</v>
      </c>
      <c r="AM73" s="57">
        <v>0</v>
      </c>
      <c r="AN73" s="57">
        <v>0</v>
      </c>
      <c r="AO73" s="57">
        <v>0</v>
      </c>
      <c r="AP73" s="53">
        <v>0</v>
      </c>
      <c r="AQ73" s="53">
        <v>0</v>
      </c>
      <c r="AR73" s="53">
        <v>0</v>
      </c>
      <c r="AS73" s="53">
        <v>0</v>
      </c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2">
        <v>250002</v>
      </c>
      <c r="BA73" s="51">
        <v>250002</v>
      </c>
      <c r="BB73" s="51">
        <v>312503</v>
      </c>
      <c r="BC73" s="51">
        <v>312503</v>
      </c>
      <c r="BD73" s="51">
        <v>0</v>
      </c>
      <c r="BE73" s="51">
        <v>7500</v>
      </c>
      <c r="BF73" s="51">
        <v>7500</v>
      </c>
      <c r="BG73" s="51">
        <v>146000</v>
      </c>
      <c r="BH73" s="51">
        <v>3000</v>
      </c>
      <c r="BI73" s="51">
        <v>3000</v>
      </c>
      <c r="BJ73" s="51">
        <v>3000</v>
      </c>
      <c r="BK73" s="51">
        <v>367000</v>
      </c>
      <c r="BL73" s="51">
        <v>365000</v>
      </c>
      <c r="BM73" s="51">
        <v>365000</v>
      </c>
      <c r="BN73" s="51">
        <v>350000</v>
      </c>
      <c r="BO73" s="51">
        <v>350000</v>
      </c>
      <c r="BP73" s="51">
        <v>350000</v>
      </c>
      <c r="BQ73" s="51">
        <v>375000</v>
      </c>
      <c r="BR73" s="51">
        <v>350000</v>
      </c>
      <c r="BS73" s="51">
        <v>375000</v>
      </c>
      <c r="BT73" s="51">
        <v>375000</v>
      </c>
      <c r="BU73" s="51">
        <v>375000</v>
      </c>
      <c r="BV73" s="55">
        <v>350000</v>
      </c>
      <c r="BW73" s="55">
        <v>375000</v>
      </c>
      <c r="BX73" s="55">
        <v>350000</v>
      </c>
      <c r="BY73" s="55">
        <v>375000</v>
      </c>
      <c r="BZ73" s="55">
        <v>375000</v>
      </c>
      <c r="CA73" s="58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</row>
    <row r="74" spans="1:90" s="19" customFormat="1" ht="30" x14ac:dyDescent="0.25">
      <c r="A74" s="2">
        <v>404002</v>
      </c>
      <c r="B74" s="3" t="s">
        <v>323</v>
      </c>
      <c r="C74" s="3" t="s">
        <v>324</v>
      </c>
      <c r="D74" s="3" t="s">
        <v>136</v>
      </c>
      <c r="E74" s="3" t="str">
        <f t="shared" si="23"/>
        <v>CHANNAHON PARK DISTRICT W2 pnum404002</v>
      </c>
      <c r="F74" s="2">
        <v>61</v>
      </c>
      <c r="G74" s="3" t="s">
        <v>327</v>
      </c>
      <c r="H74" s="3" t="s">
        <v>328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  <c r="AJ74" s="57">
        <v>0</v>
      </c>
      <c r="AK74" s="57">
        <v>0</v>
      </c>
      <c r="AL74" s="57">
        <v>0</v>
      </c>
      <c r="AM74" s="57">
        <v>0</v>
      </c>
      <c r="AN74" s="57">
        <v>0</v>
      </c>
      <c r="AO74" s="57">
        <v>0</v>
      </c>
      <c r="AP74" s="52">
        <v>30000</v>
      </c>
      <c r="AQ74" s="52">
        <v>615000</v>
      </c>
      <c r="AR74" s="52">
        <v>615000</v>
      </c>
      <c r="AS74" s="52">
        <v>615000</v>
      </c>
      <c r="AT74" s="52">
        <v>416660</v>
      </c>
      <c r="AU74" s="52">
        <v>416660</v>
      </c>
      <c r="AV74" s="52">
        <v>416670</v>
      </c>
      <c r="AW74" s="52">
        <v>416670</v>
      </c>
      <c r="AX74" s="52">
        <v>416670</v>
      </c>
      <c r="AY74" s="52">
        <v>416670</v>
      </c>
      <c r="AZ74" s="52">
        <v>250002</v>
      </c>
      <c r="BA74" s="51">
        <v>250002</v>
      </c>
      <c r="BB74" s="51">
        <v>312503</v>
      </c>
      <c r="BC74" s="51">
        <v>312503</v>
      </c>
      <c r="BD74" s="51">
        <v>0</v>
      </c>
      <c r="BE74" s="51">
        <v>7500</v>
      </c>
      <c r="BF74" s="51">
        <v>7500</v>
      </c>
      <c r="BG74" s="51">
        <v>56820</v>
      </c>
      <c r="BH74" s="51">
        <v>250000</v>
      </c>
      <c r="BI74" s="51">
        <v>250000</v>
      </c>
      <c r="BJ74" s="51">
        <v>250000</v>
      </c>
      <c r="BK74" s="51">
        <v>250000</v>
      </c>
      <c r="BL74" s="51">
        <v>250000</v>
      </c>
      <c r="BM74" s="51">
        <v>250000</v>
      </c>
      <c r="BN74" s="51">
        <v>250000</v>
      </c>
      <c r="BO74" s="51">
        <v>250000</v>
      </c>
      <c r="BP74" s="51">
        <v>250000</v>
      </c>
      <c r="BQ74" s="51">
        <v>250000</v>
      </c>
      <c r="BR74" s="51">
        <v>250000</v>
      </c>
      <c r="BS74" s="51">
        <v>250000</v>
      </c>
      <c r="BT74" s="51">
        <v>230000</v>
      </c>
      <c r="BU74" s="51">
        <v>240000</v>
      </c>
      <c r="BV74" s="55">
        <v>250000</v>
      </c>
      <c r="BW74" s="55">
        <v>250000</v>
      </c>
      <c r="BX74" s="55">
        <v>250000</v>
      </c>
      <c r="BY74" s="55">
        <v>250000</v>
      </c>
      <c r="BZ74" s="55">
        <v>230000</v>
      </c>
      <c r="CA74" s="58"/>
    </row>
    <row r="75" spans="1:90" s="19" customFormat="1" ht="30" x14ac:dyDescent="0.25">
      <c r="A75" s="2">
        <v>404001</v>
      </c>
      <c r="B75" s="3" t="s">
        <v>323</v>
      </c>
      <c r="C75" s="3" t="s">
        <v>324</v>
      </c>
      <c r="D75" s="3" t="s">
        <v>141</v>
      </c>
      <c r="E75" s="3" t="str">
        <f t="shared" si="23"/>
        <v>CHANNAHON PARK DISTRICT W1 pnum404001</v>
      </c>
      <c r="F75" s="6">
        <v>45</v>
      </c>
      <c r="G75" s="3" t="s">
        <v>329</v>
      </c>
      <c r="H75" s="3" t="s">
        <v>328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  <c r="AJ75" s="57">
        <v>0</v>
      </c>
      <c r="AK75" s="57">
        <v>0</v>
      </c>
      <c r="AL75" s="57">
        <v>0</v>
      </c>
      <c r="AM75" s="57">
        <v>0</v>
      </c>
      <c r="AN75" s="57">
        <v>0</v>
      </c>
      <c r="AO75" s="57">
        <v>0</v>
      </c>
      <c r="AP75" s="52">
        <v>1200000</v>
      </c>
      <c r="AQ75" s="52">
        <v>615000</v>
      </c>
      <c r="AR75" s="52">
        <v>615000</v>
      </c>
      <c r="AS75" s="52">
        <v>615000</v>
      </c>
      <c r="AT75" s="52">
        <v>416670</v>
      </c>
      <c r="AU75" s="52">
        <v>416670</v>
      </c>
      <c r="AV75" s="52">
        <v>416670</v>
      </c>
      <c r="AW75" s="52">
        <v>416670</v>
      </c>
      <c r="AX75" s="52">
        <v>146670</v>
      </c>
      <c r="AY75" s="51">
        <v>416670</v>
      </c>
      <c r="AZ75" s="51">
        <v>250002</v>
      </c>
      <c r="BA75" s="51">
        <v>250002</v>
      </c>
      <c r="BB75" s="51">
        <v>312503</v>
      </c>
      <c r="BC75" s="51">
        <v>312503</v>
      </c>
      <c r="BD75" s="51">
        <v>35000</v>
      </c>
      <c r="BE75" s="51">
        <v>30000</v>
      </c>
      <c r="BF75" s="51">
        <v>30000</v>
      </c>
      <c r="BG75" s="51">
        <v>5000</v>
      </c>
      <c r="BH75" s="51">
        <v>5000</v>
      </c>
      <c r="BI75" s="51">
        <v>5000</v>
      </c>
      <c r="BJ75" s="51">
        <v>5000</v>
      </c>
      <c r="BK75" s="51">
        <v>5000</v>
      </c>
      <c r="BL75" s="51">
        <v>5000</v>
      </c>
      <c r="BM75" s="51">
        <v>4000</v>
      </c>
      <c r="BN75" s="51">
        <v>4000</v>
      </c>
      <c r="BO75" s="51">
        <v>2000</v>
      </c>
      <c r="BP75" s="51">
        <v>2000</v>
      </c>
      <c r="BQ75" s="51">
        <v>1000</v>
      </c>
      <c r="BR75" s="51">
        <v>1000</v>
      </c>
      <c r="BS75" s="51">
        <v>1000</v>
      </c>
      <c r="BT75" s="51">
        <v>2000</v>
      </c>
      <c r="BU75" s="55">
        <v>0</v>
      </c>
      <c r="BV75" s="55">
        <v>2000</v>
      </c>
      <c r="BW75" s="55">
        <v>1000</v>
      </c>
      <c r="BX75" s="55">
        <v>1000</v>
      </c>
      <c r="BY75" s="55">
        <v>1000</v>
      </c>
      <c r="BZ75" s="54">
        <v>2000</v>
      </c>
      <c r="CA75" s="58"/>
    </row>
    <row r="76" spans="1:90" s="19" customFormat="1" ht="30" x14ac:dyDescent="0.25">
      <c r="A76" s="2">
        <v>404212</v>
      </c>
      <c r="B76" s="3" t="s">
        <v>330</v>
      </c>
      <c r="C76" s="3" t="s">
        <v>331</v>
      </c>
      <c r="D76" s="3" t="s">
        <v>136</v>
      </c>
      <c r="E76" s="3" t="str">
        <f t="shared" si="23"/>
        <v>CHANNAHON PARKWAY STATE PARK W2 pnum404212</v>
      </c>
      <c r="F76" s="2">
        <v>266</v>
      </c>
      <c r="G76" s="3" t="s">
        <v>332</v>
      </c>
      <c r="H76" s="3" t="s">
        <v>333</v>
      </c>
      <c r="I76" s="53">
        <v>284400</v>
      </c>
      <c r="J76" s="53">
        <v>284400</v>
      </c>
      <c r="K76" s="53">
        <v>284400</v>
      </c>
      <c r="L76" s="53">
        <v>284400</v>
      </c>
      <c r="M76" s="53">
        <v>284400</v>
      </c>
      <c r="N76" s="53">
        <v>284400</v>
      </c>
      <c r="O76" s="53">
        <v>284400</v>
      </c>
      <c r="P76" s="53">
        <v>284400</v>
      </c>
      <c r="Q76" s="53">
        <v>284400</v>
      </c>
      <c r="R76" s="53">
        <v>284400</v>
      </c>
      <c r="S76" s="53">
        <v>284400</v>
      </c>
      <c r="T76" s="53">
        <v>284400</v>
      </c>
      <c r="U76" s="53">
        <v>284400</v>
      </c>
      <c r="V76" s="53">
        <v>284400</v>
      </c>
      <c r="W76" s="53">
        <v>284400</v>
      </c>
      <c r="X76" s="53">
        <v>284400</v>
      </c>
      <c r="Y76" s="53">
        <v>284400</v>
      </c>
      <c r="Z76" s="53">
        <v>284400</v>
      </c>
      <c r="AA76" s="53">
        <v>284400</v>
      </c>
      <c r="AB76" s="53">
        <v>284400</v>
      </c>
      <c r="AC76" s="53">
        <v>284400</v>
      </c>
      <c r="AD76" s="53">
        <v>284400</v>
      </c>
      <c r="AE76" s="53">
        <v>284400</v>
      </c>
      <c r="AF76" s="53">
        <v>284400</v>
      </c>
      <c r="AG76" s="53">
        <v>284400</v>
      </c>
      <c r="AH76" s="53">
        <v>284400</v>
      </c>
      <c r="AI76" s="53">
        <v>284400</v>
      </c>
      <c r="AJ76" s="53">
        <v>284400</v>
      </c>
      <c r="AK76" s="53">
        <v>284400</v>
      </c>
      <c r="AL76" s="53">
        <v>284400</v>
      </c>
      <c r="AM76" s="53">
        <v>284400</v>
      </c>
      <c r="AN76" s="53">
        <v>284400</v>
      </c>
      <c r="AO76" s="53">
        <v>284400</v>
      </c>
      <c r="AP76" s="52">
        <v>796000</v>
      </c>
      <c r="AQ76" s="52">
        <v>120000</v>
      </c>
      <c r="AR76" s="52">
        <v>146000</v>
      </c>
      <c r="AS76" s="52">
        <v>180000</v>
      </c>
      <c r="AT76" s="52">
        <v>180000</v>
      </c>
      <c r="AU76" s="52">
        <v>365000</v>
      </c>
      <c r="AV76" s="52">
        <v>365000</v>
      </c>
      <c r="AW76" s="51">
        <v>360000</v>
      </c>
      <c r="AX76" s="51">
        <v>365000</v>
      </c>
      <c r="AY76" s="51">
        <v>360000</v>
      </c>
      <c r="AZ76" s="52">
        <v>365000</v>
      </c>
      <c r="BA76" s="55">
        <v>363000</v>
      </c>
      <c r="BB76" s="55">
        <v>363000</v>
      </c>
      <c r="BC76" s="55">
        <v>363000</v>
      </c>
      <c r="BD76" s="55">
        <v>363000</v>
      </c>
      <c r="BE76" s="53">
        <v>363000</v>
      </c>
      <c r="BF76" s="53">
        <v>363000</v>
      </c>
      <c r="BG76" s="53">
        <v>363000</v>
      </c>
      <c r="BH76" s="53">
        <v>363000</v>
      </c>
      <c r="BI76" s="53">
        <v>363000</v>
      </c>
      <c r="BJ76" s="53">
        <v>363000</v>
      </c>
      <c r="BK76" s="53">
        <v>363000</v>
      </c>
      <c r="BL76" s="53">
        <v>363000</v>
      </c>
      <c r="BM76" s="53">
        <v>0</v>
      </c>
      <c r="BN76" s="53">
        <v>0</v>
      </c>
      <c r="BO76" s="53">
        <v>0</v>
      </c>
      <c r="BP76" s="55">
        <v>0</v>
      </c>
      <c r="BQ76" s="53">
        <v>0</v>
      </c>
      <c r="BR76" s="53">
        <v>0</v>
      </c>
      <c r="BS76" s="55">
        <v>0</v>
      </c>
      <c r="BT76" s="53">
        <v>0</v>
      </c>
      <c r="BU76" s="55">
        <v>0</v>
      </c>
      <c r="BV76" s="55">
        <v>0</v>
      </c>
      <c r="BW76" s="55">
        <v>0</v>
      </c>
      <c r="BX76" s="55">
        <v>0</v>
      </c>
      <c r="BY76" s="53">
        <v>0</v>
      </c>
      <c r="BZ76" s="55">
        <v>0</v>
      </c>
      <c r="CA76" s="58"/>
    </row>
    <row r="77" spans="1:90" s="19" customFormat="1" ht="30" x14ac:dyDescent="0.25">
      <c r="A77" s="2">
        <v>404211</v>
      </c>
      <c r="B77" s="3" t="s">
        <v>330</v>
      </c>
      <c r="C77" s="3" t="s">
        <v>331</v>
      </c>
      <c r="D77" s="3" t="s">
        <v>141</v>
      </c>
      <c r="E77" s="3" t="str">
        <f t="shared" si="23"/>
        <v>CHANNAHON PARKWAY STATE PARK W1 pnum404211</v>
      </c>
      <c r="F77" s="2">
        <v>215</v>
      </c>
      <c r="G77" s="3" t="s">
        <v>334</v>
      </c>
      <c r="H77" s="3" t="s">
        <v>335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  <c r="AJ77" s="57">
        <v>0</v>
      </c>
      <c r="AK77" s="57">
        <v>0</v>
      </c>
      <c r="AL77" s="57">
        <v>0</v>
      </c>
      <c r="AM77" s="57">
        <v>0</v>
      </c>
      <c r="AN77" s="57">
        <v>0</v>
      </c>
      <c r="AO77" s="57">
        <v>0</v>
      </c>
      <c r="AP77" s="57">
        <v>0</v>
      </c>
      <c r="AQ77" s="57">
        <v>0</v>
      </c>
      <c r="AR77" s="57">
        <v>0</v>
      </c>
      <c r="AS77" s="57">
        <v>0</v>
      </c>
      <c r="AT77" s="57">
        <v>0</v>
      </c>
      <c r="AU77" s="57">
        <v>0</v>
      </c>
      <c r="AV77" s="57">
        <v>0</v>
      </c>
      <c r="AW77" s="57">
        <v>0</v>
      </c>
      <c r="AX77" s="57">
        <v>0</v>
      </c>
      <c r="AY77" s="57">
        <v>0</v>
      </c>
      <c r="AZ77" s="57">
        <v>0</v>
      </c>
      <c r="BA77" s="57">
        <v>0</v>
      </c>
      <c r="BB77" s="57">
        <v>0</v>
      </c>
      <c r="BC77" s="57">
        <v>0</v>
      </c>
      <c r="BD77" s="57">
        <v>0</v>
      </c>
      <c r="BE77" s="50">
        <v>0</v>
      </c>
      <c r="BF77" s="57">
        <v>0</v>
      </c>
      <c r="BG77" s="57">
        <v>0</v>
      </c>
      <c r="BH77" s="57">
        <v>0</v>
      </c>
      <c r="BI77" s="57">
        <v>0</v>
      </c>
      <c r="BJ77" s="57">
        <v>0</v>
      </c>
      <c r="BK77" s="57">
        <v>0</v>
      </c>
      <c r="BL77" s="57">
        <v>0</v>
      </c>
      <c r="BM77" s="50">
        <v>0</v>
      </c>
      <c r="BN77" s="50">
        <v>0</v>
      </c>
      <c r="BO77" s="50">
        <v>0</v>
      </c>
      <c r="BP77" s="50">
        <v>0</v>
      </c>
      <c r="BQ77" s="50">
        <v>0</v>
      </c>
      <c r="BR77" s="50">
        <v>0</v>
      </c>
      <c r="BS77" s="50">
        <v>0</v>
      </c>
      <c r="BT77" s="50">
        <v>0</v>
      </c>
      <c r="BU77" s="50">
        <v>0</v>
      </c>
      <c r="BV77" s="50">
        <v>0</v>
      </c>
      <c r="BW77" s="50">
        <v>0</v>
      </c>
      <c r="BX77" s="50">
        <v>0</v>
      </c>
      <c r="BY77" s="50">
        <v>0</v>
      </c>
      <c r="BZ77" s="50">
        <v>0</v>
      </c>
      <c r="CA77" s="58"/>
      <c r="CB77"/>
      <c r="CC77"/>
      <c r="CD77"/>
      <c r="CE77"/>
      <c r="CF77"/>
      <c r="CG77"/>
      <c r="CH77"/>
      <c r="CI77"/>
      <c r="CJ77"/>
      <c r="CK77"/>
      <c r="CL77"/>
    </row>
    <row r="78" spans="1:90" ht="30" x14ac:dyDescent="0.25">
      <c r="A78" s="2">
        <v>404004</v>
      </c>
      <c r="B78" s="3" t="s">
        <v>336</v>
      </c>
      <c r="C78" s="3" t="s">
        <v>337</v>
      </c>
      <c r="D78" s="3" t="s">
        <v>141</v>
      </c>
      <c r="E78" s="3" t="str">
        <f t="shared" si="23"/>
        <v>CHANNAHON SCHOOL DISTRICT W1 pnum404004</v>
      </c>
      <c r="F78" s="2">
        <v>300</v>
      </c>
      <c r="G78" s="3" t="s">
        <v>338</v>
      </c>
      <c r="H78" s="3" t="s">
        <v>339</v>
      </c>
      <c r="I78" s="57">
        <v>1500000</v>
      </c>
      <c r="J78" s="57">
        <v>1500000</v>
      </c>
      <c r="K78" s="57">
        <v>1600000</v>
      </c>
      <c r="L78" s="57">
        <v>1600000</v>
      </c>
      <c r="M78" s="57">
        <v>1600000</v>
      </c>
      <c r="N78" s="57">
        <v>1600000</v>
      </c>
      <c r="O78" s="57">
        <v>1800000</v>
      </c>
      <c r="P78" s="57">
        <v>1800000</v>
      </c>
      <c r="Q78" s="57">
        <v>1800000</v>
      </c>
      <c r="R78" s="57">
        <v>1800000</v>
      </c>
      <c r="S78" s="57">
        <v>1800000</v>
      </c>
      <c r="T78" s="57">
        <v>1800000</v>
      </c>
      <c r="U78" s="57">
        <v>2000000</v>
      </c>
      <c r="V78" s="57">
        <v>2000000</v>
      </c>
      <c r="W78" s="57">
        <v>2000000</v>
      </c>
      <c r="X78" s="57">
        <v>2200000</v>
      </c>
      <c r="Y78" s="57">
        <v>2200000</v>
      </c>
      <c r="Z78" s="57">
        <v>2200000</v>
      </c>
      <c r="AA78" s="57">
        <v>2200000</v>
      </c>
      <c r="AB78" s="57">
        <v>2200000</v>
      </c>
      <c r="AC78" s="57">
        <v>2200000</v>
      </c>
      <c r="AD78" s="57">
        <v>2200000</v>
      </c>
      <c r="AE78" s="57">
        <v>2500000</v>
      </c>
      <c r="AF78" s="57">
        <v>2500000</v>
      </c>
      <c r="AG78" s="57">
        <v>2500000</v>
      </c>
      <c r="AH78" s="57">
        <v>2800000</v>
      </c>
      <c r="AI78" s="57">
        <v>2800000</v>
      </c>
      <c r="AJ78" s="57">
        <v>2800000</v>
      </c>
      <c r="AK78" s="57">
        <v>2800000</v>
      </c>
      <c r="AL78" s="57">
        <v>3000000</v>
      </c>
      <c r="AM78" s="57">
        <v>3000000</v>
      </c>
      <c r="AN78" s="52">
        <v>3190100</v>
      </c>
      <c r="AO78" s="52">
        <v>2971100</v>
      </c>
      <c r="AP78" s="52">
        <v>2810500</v>
      </c>
      <c r="AQ78" s="52">
        <v>2949200</v>
      </c>
      <c r="AR78" s="52">
        <v>3087900</v>
      </c>
      <c r="AS78" s="52">
        <v>3248500</v>
      </c>
      <c r="AT78" s="52">
        <v>1566400</v>
      </c>
      <c r="AU78" s="52">
        <v>1566400</v>
      </c>
      <c r="AV78" s="52">
        <v>1883300</v>
      </c>
      <c r="AW78" s="52">
        <v>1922125</v>
      </c>
      <c r="AX78" s="52">
        <v>1932340</v>
      </c>
      <c r="AY78" s="52">
        <v>1942465</v>
      </c>
      <c r="AZ78" s="52">
        <v>2640000</v>
      </c>
      <c r="BA78" s="52">
        <v>1952695</v>
      </c>
      <c r="BB78" s="52">
        <v>2469600</v>
      </c>
      <c r="BC78" s="52">
        <v>2206260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0</v>
      </c>
      <c r="BO78" s="53">
        <v>0</v>
      </c>
      <c r="BP78" s="53">
        <v>0</v>
      </c>
      <c r="BQ78" s="53">
        <v>0</v>
      </c>
      <c r="BR78" s="53">
        <v>0</v>
      </c>
      <c r="BS78" s="53">
        <v>0</v>
      </c>
      <c r="BT78" s="53">
        <v>0</v>
      </c>
      <c r="BU78" s="53">
        <v>0</v>
      </c>
      <c r="BV78" s="53">
        <v>0</v>
      </c>
      <c r="BW78" s="53">
        <v>0</v>
      </c>
      <c r="BX78" s="53">
        <v>0</v>
      </c>
      <c r="BY78" s="53">
        <v>0</v>
      </c>
      <c r="BZ78" s="53">
        <v>0</v>
      </c>
      <c r="CA78" s="58"/>
    </row>
    <row r="79" spans="1:90" ht="30" x14ac:dyDescent="0.25">
      <c r="A79" s="2">
        <v>404005</v>
      </c>
      <c r="B79" s="3" t="s">
        <v>336</v>
      </c>
      <c r="C79" s="3" t="s">
        <v>337</v>
      </c>
      <c r="D79" s="3" t="s">
        <v>136</v>
      </c>
      <c r="E79" s="3" t="str">
        <f t="shared" si="23"/>
        <v>CHANNAHON SCHOOL DISTRICT W2 pnum404005</v>
      </c>
      <c r="F79" s="2">
        <v>200</v>
      </c>
      <c r="G79" s="3" t="s">
        <v>334</v>
      </c>
      <c r="H79" s="3" t="s">
        <v>340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  <c r="AJ79" s="57">
        <v>0</v>
      </c>
      <c r="AK79" s="57">
        <v>0</v>
      </c>
      <c r="AL79" s="57">
        <v>0</v>
      </c>
      <c r="AM79" s="57">
        <v>0</v>
      </c>
      <c r="AN79" s="52">
        <v>0</v>
      </c>
      <c r="AO79" s="52">
        <v>0</v>
      </c>
      <c r="AP79" s="52">
        <v>0</v>
      </c>
      <c r="AQ79" s="52">
        <v>0</v>
      </c>
      <c r="AR79" s="52">
        <v>0</v>
      </c>
      <c r="AS79" s="52">
        <v>182500</v>
      </c>
      <c r="AT79" s="52">
        <v>0</v>
      </c>
      <c r="AU79" s="52">
        <v>0</v>
      </c>
      <c r="AV79" s="55">
        <v>0</v>
      </c>
      <c r="AW79" s="55">
        <v>0</v>
      </c>
      <c r="AX79" s="55">
        <v>0</v>
      </c>
      <c r="AY79" s="55">
        <v>0</v>
      </c>
      <c r="AZ79" s="55">
        <v>0</v>
      </c>
      <c r="BA79" s="55">
        <v>0</v>
      </c>
      <c r="BB79" s="51">
        <v>997200</v>
      </c>
      <c r="BC79" s="51">
        <v>552600</v>
      </c>
      <c r="BD79" s="51">
        <v>558000</v>
      </c>
      <c r="BE79" s="51">
        <v>558000</v>
      </c>
      <c r="BF79" s="51">
        <v>558000</v>
      </c>
      <c r="BG79" s="51">
        <v>558000</v>
      </c>
      <c r="BH79" s="51">
        <v>558000</v>
      </c>
      <c r="BI79" s="51">
        <v>558000</v>
      </c>
      <c r="BJ79" s="51">
        <v>558000</v>
      </c>
      <c r="BK79" s="55">
        <v>0</v>
      </c>
      <c r="BL79" s="55">
        <v>0</v>
      </c>
      <c r="BM79" s="55">
        <v>0</v>
      </c>
      <c r="BN79" s="55">
        <v>0</v>
      </c>
      <c r="BO79" s="55">
        <v>0</v>
      </c>
      <c r="BP79" s="55">
        <v>0</v>
      </c>
      <c r="BQ79" s="55">
        <v>0</v>
      </c>
      <c r="BR79" s="55">
        <v>0</v>
      </c>
      <c r="BS79" s="55">
        <v>0</v>
      </c>
      <c r="BT79" s="55">
        <v>0</v>
      </c>
      <c r="BU79" s="55">
        <v>0</v>
      </c>
      <c r="BV79" s="55">
        <v>0</v>
      </c>
      <c r="BW79" s="55">
        <v>0</v>
      </c>
      <c r="BX79" s="55">
        <v>0</v>
      </c>
      <c r="BY79" s="55">
        <v>0</v>
      </c>
      <c r="BZ79" s="55">
        <v>0</v>
      </c>
      <c r="CA79" s="58"/>
    </row>
    <row r="80" spans="1:90" ht="30" x14ac:dyDescent="0.25">
      <c r="A80" s="2">
        <v>404011</v>
      </c>
      <c r="B80" s="3" t="s">
        <v>341</v>
      </c>
      <c r="C80" s="3" t="s">
        <v>342</v>
      </c>
      <c r="D80" s="3" t="s">
        <v>136</v>
      </c>
      <c r="E80" s="3" t="str">
        <f t="shared" si="23"/>
        <v>CHICAGO MILWAUKEE ST PAUL PACIFIC RR W2 pnum404011</v>
      </c>
      <c r="F80" s="2">
        <v>350</v>
      </c>
      <c r="G80" s="3" t="s">
        <v>343</v>
      </c>
      <c r="H80" s="3" t="s">
        <v>344</v>
      </c>
      <c r="I80" s="57">
        <v>10000</v>
      </c>
      <c r="J80" s="57">
        <v>10000</v>
      </c>
      <c r="K80" s="57">
        <v>10000</v>
      </c>
      <c r="L80" s="57">
        <v>10000</v>
      </c>
      <c r="M80" s="57">
        <v>10000</v>
      </c>
      <c r="N80" s="57">
        <v>10000</v>
      </c>
      <c r="O80" s="57">
        <v>10000</v>
      </c>
      <c r="P80" s="57">
        <v>10000</v>
      </c>
      <c r="Q80" s="57">
        <v>10000</v>
      </c>
      <c r="R80" s="57">
        <v>10000</v>
      </c>
      <c r="S80" s="57">
        <v>10000</v>
      </c>
      <c r="T80" s="57">
        <v>10000</v>
      </c>
      <c r="U80" s="57">
        <v>10000</v>
      </c>
      <c r="V80" s="57">
        <v>10000</v>
      </c>
      <c r="W80" s="57">
        <v>10000</v>
      </c>
      <c r="X80" s="57">
        <v>10000</v>
      </c>
      <c r="Y80" s="57">
        <v>10000</v>
      </c>
      <c r="Z80" s="57">
        <v>10000</v>
      </c>
      <c r="AA80" s="57">
        <v>10000</v>
      </c>
      <c r="AB80" s="57">
        <v>10000</v>
      </c>
      <c r="AC80" s="57">
        <v>10000</v>
      </c>
      <c r="AD80" s="57">
        <v>10000</v>
      </c>
      <c r="AE80" s="57">
        <v>10000</v>
      </c>
      <c r="AF80" s="57">
        <v>10000</v>
      </c>
      <c r="AG80" s="57">
        <v>10000</v>
      </c>
      <c r="AH80" s="57">
        <v>10000</v>
      </c>
      <c r="AI80" s="57">
        <v>10000</v>
      </c>
      <c r="AJ80" s="57">
        <v>10000</v>
      </c>
      <c r="AK80" s="57">
        <v>10000</v>
      </c>
      <c r="AL80" s="57">
        <v>10000</v>
      </c>
      <c r="AM80" s="57">
        <v>10000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0</v>
      </c>
      <c r="AT80" s="52">
        <v>0</v>
      </c>
      <c r="AU80" s="52">
        <v>0</v>
      </c>
      <c r="AV80" s="52">
        <v>0</v>
      </c>
      <c r="AW80" s="51">
        <v>0</v>
      </c>
      <c r="AX80" s="52">
        <v>0</v>
      </c>
      <c r="AY80" s="52">
        <v>0</v>
      </c>
      <c r="AZ80" s="52">
        <v>0</v>
      </c>
      <c r="BA80" s="52">
        <v>0</v>
      </c>
      <c r="BB80" s="52">
        <v>0</v>
      </c>
      <c r="BC80" s="52">
        <v>0</v>
      </c>
      <c r="BD80" s="52">
        <v>0</v>
      </c>
      <c r="BE80" s="52">
        <v>0</v>
      </c>
      <c r="BF80" s="52">
        <v>0</v>
      </c>
      <c r="BG80" s="52">
        <v>0</v>
      </c>
      <c r="BH80" s="52">
        <v>0</v>
      </c>
      <c r="BI80" s="52">
        <v>0</v>
      </c>
      <c r="BJ80" s="52">
        <v>0</v>
      </c>
      <c r="BK80" s="52">
        <v>0</v>
      </c>
      <c r="BL80" s="52">
        <v>0</v>
      </c>
      <c r="BM80" s="52">
        <v>0</v>
      </c>
      <c r="BN80" s="52">
        <v>0</v>
      </c>
      <c r="BO80" s="52">
        <v>0</v>
      </c>
      <c r="BP80" s="52">
        <v>0</v>
      </c>
      <c r="BQ80" s="52">
        <v>0</v>
      </c>
      <c r="BR80" s="52">
        <v>0</v>
      </c>
      <c r="BS80" s="52">
        <v>0</v>
      </c>
      <c r="BT80" s="52">
        <v>0</v>
      </c>
      <c r="BU80" s="52">
        <v>0</v>
      </c>
      <c r="BV80" s="52">
        <v>0</v>
      </c>
      <c r="BW80" s="52">
        <v>0</v>
      </c>
      <c r="BX80" s="52">
        <v>0</v>
      </c>
      <c r="BY80" s="52">
        <v>0</v>
      </c>
      <c r="BZ80" s="52">
        <v>0</v>
      </c>
      <c r="CA80" s="58"/>
    </row>
    <row r="81" spans="1:90" ht="30" x14ac:dyDescent="0.25">
      <c r="A81" s="15">
        <v>409304</v>
      </c>
      <c r="B81" s="16" t="s">
        <v>345</v>
      </c>
      <c r="C81" s="16" t="s">
        <v>346</v>
      </c>
      <c r="D81" s="16" t="s">
        <v>141</v>
      </c>
      <c r="E81" s="3" t="str">
        <f t="shared" si="23"/>
        <v>CLEARVIEW SUBD W1 pnum409304</v>
      </c>
      <c r="F81" s="15">
        <v>240</v>
      </c>
      <c r="G81" s="16" t="s">
        <v>347</v>
      </c>
      <c r="H81" s="16" t="s">
        <v>348</v>
      </c>
      <c r="I81" s="59">
        <v>4562500</v>
      </c>
      <c r="J81" s="59">
        <v>6300000</v>
      </c>
      <c r="K81" s="59">
        <v>10950000</v>
      </c>
      <c r="L81" s="59">
        <v>9760000</v>
      </c>
      <c r="M81" s="59">
        <v>5800000</v>
      </c>
      <c r="N81" s="59">
        <v>6700000</v>
      </c>
      <c r="O81" s="59">
        <v>16463200</v>
      </c>
      <c r="P81" s="59">
        <v>6160240</v>
      </c>
      <c r="Q81" s="59">
        <v>4216860</v>
      </c>
      <c r="R81" s="59">
        <v>7714800</v>
      </c>
      <c r="S81" s="59">
        <v>12384400</v>
      </c>
      <c r="T81" s="59">
        <v>10190400</v>
      </c>
      <c r="U81" s="59">
        <v>8660160</v>
      </c>
      <c r="V81" s="59">
        <v>8996760</v>
      </c>
      <c r="W81" s="59">
        <v>19318680</v>
      </c>
      <c r="X81" s="59">
        <v>22945320</v>
      </c>
      <c r="Y81" s="59">
        <v>26370900</v>
      </c>
      <c r="Z81" s="59">
        <v>26370900</v>
      </c>
      <c r="AA81" s="59">
        <v>26370900</v>
      </c>
      <c r="AB81" s="59">
        <v>26370900</v>
      </c>
      <c r="AC81" s="59">
        <v>26370900</v>
      </c>
      <c r="AD81" s="61">
        <v>0</v>
      </c>
      <c r="AE81" s="61">
        <v>0</v>
      </c>
      <c r="AF81" s="61">
        <v>0</v>
      </c>
      <c r="AG81" s="61">
        <v>0</v>
      </c>
      <c r="AH81" s="61">
        <v>0</v>
      </c>
      <c r="AI81" s="61">
        <v>0</v>
      </c>
      <c r="AJ81" s="61">
        <v>0</v>
      </c>
      <c r="AK81" s="61">
        <v>0</v>
      </c>
      <c r="AL81" s="61">
        <v>0</v>
      </c>
      <c r="AM81" s="61">
        <v>0</v>
      </c>
      <c r="AN81" s="61">
        <v>0</v>
      </c>
      <c r="AO81" s="61">
        <v>0</v>
      </c>
      <c r="AP81" s="61">
        <v>0</v>
      </c>
      <c r="AQ81" s="61">
        <v>0</v>
      </c>
      <c r="AR81" s="61">
        <v>0</v>
      </c>
      <c r="AS81" s="61">
        <v>0</v>
      </c>
      <c r="AT81" s="61">
        <v>0</v>
      </c>
      <c r="AU81" s="61">
        <v>0</v>
      </c>
      <c r="AV81" s="61">
        <v>0</v>
      </c>
      <c r="AW81" s="61">
        <v>0</v>
      </c>
      <c r="AX81" s="61">
        <v>0</v>
      </c>
      <c r="AY81" s="61">
        <v>0</v>
      </c>
      <c r="AZ81" s="61">
        <v>0</v>
      </c>
      <c r="BA81" s="61">
        <v>0</v>
      </c>
      <c r="BB81" s="61">
        <v>0</v>
      </c>
      <c r="BC81" s="61">
        <v>0</v>
      </c>
      <c r="BD81" s="61">
        <v>0</v>
      </c>
      <c r="BE81" s="61">
        <v>0</v>
      </c>
      <c r="BF81" s="61">
        <v>0</v>
      </c>
      <c r="BG81" s="61">
        <v>0</v>
      </c>
      <c r="BH81" s="61">
        <v>0</v>
      </c>
      <c r="BI81" s="61">
        <v>0</v>
      </c>
      <c r="BJ81" s="61">
        <v>0</v>
      </c>
      <c r="BK81" s="61">
        <v>0</v>
      </c>
      <c r="BL81" s="61">
        <v>0</v>
      </c>
      <c r="BM81" s="61">
        <v>0</v>
      </c>
      <c r="BN81" s="61">
        <v>0</v>
      </c>
      <c r="BO81" s="61">
        <v>0</v>
      </c>
      <c r="BP81" s="61">
        <v>0</v>
      </c>
      <c r="BQ81" s="61">
        <v>0</v>
      </c>
      <c r="BR81" s="61">
        <v>0</v>
      </c>
      <c r="BS81" s="61">
        <v>0</v>
      </c>
      <c r="BT81" s="61">
        <v>0</v>
      </c>
      <c r="BU81" s="61">
        <v>0</v>
      </c>
      <c r="BV81" s="61">
        <v>0</v>
      </c>
      <c r="BW81" s="61">
        <v>0</v>
      </c>
      <c r="BX81" s="61">
        <v>0</v>
      </c>
      <c r="BY81" s="61">
        <v>0</v>
      </c>
      <c r="BZ81" s="61">
        <v>0</v>
      </c>
      <c r="CA81" s="63"/>
    </row>
    <row r="82" spans="1:90" ht="30" x14ac:dyDescent="0.25">
      <c r="A82" s="15">
        <v>409305</v>
      </c>
      <c r="B82" s="16" t="s">
        <v>345</v>
      </c>
      <c r="C82" s="16" t="s">
        <v>346</v>
      </c>
      <c r="D82" s="16" t="s">
        <v>136</v>
      </c>
      <c r="E82" s="3" t="str">
        <f t="shared" si="23"/>
        <v>CLEARVIEW SUBD W2 pnum409305</v>
      </c>
      <c r="F82" s="15">
        <v>220</v>
      </c>
      <c r="G82" s="16" t="s">
        <v>349</v>
      </c>
      <c r="H82" s="16" t="s">
        <v>350</v>
      </c>
      <c r="I82" s="65">
        <v>4562500</v>
      </c>
      <c r="J82" s="65">
        <v>6300000</v>
      </c>
      <c r="K82" s="65">
        <v>0</v>
      </c>
      <c r="L82" s="65">
        <v>0</v>
      </c>
      <c r="M82" s="65">
        <v>5800000</v>
      </c>
      <c r="N82" s="65">
        <v>6700000</v>
      </c>
      <c r="O82" s="65">
        <v>10198400</v>
      </c>
      <c r="P82" s="65">
        <v>8550800</v>
      </c>
      <c r="Q82" s="65">
        <v>9849220</v>
      </c>
      <c r="R82" s="65">
        <v>9147600</v>
      </c>
      <c r="S82" s="65">
        <v>8654400</v>
      </c>
      <c r="T82" s="65">
        <v>12564000</v>
      </c>
      <c r="U82" s="65">
        <v>6004080</v>
      </c>
      <c r="V82" s="65">
        <v>5433480</v>
      </c>
      <c r="W82" s="65">
        <v>1890880</v>
      </c>
      <c r="X82" s="65">
        <v>14317920</v>
      </c>
      <c r="Y82" s="65">
        <v>10856880</v>
      </c>
      <c r="Z82" s="65">
        <v>10856880</v>
      </c>
      <c r="AA82" s="65">
        <v>10856880</v>
      </c>
      <c r="AB82" s="65">
        <v>10856880</v>
      </c>
      <c r="AC82" s="65">
        <v>10856880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0</v>
      </c>
      <c r="AM82" s="61">
        <v>0</v>
      </c>
      <c r="AN82" s="61">
        <v>0</v>
      </c>
      <c r="AO82" s="61">
        <v>0</v>
      </c>
      <c r="AP82" s="61">
        <v>0</v>
      </c>
      <c r="AQ82" s="61">
        <v>0</v>
      </c>
      <c r="AR82" s="61">
        <v>0</v>
      </c>
      <c r="AS82" s="61">
        <v>0</v>
      </c>
      <c r="AT82" s="61">
        <v>0</v>
      </c>
      <c r="AU82" s="61">
        <v>0</v>
      </c>
      <c r="AV82" s="61">
        <v>0</v>
      </c>
      <c r="AW82" s="61">
        <v>0</v>
      </c>
      <c r="AX82" s="61">
        <v>0</v>
      </c>
      <c r="AY82" s="61">
        <v>0</v>
      </c>
      <c r="AZ82" s="61">
        <v>0</v>
      </c>
      <c r="BA82" s="61">
        <v>0</v>
      </c>
      <c r="BB82" s="61">
        <v>0</v>
      </c>
      <c r="BC82" s="61">
        <v>0</v>
      </c>
      <c r="BD82" s="61">
        <v>0</v>
      </c>
      <c r="BE82" s="61">
        <v>0</v>
      </c>
      <c r="BF82" s="61">
        <v>0</v>
      </c>
      <c r="BG82" s="61">
        <v>0</v>
      </c>
      <c r="BH82" s="61">
        <v>0</v>
      </c>
      <c r="BI82" s="61">
        <v>0</v>
      </c>
      <c r="BJ82" s="61">
        <v>0</v>
      </c>
      <c r="BK82" s="61">
        <v>0</v>
      </c>
      <c r="BL82" s="61">
        <v>0</v>
      </c>
      <c r="BM82" s="61">
        <v>0</v>
      </c>
      <c r="BN82" s="61">
        <v>0</v>
      </c>
      <c r="BO82" s="61">
        <v>0</v>
      </c>
      <c r="BP82" s="61">
        <v>0</v>
      </c>
      <c r="BQ82" s="61">
        <v>0</v>
      </c>
      <c r="BR82" s="61">
        <v>0</v>
      </c>
      <c r="BS82" s="61">
        <v>0</v>
      </c>
      <c r="BT82" s="61">
        <v>0</v>
      </c>
      <c r="BU82" s="61">
        <v>0</v>
      </c>
      <c r="BV82" s="61">
        <v>0</v>
      </c>
      <c r="BW82" s="61">
        <v>0</v>
      </c>
      <c r="BX82" s="61">
        <v>0</v>
      </c>
      <c r="BY82" s="61">
        <v>0</v>
      </c>
      <c r="BZ82" s="61">
        <v>0</v>
      </c>
      <c r="CA82" s="63"/>
    </row>
    <row r="83" spans="1:90" ht="30" x14ac:dyDescent="0.25">
      <c r="A83" s="15">
        <v>409366</v>
      </c>
      <c r="B83" s="16" t="s">
        <v>351</v>
      </c>
      <c r="C83" s="16" t="s">
        <v>352</v>
      </c>
      <c r="D83" s="16" t="s">
        <v>180</v>
      </c>
      <c r="E83" s="3" t="str">
        <f t="shared" si="23"/>
        <v>COLLEGE VIEW SUBD W3 pnum409366</v>
      </c>
      <c r="F83" s="15">
        <v>327</v>
      </c>
      <c r="G83" s="16" t="s">
        <v>353</v>
      </c>
      <c r="H83" s="16" t="s">
        <v>354</v>
      </c>
      <c r="I83" s="65">
        <v>0</v>
      </c>
      <c r="J83" s="65">
        <v>0</v>
      </c>
      <c r="K83" s="65">
        <v>0</v>
      </c>
      <c r="L83" s="65">
        <v>0</v>
      </c>
      <c r="M83" s="65">
        <v>0</v>
      </c>
      <c r="N83" s="65">
        <v>0</v>
      </c>
      <c r="O83" s="65">
        <v>0</v>
      </c>
      <c r="P83" s="65">
        <v>3000000</v>
      </c>
      <c r="Q83" s="65">
        <v>3000000</v>
      </c>
      <c r="R83" s="65">
        <v>3500000</v>
      </c>
      <c r="S83" s="65">
        <v>3500000</v>
      </c>
      <c r="T83" s="65">
        <v>4000000</v>
      </c>
      <c r="U83" s="65">
        <v>4500000</v>
      </c>
      <c r="V83" s="65">
        <v>4500000</v>
      </c>
      <c r="W83" s="65">
        <v>4500000</v>
      </c>
      <c r="X83" s="65">
        <v>4500000</v>
      </c>
      <c r="Y83" s="65">
        <v>4500000</v>
      </c>
      <c r="Z83" s="65">
        <v>4500000</v>
      </c>
      <c r="AA83" s="65">
        <v>5000000</v>
      </c>
      <c r="AB83" s="65">
        <v>5000000</v>
      </c>
      <c r="AC83" s="65">
        <v>5000000</v>
      </c>
      <c r="AD83" s="59">
        <v>5000000</v>
      </c>
      <c r="AE83" s="59">
        <v>5000000</v>
      </c>
      <c r="AF83" s="59">
        <v>5500000</v>
      </c>
      <c r="AG83" s="59">
        <v>5500000</v>
      </c>
      <c r="AH83" s="59">
        <v>5500000</v>
      </c>
      <c r="AI83" s="59">
        <v>6000000</v>
      </c>
      <c r="AJ83" s="59">
        <v>6000000</v>
      </c>
      <c r="AK83" s="59">
        <v>6000000</v>
      </c>
      <c r="AL83" s="59">
        <v>6000000</v>
      </c>
      <c r="AM83" s="59">
        <v>6000000</v>
      </c>
      <c r="AN83" s="61">
        <v>6163700</v>
      </c>
      <c r="AO83" s="61">
        <v>6467800</v>
      </c>
      <c r="AP83" s="61">
        <v>6721500</v>
      </c>
      <c r="AQ83" s="61">
        <v>5994000</v>
      </c>
      <c r="AR83" s="61">
        <v>5994000</v>
      </c>
      <c r="AS83" s="61">
        <v>6797600</v>
      </c>
      <c r="AT83" s="61">
        <v>6797600</v>
      </c>
      <c r="AU83" s="61">
        <v>7800000</v>
      </c>
      <c r="AV83" s="61">
        <v>6130000</v>
      </c>
      <c r="AW83" s="61">
        <v>6130000</v>
      </c>
      <c r="AX83" s="61">
        <v>6130000</v>
      </c>
      <c r="AY83" s="61">
        <v>7517400</v>
      </c>
      <c r="AZ83" s="61">
        <v>7517400</v>
      </c>
      <c r="BA83" s="60"/>
      <c r="BB83" s="61">
        <v>3185667</v>
      </c>
      <c r="BC83" s="61">
        <v>5537000</v>
      </c>
      <c r="BD83" s="61">
        <v>5537000</v>
      </c>
      <c r="BE83" s="61">
        <v>4470000</v>
      </c>
      <c r="BF83" s="61">
        <v>4470000</v>
      </c>
      <c r="BG83" s="61">
        <v>4224000</v>
      </c>
      <c r="BH83" s="61">
        <v>4456000</v>
      </c>
      <c r="BI83" s="61">
        <v>3083000</v>
      </c>
      <c r="BJ83" s="61">
        <v>2885000</v>
      </c>
      <c r="BK83" s="61">
        <v>2879000</v>
      </c>
      <c r="BL83" s="61">
        <v>2930000</v>
      </c>
      <c r="BM83" s="61">
        <v>2930000</v>
      </c>
      <c r="BN83" s="61">
        <v>2930000</v>
      </c>
      <c r="BO83" s="61">
        <v>3065600</v>
      </c>
      <c r="BP83" s="61">
        <v>3200900</v>
      </c>
      <c r="BQ83" s="61">
        <v>2899300</v>
      </c>
      <c r="BR83" s="61">
        <v>2633900</v>
      </c>
      <c r="BS83" s="61">
        <v>2404700</v>
      </c>
      <c r="BT83" s="61">
        <v>3427000</v>
      </c>
      <c r="BU83" s="61">
        <v>3583800</v>
      </c>
      <c r="BV83" s="61">
        <v>3981900</v>
      </c>
      <c r="BW83" s="61">
        <v>3413000</v>
      </c>
      <c r="BX83" s="61">
        <v>3870300</v>
      </c>
      <c r="BY83" s="61">
        <v>3476100</v>
      </c>
      <c r="BZ83" s="61">
        <v>2943800</v>
      </c>
      <c r="CA83" s="63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s="14" customFormat="1" ht="30" x14ac:dyDescent="0.25">
      <c r="A84" s="15">
        <v>359321</v>
      </c>
      <c r="B84" s="16" t="s">
        <v>351</v>
      </c>
      <c r="C84" s="16" t="s">
        <v>352</v>
      </c>
      <c r="D84" s="16" t="s">
        <v>157</v>
      </c>
      <c r="E84" s="3" t="str">
        <f t="shared" si="23"/>
        <v>COLLEGE VIEW SUBD W4 pnum359321</v>
      </c>
      <c r="F84" s="15">
        <v>305</v>
      </c>
      <c r="G84" s="16" t="s">
        <v>355</v>
      </c>
      <c r="H84" s="16" t="s">
        <v>356</v>
      </c>
      <c r="I84" s="65">
        <v>0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0">
        <v>0</v>
      </c>
      <c r="AU84" s="66">
        <v>0</v>
      </c>
      <c r="AV84" s="60">
        <v>0</v>
      </c>
      <c r="AW84" s="66">
        <v>0</v>
      </c>
      <c r="AX84" s="66">
        <v>0</v>
      </c>
      <c r="AY84" s="60">
        <v>0</v>
      </c>
      <c r="AZ84" s="60">
        <v>0</v>
      </c>
      <c r="BA84" s="66">
        <v>0</v>
      </c>
      <c r="BB84" s="66">
        <v>0</v>
      </c>
      <c r="BC84" s="62">
        <v>0</v>
      </c>
      <c r="BD84" s="62">
        <v>0</v>
      </c>
      <c r="BE84" s="62">
        <v>0</v>
      </c>
      <c r="BF84" s="62">
        <v>0</v>
      </c>
      <c r="BG84" s="66">
        <v>0</v>
      </c>
      <c r="BH84" s="66">
        <v>0</v>
      </c>
      <c r="BI84" s="66">
        <v>0</v>
      </c>
      <c r="BJ84" s="60">
        <v>0</v>
      </c>
      <c r="BK84" s="60">
        <v>0</v>
      </c>
      <c r="BL84" s="61">
        <v>1932000</v>
      </c>
      <c r="BM84" s="61">
        <v>1932000</v>
      </c>
      <c r="BN84" s="61">
        <v>1932000</v>
      </c>
      <c r="BO84" s="61">
        <v>4453100</v>
      </c>
      <c r="BP84" s="61">
        <v>4586400</v>
      </c>
      <c r="BQ84" s="61">
        <v>3108300</v>
      </c>
      <c r="BR84" s="61">
        <v>3995500</v>
      </c>
      <c r="BS84" s="61">
        <v>3687600</v>
      </c>
      <c r="BT84" s="61">
        <v>3328200</v>
      </c>
      <c r="BU84" s="61">
        <v>2607500</v>
      </c>
      <c r="BV84" s="61">
        <v>2122000</v>
      </c>
      <c r="BW84" s="61">
        <v>2929200</v>
      </c>
      <c r="BX84" s="61">
        <v>3214600</v>
      </c>
      <c r="BY84" s="61">
        <v>2667100</v>
      </c>
      <c r="BZ84" s="61">
        <v>2386300</v>
      </c>
      <c r="CA84" s="63"/>
    </row>
    <row r="85" spans="1:90" s="14" customFormat="1" ht="30" x14ac:dyDescent="0.25">
      <c r="A85" s="15">
        <v>409367</v>
      </c>
      <c r="B85" s="16" t="s">
        <v>351</v>
      </c>
      <c r="C85" s="16" t="s">
        <v>352</v>
      </c>
      <c r="D85" s="16" t="s">
        <v>141</v>
      </c>
      <c r="E85" s="3" t="str">
        <f t="shared" si="23"/>
        <v>COLLEGE VIEW SUBD W1 pnum409367</v>
      </c>
      <c r="F85" s="18">
        <v>300</v>
      </c>
      <c r="G85" s="16" t="s">
        <v>357</v>
      </c>
      <c r="H85" s="16" t="s">
        <v>358</v>
      </c>
      <c r="I85" s="65">
        <v>0</v>
      </c>
      <c r="J85" s="65">
        <v>0</v>
      </c>
      <c r="K85" s="65">
        <v>0</v>
      </c>
      <c r="L85" s="65">
        <v>0</v>
      </c>
      <c r="M85" s="65">
        <v>0</v>
      </c>
      <c r="N85" s="65">
        <v>0</v>
      </c>
      <c r="O85" s="59">
        <v>0</v>
      </c>
      <c r="P85" s="59">
        <v>2500000</v>
      </c>
      <c r="Q85" s="59">
        <v>2500000</v>
      </c>
      <c r="R85" s="59">
        <v>2500000</v>
      </c>
      <c r="S85" s="59">
        <v>3000000</v>
      </c>
      <c r="T85" s="59">
        <v>3000000</v>
      </c>
      <c r="U85" s="59">
        <v>3500000</v>
      </c>
      <c r="V85" s="59">
        <v>3500000</v>
      </c>
      <c r="W85" s="59">
        <v>3500000</v>
      </c>
      <c r="X85" s="59">
        <v>4000000</v>
      </c>
      <c r="Y85" s="59">
        <v>4000000</v>
      </c>
      <c r="Z85" s="59">
        <v>4000000</v>
      </c>
      <c r="AA85" s="59">
        <v>4000000</v>
      </c>
      <c r="AB85" s="59">
        <v>4000000</v>
      </c>
      <c r="AC85" s="59">
        <v>4500000</v>
      </c>
      <c r="AD85" s="59">
        <v>4500000</v>
      </c>
      <c r="AE85" s="59">
        <v>4500000</v>
      </c>
      <c r="AF85" s="59">
        <v>4500000</v>
      </c>
      <c r="AG85" s="59">
        <v>4500000</v>
      </c>
      <c r="AH85" s="59">
        <v>4500000</v>
      </c>
      <c r="AI85" s="59">
        <v>5000000</v>
      </c>
      <c r="AJ85" s="59">
        <v>5000000</v>
      </c>
      <c r="AK85" s="59">
        <v>5000000</v>
      </c>
      <c r="AL85" s="59">
        <v>5000000</v>
      </c>
      <c r="AM85" s="59">
        <v>5000000</v>
      </c>
      <c r="AN85" s="61">
        <v>5279300</v>
      </c>
      <c r="AO85" s="61">
        <v>5526000</v>
      </c>
      <c r="AP85" s="61">
        <v>5372000</v>
      </c>
      <c r="AQ85" s="61">
        <v>5745000</v>
      </c>
      <c r="AR85" s="61">
        <v>5745000</v>
      </c>
      <c r="AS85" s="61">
        <v>6524200</v>
      </c>
      <c r="AT85" s="61">
        <v>6524200</v>
      </c>
      <c r="AU85" s="61">
        <v>7900000</v>
      </c>
      <c r="AV85" s="61">
        <v>4749300</v>
      </c>
      <c r="AW85" s="61">
        <v>4749300</v>
      </c>
      <c r="AX85" s="61">
        <v>4749300</v>
      </c>
      <c r="AY85" s="61">
        <v>12277440</v>
      </c>
      <c r="AZ85" s="61">
        <v>12227440</v>
      </c>
      <c r="BA85" s="61">
        <v>3185667</v>
      </c>
      <c r="BB85" s="61">
        <v>3185667</v>
      </c>
      <c r="BC85" s="61">
        <v>4996000</v>
      </c>
      <c r="BD85" s="61">
        <v>4996000</v>
      </c>
      <c r="BE85" s="61">
        <v>5521000</v>
      </c>
      <c r="BF85" s="61">
        <v>5521000</v>
      </c>
      <c r="BG85" s="61">
        <v>5340000</v>
      </c>
      <c r="BH85" s="61">
        <v>5893000</v>
      </c>
      <c r="BI85" s="61">
        <v>6978000</v>
      </c>
      <c r="BJ85" s="61">
        <v>5850000</v>
      </c>
      <c r="BK85" s="61">
        <v>6025000</v>
      </c>
      <c r="BL85" s="61">
        <v>5954000</v>
      </c>
      <c r="BM85" s="61">
        <v>5954000</v>
      </c>
      <c r="BN85" s="61">
        <v>5954000</v>
      </c>
      <c r="BO85" s="61">
        <v>4295300</v>
      </c>
      <c r="BP85" s="61">
        <v>4403600</v>
      </c>
      <c r="BQ85" s="61">
        <v>3971900</v>
      </c>
      <c r="BR85" s="61">
        <v>3650600</v>
      </c>
      <c r="BS85" s="61">
        <v>3314900</v>
      </c>
      <c r="BT85" s="61">
        <v>2985900</v>
      </c>
      <c r="BU85" s="61">
        <v>3078500</v>
      </c>
      <c r="BV85" s="61">
        <v>2814300</v>
      </c>
      <c r="BW85" s="61">
        <v>1770600</v>
      </c>
      <c r="BX85" s="61">
        <v>3171500</v>
      </c>
      <c r="BY85" s="61">
        <v>3258800</v>
      </c>
      <c r="BZ85" s="61">
        <v>2598100</v>
      </c>
      <c r="CA85" s="63"/>
    </row>
    <row r="86" spans="1:90" s="14" customFormat="1" ht="30" x14ac:dyDescent="0.25">
      <c r="A86" s="15">
        <v>409364</v>
      </c>
      <c r="B86" s="16" t="s">
        <v>351</v>
      </c>
      <c r="C86" s="16" t="s">
        <v>352</v>
      </c>
      <c r="D86" s="16" t="s">
        <v>136</v>
      </c>
      <c r="E86" s="3" t="str">
        <f t="shared" si="23"/>
        <v>COLLEGE VIEW SUBD W2 pnum409364</v>
      </c>
      <c r="F86" s="17">
        <v>296</v>
      </c>
      <c r="G86" s="16" t="s">
        <v>359</v>
      </c>
      <c r="H86" s="16" t="s">
        <v>360</v>
      </c>
      <c r="I86" s="65">
        <v>0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65">
        <v>0</v>
      </c>
      <c r="P86" s="59">
        <v>200000</v>
      </c>
      <c r="Q86" s="59">
        <v>200000</v>
      </c>
      <c r="R86" s="59">
        <v>200000</v>
      </c>
      <c r="S86" s="59">
        <v>200000</v>
      </c>
      <c r="T86" s="59">
        <v>200000</v>
      </c>
      <c r="U86" s="59">
        <v>200000</v>
      </c>
      <c r="V86" s="59">
        <v>200000</v>
      </c>
      <c r="W86" s="59">
        <v>200000</v>
      </c>
      <c r="X86" s="59">
        <v>250000</v>
      </c>
      <c r="Y86" s="59">
        <v>250000</v>
      </c>
      <c r="Z86" s="59">
        <v>250000</v>
      </c>
      <c r="AA86" s="59">
        <v>250000</v>
      </c>
      <c r="AB86" s="59">
        <v>250000</v>
      </c>
      <c r="AC86" s="59">
        <v>350000</v>
      </c>
      <c r="AD86" s="59">
        <v>350000</v>
      </c>
      <c r="AE86" s="59">
        <v>350000</v>
      </c>
      <c r="AF86" s="59">
        <v>350000</v>
      </c>
      <c r="AG86" s="59">
        <v>350000</v>
      </c>
      <c r="AH86" s="59">
        <v>350000</v>
      </c>
      <c r="AI86" s="59">
        <v>350000</v>
      </c>
      <c r="AJ86" s="59">
        <v>350000</v>
      </c>
      <c r="AK86" s="59">
        <v>350000</v>
      </c>
      <c r="AL86" s="59">
        <v>350000</v>
      </c>
      <c r="AM86" s="59">
        <v>350000</v>
      </c>
      <c r="AN86" s="61">
        <v>355500</v>
      </c>
      <c r="AO86" s="61">
        <v>3787500</v>
      </c>
      <c r="AP86" s="61">
        <v>4032300</v>
      </c>
      <c r="AQ86" s="61">
        <v>4721600</v>
      </c>
      <c r="AR86" s="61">
        <v>4721600</v>
      </c>
      <c r="AS86" s="61">
        <v>5955800</v>
      </c>
      <c r="AT86" s="61">
        <v>5955800</v>
      </c>
      <c r="AU86" s="61">
        <v>7800000</v>
      </c>
      <c r="AV86" s="61">
        <v>4614800</v>
      </c>
      <c r="AW86" s="61">
        <v>4614800</v>
      </c>
      <c r="AX86" s="61">
        <v>4614800</v>
      </c>
      <c r="AY86" s="61">
        <v>1419800</v>
      </c>
      <c r="AZ86" s="61">
        <v>1419800</v>
      </c>
      <c r="BA86" s="61">
        <v>3185667</v>
      </c>
      <c r="BB86" s="61">
        <v>3185667</v>
      </c>
      <c r="BC86" s="61">
        <v>4743000</v>
      </c>
      <c r="BD86" s="61">
        <v>4743000</v>
      </c>
      <c r="BE86" s="61">
        <v>3900000</v>
      </c>
      <c r="BF86" s="61">
        <v>3900000</v>
      </c>
      <c r="BG86" s="61">
        <v>3585000</v>
      </c>
      <c r="BH86" s="61">
        <v>3309000</v>
      </c>
      <c r="BI86" s="61">
        <v>3027000</v>
      </c>
      <c r="BJ86" s="61">
        <v>2558000</v>
      </c>
      <c r="BK86" s="61">
        <v>2539000</v>
      </c>
      <c r="BL86" s="61">
        <v>2555000</v>
      </c>
      <c r="BM86" s="61">
        <v>2555000</v>
      </c>
      <c r="BN86" s="61">
        <v>2555000</v>
      </c>
      <c r="BO86" s="61">
        <v>2108500</v>
      </c>
      <c r="BP86" s="61">
        <v>2898400</v>
      </c>
      <c r="BQ86" s="61">
        <v>2611300</v>
      </c>
      <c r="BR86" s="61">
        <v>2404500</v>
      </c>
      <c r="BS86" s="61">
        <v>2243500</v>
      </c>
      <c r="BT86" s="61">
        <v>2024500</v>
      </c>
      <c r="BU86" s="61">
        <v>1774400</v>
      </c>
      <c r="BV86" s="61">
        <v>2915900</v>
      </c>
      <c r="BW86" s="61">
        <v>3006100</v>
      </c>
      <c r="BX86" s="61">
        <v>3349100</v>
      </c>
      <c r="BY86" s="61">
        <v>3214900</v>
      </c>
      <c r="BZ86" s="61">
        <v>2794100</v>
      </c>
      <c r="CA86" s="63"/>
    </row>
    <row r="87" spans="1:90" s="14" customFormat="1" ht="30" x14ac:dyDescent="0.25">
      <c r="A87" s="2">
        <v>404845</v>
      </c>
      <c r="B87" s="3" t="s">
        <v>361</v>
      </c>
      <c r="C87" s="3" t="s">
        <v>362</v>
      </c>
      <c r="D87" s="3" t="s">
        <v>136</v>
      </c>
      <c r="E87" s="3" t="str">
        <f t="shared" si="23"/>
        <v>COMM ED  JOLIET OFFICE BLDG W2 pnum404845</v>
      </c>
      <c r="F87" s="6">
        <v>275</v>
      </c>
      <c r="G87" s="3" t="s">
        <v>363</v>
      </c>
      <c r="H87" s="3" t="s">
        <v>364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S87" s="53">
        <v>0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53">
        <v>0</v>
      </c>
      <c r="Z87" s="53">
        <v>0</v>
      </c>
      <c r="AA87" s="53">
        <v>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</v>
      </c>
      <c r="AI87" s="53">
        <v>0</v>
      </c>
      <c r="AJ87" s="53">
        <v>0</v>
      </c>
      <c r="AK87" s="53">
        <v>0</v>
      </c>
      <c r="AL87" s="53">
        <v>0</v>
      </c>
      <c r="AM87" s="53">
        <v>0</v>
      </c>
      <c r="AN87" s="53">
        <v>0</v>
      </c>
      <c r="AO87" s="53">
        <v>0</v>
      </c>
      <c r="AP87" s="53">
        <v>0</v>
      </c>
      <c r="AQ87" s="52">
        <v>1500000</v>
      </c>
      <c r="AR87" s="52">
        <v>1500000</v>
      </c>
      <c r="AS87" s="52">
        <v>1500000</v>
      </c>
      <c r="AT87" s="51">
        <v>1500000</v>
      </c>
      <c r="AU87" s="53">
        <v>0</v>
      </c>
      <c r="AV87" s="55">
        <v>0</v>
      </c>
      <c r="AW87" s="55">
        <v>0</v>
      </c>
      <c r="AX87" s="55">
        <v>0</v>
      </c>
      <c r="AY87" s="55">
        <v>0</v>
      </c>
      <c r="AZ87" s="55">
        <v>0</v>
      </c>
      <c r="BA87" s="51">
        <v>1950000</v>
      </c>
      <c r="BB87" s="51">
        <v>1950000</v>
      </c>
      <c r="BC87" s="51">
        <v>1950000</v>
      </c>
      <c r="BD87" s="51">
        <v>1950000</v>
      </c>
      <c r="BE87" s="51">
        <v>1440000</v>
      </c>
      <c r="BF87" s="51">
        <v>1440000</v>
      </c>
      <c r="BG87" s="51">
        <v>2628000</v>
      </c>
      <c r="BH87" s="51">
        <v>2555000</v>
      </c>
      <c r="BI87" s="51">
        <v>2609750</v>
      </c>
      <c r="BJ87" s="51">
        <v>2615225</v>
      </c>
      <c r="BK87" s="51">
        <v>2616950</v>
      </c>
      <c r="BL87" s="51">
        <v>2628435</v>
      </c>
      <c r="BM87" s="51">
        <v>2957391</v>
      </c>
      <c r="BN87" s="55">
        <v>0</v>
      </c>
      <c r="BO87" s="55">
        <v>0</v>
      </c>
      <c r="BP87" s="55">
        <v>0</v>
      </c>
      <c r="BQ87" s="55">
        <v>0</v>
      </c>
      <c r="BR87" s="55">
        <v>0</v>
      </c>
      <c r="BS87" s="55">
        <v>0</v>
      </c>
      <c r="BT87" s="55">
        <v>0</v>
      </c>
      <c r="BU87" s="55">
        <v>0</v>
      </c>
      <c r="BV87" s="55">
        <v>0</v>
      </c>
      <c r="BW87" s="55">
        <v>0</v>
      </c>
      <c r="BX87" s="55">
        <v>0</v>
      </c>
      <c r="BY87" s="55">
        <v>0</v>
      </c>
      <c r="BZ87" s="55">
        <v>0</v>
      </c>
      <c r="CA87" s="58"/>
    </row>
    <row r="88" spans="1:90" s="14" customFormat="1" ht="30" x14ac:dyDescent="0.25">
      <c r="A88" s="2">
        <v>404181</v>
      </c>
      <c r="B88" s="3" t="s">
        <v>361</v>
      </c>
      <c r="C88" s="3" t="s">
        <v>362</v>
      </c>
      <c r="D88" s="3" t="s">
        <v>141</v>
      </c>
      <c r="E88" s="3" t="str">
        <f t="shared" si="23"/>
        <v>COMM ED  JOLIET OFFICE BLDG W1 pnum404181</v>
      </c>
      <c r="F88" s="2">
        <v>165</v>
      </c>
      <c r="G88" s="3" t="s">
        <v>365</v>
      </c>
      <c r="H88" s="3" t="s">
        <v>366</v>
      </c>
      <c r="I88" s="57">
        <v>1800000</v>
      </c>
      <c r="J88" s="57">
        <v>1800000</v>
      </c>
      <c r="K88" s="57">
        <v>1800000</v>
      </c>
      <c r="L88" s="57">
        <v>1900000</v>
      </c>
      <c r="M88" s="57">
        <v>1900000</v>
      </c>
      <c r="N88" s="57">
        <v>1900000</v>
      </c>
      <c r="O88" s="57">
        <v>2000000</v>
      </c>
      <c r="P88" s="57">
        <v>2000000</v>
      </c>
      <c r="Q88" s="57">
        <v>2000000</v>
      </c>
      <c r="R88" s="57">
        <v>2000000</v>
      </c>
      <c r="S88" s="57">
        <v>2000000</v>
      </c>
      <c r="T88" s="57">
        <v>2200000</v>
      </c>
      <c r="U88" s="57">
        <v>2200000</v>
      </c>
      <c r="V88" s="57">
        <v>2200000</v>
      </c>
      <c r="W88" s="57">
        <v>2400000</v>
      </c>
      <c r="X88" s="57">
        <v>2400000</v>
      </c>
      <c r="Y88" s="57">
        <v>2400000</v>
      </c>
      <c r="Z88" s="57">
        <v>2400000</v>
      </c>
      <c r="AA88" s="57">
        <v>2400000</v>
      </c>
      <c r="AB88" s="57">
        <v>2400000</v>
      </c>
      <c r="AC88" s="57">
        <v>2400000</v>
      </c>
      <c r="AD88" s="57">
        <v>2600000</v>
      </c>
      <c r="AE88" s="57">
        <v>2600000</v>
      </c>
      <c r="AF88" s="57">
        <v>2600000</v>
      </c>
      <c r="AG88" s="57">
        <v>2800000</v>
      </c>
      <c r="AH88" s="57">
        <v>2800000</v>
      </c>
      <c r="AI88" s="57">
        <v>2800000</v>
      </c>
      <c r="AJ88" s="57">
        <v>3000000</v>
      </c>
      <c r="AK88" s="57">
        <v>3200000</v>
      </c>
      <c r="AL88" s="57">
        <v>3400000</v>
      </c>
      <c r="AM88" s="57">
        <v>3400000</v>
      </c>
      <c r="AN88" s="52">
        <v>3660000</v>
      </c>
      <c r="AO88" s="52">
        <v>3660000</v>
      </c>
      <c r="AP88" s="52">
        <v>2000000</v>
      </c>
      <c r="AQ88" s="52">
        <v>1500000</v>
      </c>
      <c r="AR88" s="52">
        <v>1500000</v>
      </c>
      <c r="AS88" s="52">
        <v>1500000</v>
      </c>
      <c r="AT88" s="52">
        <v>1500000</v>
      </c>
      <c r="AU88" s="52">
        <v>3750000</v>
      </c>
      <c r="AV88" s="52">
        <v>3750000</v>
      </c>
      <c r="AW88" s="51">
        <v>3375000</v>
      </c>
      <c r="AX88" s="51">
        <v>3375000</v>
      </c>
      <c r="AY88" s="51">
        <v>3375000</v>
      </c>
      <c r="AZ88" s="51">
        <v>3375000</v>
      </c>
      <c r="BA88" s="51">
        <v>1950000</v>
      </c>
      <c r="BB88" s="51">
        <v>1950000</v>
      </c>
      <c r="BC88" s="51">
        <v>1950000</v>
      </c>
      <c r="BD88" s="51">
        <v>1950000</v>
      </c>
      <c r="BE88" s="51">
        <v>1440000</v>
      </c>
      <c r="BF88" s="51">
        <v>1440000</v>
      </c>
      <c r="BG88" s="52">
        <v>2628000</v>
      </c>
      <c r="BH88" s="52">
        <v>2555000</v>
      </c>
      <c r="BI88" s="52">
        <v>2609750</v>
      </c>
      <c r="BJ88" s="51">
        <v>2615225</v>
      </c>
      <c r="BK88" s="51">
        <v>2616950</v>
      </c>
      <c r="BL88" s="51">
        <v>2628435</v>
      </c>
      <c r="BM88" s="51">
        <v>2957391</v>
      </c>
      <c r="BN88" s="51">
        <v>2841027</v>
      </c>
      <c r="BO88" s="51">
        <v>2841027</v>
      </c>
      <c r="BP88" s="55">
        <v>0</v>
      </c>
      <c r="BQ88" s="55">
        <v>0</v>
      </c>
      <c r="BR88" s="55">
        <v>0</v>
      </c>
      <c r="BS88" s="55">
        <v>0</v>
      </c>
      <c r="BT88" s="55">
        <v>0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>
        <v>0</v>
      </c>
      <c r="CA88" s="58"/>
    </row>
    <row r="89" spans="1:90" s="14" customFormat="1" ht="30" x14ac:dyDescent="0.25">
      <c r="A89" s="2">
        <v>404122</v>
      </c>
      <c r="B89" s="3" t="s">
        <v>367</v>
      </c>
      <c r="C89" s="3" t="s">
        <v>368</v>
      </c>
      <c r="D89" s="3" t="s">
        <v>141</v>
      </c>
      <c r="E89" s="3" t="str">
        <f t="shared" si="23"/>
        <v>CONCRETE SPECIALTIES W1 pnum404122</v>
      </c>
      <c r="F89" s="6">
        <v>206</v>
      </c>
      <c r="G89" s="3" t="s">
        <v>369</v>
      </c>
      <c r="H89" s="3" t="s">
        <v>370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4000000</v>
      </c>
      <c r="Y89" s="57">
        <v>4000000</v>
      </c>
      <c r="Z89" s="57">
        <v>4500000</v>
      </c>
      <c r="AA89" s="57">
        <v>4500000</v>
      </c>
      <c r="AB89" s="57">
        <v>5000000</v>
      </c>
      <c r="AC89" s="57">
        <v>5000000</v>
      </c>
      <c r="AD89" s="57">
        <v>5000000</v>
      </c>
      <c r="AE89" s="57">
        <v>5000000</v>
      </c>
      <c r="AF89" s="57">
        <v>5000000</v>
      </c>
      <c r="AG89" s="57">
        <v>5500000</v>
      </c>
      <c r="AH89" s="57">
        <v>5500000</v>
      </c>
      <c r="AI89" s="57">
        <v>6000000</v>
      </c>
      <c r="AJ89" s="57">
        <v>6000000</v>
      </c>
      <c r="AK89" s="57">
        <v>6500000</v>
      </c>
      <c r="AL89" s="57">
        <v>7000000</v>
      </c>
      <c r="AM89" s="57">
        <v>7500000</v>
      </c>
      <c r="AN89" s="52">
        <v>12000000</v>
      </c>
      <c r="AO89" s="52">
        <v>7250000</v>
      </c>
      <c r="AP89" s="52">
        <v>7320000</v>
      </c>
      <c r="AQ89" s="52">
        <v>7730000</v>
      </c>
      <c r="AR89" s="52">
        <v>10050000</v>
      </c>
      <c r="AS89" s="52">
        <v>9756000</v>
      </c>
      <c r="AT89" s="52">
        <v>9756000</v>
      </c>
      <c r="AU89" s="52">
        <v>2900000</v>
      </c>
      <c r="AV89" s="52">
        <v>3370000</v>
      </c>
      <c r="AW89" s="52">
        <v>3370000</v>
      </c>
      <c r="AX89" s="52">
        <v>3370000</v>
      </c>
      <c r="AY89" s="52">
        <v>3370000</v>
      </c>
      <c r="AZ89" s="52">
        <v>3370000</v>
      </c>
      <c r="BA89" s="52">
        <v>3370000</v>
      </c>
      <c r="BB89" s="52">
        <v>200000</v>
      </c>
      <c r="BC89" s="52">
        <v>200000</v>
      </c>
      <c r="BD89" s="52">
        <v>200000</v>
      </c>
      <c r="BE89" s="51">
        <v>200000</v>
      </c>
      <c r="BF89" s="51">
        <v>387600</v>
      </c>
      <c r="BG89" s="52">
        <v>387600</v>
      </c>
      <c r="BH89" s="52">
        <v>387600</v>
      </c>
      <c r="BI89" s="52">
        <v>635400</v>
      </c>
      <c r="BJ89" s="51">
        <v>1406000</v>
      </c>
      <c r="BK89" s="51">
        <v>1350000</v>
      </c>
      <c r="BL89" s="51">
        <v>1793750</v>
      </c>
      <c r="BM89" s="51">
        <v>2500000</v>
      </c>
      <c r="BN89" s="51">
        <v>600000</v>
      </c>
      <c r="BO89" s="51">
        <v>360000</v>
      </c>
      <c r="BP89" s="51">
        <v>0</v>
      </c>
      <c r="BQ89" s="51">
        <v>0</v>
      </c>
      <c r="BR89" s="51">
        <v>0</v>
      </c>
      <c r="BS89" s="51">
        <v>0</v>
      </c>
      <c r="BT89" s="51">
        <v>0</v>
      </c>
      <c r="BU89" s="51">
        <v>0</v>
      </c>
      <c r="BV89" s="51">
        <v>0</v>
      </c>
      <c r="BW89" s="51">
        <v>0</v>
      </c>
      <c r="BX89" s="51">
        <v>0</v>
      </c>
      <c r="BY89" s="51">
        <v>0</v>
      </c>
      <c r="BZ89" s="51">
        <v>0</v>
      </c>
      <c r="CA89" s="58"/>
    </row>
    <row r="90" spans="1:90" s="14" customFormat="1" ht="30" x14ac:dyDescent="0.25">
      <c r="A90" s="2">
        <v>404123</v>
      </c>
      <c r="B90" s="3" t="s">
        <v>367</v>
      </c>
      <c r="C90" s="3" t="s">
        <v>368</v>
      </c>
      <c r="D90" s="3" t="s">
        <v>136</v>
      </c>
      <c r="E90" s="3" t="str">
        <f t="shared" si="23"/>
        <v>CONCRETE SPECIALTIES W2 pnum404123</v>
      </c>
      <c r="F90" s="2">
        <v>153</v>
      </c>
      <c r="G90" s="3" t="s">
        <v>369</v>
      </c>
      <c r="H90" s="3" t="s">
        <v>371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1">
        <v>0</v>
      </c>
      <c r="AO90" s="51">
        <v>0</v>
      </c>
      <c r="AP90" s="51">
        <v>0</v>
      </c>
      <c r="AQ90" s="51">
        <v>0</v>
      </c>
      <c r="AR90" s="51">
        <v>0</v>
      </c>
      <c r="AS90" s="51">
        <v>0</v>
      </c>
      <c r="AT90" s="51">
        <v>0</v>
      </c>
      <c r="AU90" s="51">
        <v>492775</v>
      </c>
      <c r="AV90" s="51">
        <v>537025</v>
      </c>
      <c r="AW90" s="51">
        <v>537025</v>
      </c>
      <c r="AX90" s="51">
        <v>537025</v>
      </c>
      <c r="AY90" s="51">
        <v>537025</v>
      </c>
      <c r="AZ90" s="51">
        <v>537025</v>
      </c>
      <c r="BA90" s="51">
        <v>537025</v>
      </c>
      <c r="BB90" s="51">
        <v>30000</v>
      </c>
      <c r="BC90" s="51">
        <v>30000</v>
      </c>
      <c r="BD90" s="51">
        <v>30000</v>
      </c>
      <c r="BE90" s="51">
        <v>30000</v>
      </c>
      <c r="BF90" s="51">
        <v>387600</v>
      </c>
      <c r="BG90" s="51">
        <v>387600</v>
      </c>
      <c r="BH90" s="51">
        <v>387600</v>
      </c>
      <c r="BI90" s="52">
        <v>635400</v>
      </c>
      <c r="BJ90" s="52">
        <v>49000</v>
      </c>
      <c r="BK90" s="52">
        <v>25000</v>
      </c>
      <c r="BL90" s="52">
        <v>15600</v>
      </c>
      <c r="BM90" s="52">
        <v>52000</v>
      </c>
      <c r="BN90" s="52">
        <v>61250</v>
      </c>
      <c r="BO90" s="52">
        <v>83300</v>
      </c>
      <c r="BP90" s="52">
        <v>0</v>
      </c>
      <c r="BQ90" s="52">
        <v>0</v>
      </c>
      <c r="BR90" s="52">
        <v>0</v>
      </c>
      <c r="BS90" s="52">
        <v>0</v>
      </c>
      <c r="BT90" s="52">
        <v>0</v>
      </c>
      <c r="BU90" s="52">
        <v>0</v>
      </c>
      <c r="BV90" s="52">
        <v>0</v>
      </c>
      <c r="BW90" s="52">
        <v>0</v>
      </c>
      <c r="BX90" s="52">
        <v>0</v>
      </c>
      <c r="BY90" s="52">
        <v>0</v>
      </c>
      <c r="BZ90" s="52">
        <v>0</v>
      </c>
      <c r="CA90" s="58"/>
    </row>
    <row r="91" spans="1:90" s="14" customFormat="1" ht="30" x14ac:dyDescent="0.25">
      <c r="A91" s="2">
        <v>404143</v>
      </c>
      <c r="B91" s="3" t="s">
        <v>372</v>
      </c>
      <c r="C91" s="3" t="s">
        <v>373</v>
      </c>
      <c r="D91" s="3" t="s">
        <v>136</v>
      </c>
      <c r="E91" s="3" t="str">
        <f t="shared" si="23"/>
        <v>CONTINENTAL MIDLAND W2 pnum404143</v>
      </c>
      <c r="F91" s="2">
        <v>405</v>
      </c>
      <c r="G91" s="3" t="s">
        <v>374</v>
      </c>
      <c r="H91" s="3" t="s">
        <v>375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</v>
      </c>
      <c r="AN91" s="50">
        <v>0</v>
      </c>
      <c r="AO91" s="51">
        <v>20318090</v>
      </c>
      <c r="AP91" s="51">
        <v>23360000</v>
      </c>
      <c r="AQ91" s="51">
        <v>14220000</v>
      </c>
      <c r="AR91" s="51">
        <v>11680000</v>
      </c>
      <c r="AS91" s="51">
        <v>56471800</v>
      </c>
      <c r="AT91" s="51">
        <v>56471800</v>
      </c>
      <c r="AU91" s="52">
        <v>46488000</v>
      </c>
      <c r="AV91" s="51">
        <v>25118000</v>
      </c>
      <c r="AW91" s="52">
        <v>27375000</v>
      </c>
      <c r="AX91" s="51">
        <v>25185000</v>
      </c>
      <c r="AY91" s="51">
        <v>26565000</v>
      </c>
      <c r="AZ91" s="51">
        <v>22411000</v>
      </c>
      <c r="BA91" s="51">
        <v>11571350</v>
      </c>
      <c r="BB91" s="51">
        <v>7747680</v>
      </c>
      <c r="BC91" s="51">
        <v>18711000</v>
      </c>
      <c r="BD91" s="51">
        <v>23454900</v>
      </c>
      <c r="BE91" s="51">
        <v>4488000</v>
      </c>
      <c r="BF91" s="52">
        <v>4488000</v>
      </c>
      <c r="BG91" s="52">
        <v>4488000</v>
      </c>
      <c r="BH91" s="52">
        <v>6545000</v>
      </c>
      <c r="BI91" s="52">
        <v>4408712</v>
      </c>
      <c r="BJ91" s="52">
        <v>1310500</v>
      </c>
      <c r="BK91" s="52">
        <v>1123900</v>
      </c>
      <c r="BL91" s="52">
        <v>642879</v>
      </c>
      <c r="BM91" s="52">
        <v>23094100</v>
      </c>
      <c r="BN91" s="52">
        <v>23280200</v>
      </c>
      <c r="BO91" s="52">
        <v>25470070</v>
      </c>
      <c r="BP91" s="52">
        <v>25470070</v>
      </c>
      <c r="BQ91" s="52">
        <v>22120000</v>
      </c>
      <c r="BR91" s="52">
        <v>25470000</v>
      </c>
      <c r="BS91" s="52">
        <v>25470000</v>
      </c>
      <c r="BT91" s="53">
        <v>23094100</v>
      </c>
      <c r="BU91" s="53">
        <v>23280200</v>
      </c>
      <c r="BV91" s="53">
        <v>25470070</v>
      </c>
      <c r="BW91" s="53">
        <v>25470070</v>
      </c>
      <c r="BX91" s="53">
        <v>22120000</v>
      </c>
      <c r="BY91" s="53">
        <v>25470000</v>
      </c>
      <c r="BZ91" s="53">
        <v>25470000</v>
      </c>
      <c r="CA91" s="58"/>
    </row>
    <row r="92" spans="1:90" s="14" customFormat="1" ht="30" x14ac:dyDescent="0.25">
      <c r="A92" s="2">
        <v>404142</v>
      </c>
      <c r="B92" s="3" t="s">
        <v>372</v>
      </c>
      <c r="C92" s="3" t="s">
        <v>373</v>
      </c>
      <c r="D92" s="3" t="s">
        <v>141</v>
      </c>
      <c r="E92" s="3" t="str">
        <f t="shared" si="23"/>
        <v>CONTINENTAL MIDLAND W1 pnum404142</v>
      </c>
      <c r="F92" s="2">
        <v>206</v>
      </c>
      <c r="G92" s="3" t="s">
        <v>376</v>
      </c>
      <c r="H92" s="3" t="s">
        <v>377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  <c r="AJ92" s="57">
        <v>0</v>
      </c>
      <c r="AK92" s="57">
        <v>0</v>
      </c>
      <c r="AL92" s="57">
        <v>0</v>
      </c>
      <c r="AM92" s="57">
        <v>0</v>
      </c>
      <c r="AN92" s="57">
        <v>0</v>
      </c>
      <c r="AO92" s="52">
        <v>0</v>
      </c>
      <c r="AP92" s="52">
        <v>20160</v>
      </c>
      <c r="AQ92" s="52">
        <v>0</v>
      </c>
      <c r="AR92" s="52">
        <v>0</v>
      </c>
      <c r="AS92" s="52">
        <v>1029800</v>
      </c>
      <c r="AT92" s="52">
        <v>1029800</v>
      </c>
      <c r="AU92" s="52">
        <v>0</v>
      </c>
      <c r="AV92" s="51">
        <v>0</v>
      </c>
      <c r="AW92" s="51">
        <v>0</v>
      </c>
      <c r="AX92" s="51">
        <v>0</v>
      </c>
      <c r="AY92" s="51">
        <v>0</v>
      </c>
      <c r="AZ92" s="51">
        <v>0</v>
      </c>
      <c r="BA92" s="51">
        <v>0</v>
      </c>
      <c r="BB92" s="51">
        <v>0</v>
      </c>
      <c r="BC92" s="51">
        <v>0</v>
      </c>
      <c r="BD92" s="51">
        <v>0</v>
      </c>
      <c r="BE92" s="51">
        <v>0</v>
      </c>
      <c r="BF92" s="51">
        <v>0</v>
      </c>
      <c r="BG92" s="51">
        <v>0</v>
      </c>
      <c r="BH92" s="51">
        <v>0</v>
      </c>
      <c r="BI92" s="51">
        <v>0</v>
      </c>
      <c r="BJ92" s="51">
        <v>0</v>
      </c>
      <c r="BK92" s="51">
        <v>0</v>
      </c>
      <c r="BL92" s="51">
        <v>21200</v>
      </c>
      <c r="BM92" s="55">
        <v>0</v>
      </c>
      <c r="BN92" s="55">
        <v>0</v>
      </c>
      <c r="BO92" s="55">
        <v>0</v>
      </c>
      <c r="BP92" s="55">
        <v>0</v>
      </c>
      <c r="BQ92" s="55">
        <v>0</v>
      </c>
      <c r="BR92" s="55">
        <v>0</v>
      </c>
      <c r="BS92" s="55">
        <v>0</v>
      </c>
      <c r="BT92" s="55">
        <v>0</v>
      </c>
      <c r="BU92" s="55">
        <v>0</v>
      </c>
      <c r="BV92" s="55">
        <v>0</v>
      </c>
      <c r="BW92" s="55">
        <v>0</v>
      </c>
      <c r="BX92" s="55">
        <v>0</v>
      </c>
      <c r="BY92" s="55">
        <v>0</v>
      </c>
      <c r="BZ92" s="55">
        <v>0</v>
      </c>
      <c r="CA92" s="58"/>
    </row>
    <row r="93" spans="1:90" s="14" customFormat="1" x14ac:dyDescent="0.25">
      <c r="A93" s="43">
        <v>409390</v>
      </c>
      <c r="B93" s="44" t="s">
        <v>378</v>
      </c>
      <c r="C93" s="11" t="s">
        <v>379</v>
      </c>
      <c r="D93" s="11" t="s">
        <v>177</v>
      </c>
      <c r="E93" s="3" t="str">
        <f t="shared" si="23"/>
        <v>CREST HILL W6 pnum409390</v>
      </c>
      <c r="F93" s="10">
        <v>352</v>
      </c>
      <c r="G93" s="11" t="s">
        <v>380</v>
      </c>
      <c r="H93" s="11" t="s">
        <v>381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0</v>
      </c>
      <c r="O93" s="91">
        <v>0</v>
      </c>
      <c r="P93" s="91">
        <v>0</v>
      </c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3">
        <f t="shared" ref="V93:AM93" si="24">(($AN93-$U93)/($AN$2-$U$2))+U93</f>
        <v>5.0635555555555554</v>
      </c>
      <c r="W93" s="100">
        <f t="shared" si="24"/>
        <v>10.127111111111111</v>
      </c>
      <c r="X93" s="100">
        <f t="shared" si="24"/>
        <v>15.190666666666665</v>
      </c>
      <c r="Y93" s="100">
        <f t="shared" si="24"/>
        <v>20.254222222222221</v>
      </c>
      <c r="Z93" s="100">
        <f t="shared" si="24"/>
        <v>25.317777777777778</v>
      </c>
      <c r="AA93" s="100">
        <f t="shared" si="24"/>
        <v>30.381333333333334</v>
      </c>
      <c r="AB93" s="100">
        <f t="shared" si="24"/>
        <v>35.44488888888889</v>
      </c>
      <c r="AC93" s="100">
        <f t="shared" si="24"/>
        <v>40.508444444444443</v>
      </c>
      <c r="AD93" s="100">
        <f t="shared" si="24"/>
        <v>45.571999999999996</v>
      </c>
      <c r="AE93" s="100">
        <f t="shared" si="24"/>
        <v>50.635555555555548</v>
      </c>
      <c r="AF93" s="100">
        <f t="shared" si="24"/>
        <v>55.699111111111101</v>
      </c>
      <c r="AG93" s="100">
        <f t="shared" si="24"/>
        <v>60.762666666666654</v>
      </c>
      <c r="AH93" s="100">
        <f t="shared" si="24"/>
        <v>65.826222222222214</v>
      </c>
      <c r="AI93" s="100">
        <f t="shared" si="24"/>
        <v>70.889777777777766</v>
      </c>
      <c r="AJ93" s="100">
        <f t="shared" si="24"/>
        <v>75.953333333333319</v>
      </c>
      <c r="AK93" s="100">
        <f t="shared" si="24"/>
        <v>81.016888888888872</v>
      </c>
      <c r="AL93" s="100">
        <f t="shared" si="24"/>
        <v>86.080444444444424</v>
      </c>
      <c r="AM93" s="100">
        <f t="shared" si="24"/>
        <v>91.143999999999977</v>
      </c>
      <c r="AN93" s="79">
        <v>54686400</v>
      </c>
      <c r="AO93" s="79">
        <v>21597000</v>
      </c>
      <c r="AP93" s="79">
        <v>70346900</v>
      </c>
      <c r="AQ93" s="79">
        <v>42544500</v>
      </c>
      <c r="AR93" s="79">
        <v>62033900</v>
      </c>
      <c r="AS93" s="79">
        <v>54969300</v>
      </c>
      <c r="AT93" s="79">
        <v>21861200</v>
      </c>
      <c r="AU93" s="79">
        <v>33380200</v>
      </c>
      <c r="AV93" s="80">
        <f>((AW93-AU93)/(1990-1988))+AU93</f>
        <v>59076750</v>
      </c>
      <c r="AW93" s="79">
        <v>84773300</v>
      </c>
      <c r="AX93" s="79">
        <v>84773300</v>
      </c>
      <c r="AY93" s="79">
        <v>92688000</v>
      </c>
      <c r="AZ93" s="79">
        <v>88210000</v>
      </c>
      <c r="BA93" s="79">
        <v>17235000</v>
      </c>
      <c r="BB93" s="79">
        <v>11625600</v>
      </c>
      <c r="BC93" s="79">
        <v>38161600</v>
      </c>
      <c r="BD93" s="79">
        <v>12265300</v>
      </c>
      <c r="BE93" s="79">
        <v>5215800</v>
      </c>
      <c r="BF93" s="79">
        <v>10587300</v>
      </c>
      <c r="BG93" s="79">
        <v>63645000</v>
      </c>
      <c r="BH93" s="79">
        <v>55001700</v>
      </c>
      <c r="BI93" s="79">
        <v>30179600</v>
      </c>
      <c r="BJ93" s="79">
        <v>1981200</v>
      </c>
      <c r="BK93" s="79">
        <v>906000</v>
      </c>
      <c r="BL93" s="79">
        <v>634000</v>
      </c>
      <c r="BM93" s="79">
        <v>109000</v>
      </c>
      <c r="BN93" s="79">
        <v>105000</v>
      </c>
      <c r="BO93" s="80">
        <v>0</v>
      </c>
      <c r="BP93" s="80">
        <v>0</v>
      </c>
      <c r="BQ93" s="80">
        <v>0</v>
      </c>
      <c r="BR93" s="80">
        <v>0</v>
      </c>
      <c r="BS93" s="80">
        <v>0</v>
      </c>
      <c r="BT93" s="76">
        <v>0</v>
      </c>
      <c r="BU93" s="76">
        <v>0</v>
      </c>
      <c r="BV93" s="80">
        <v>0</v>
      </c>
      <c r="BW93" s="76">
        <v>0</v>
      </c>
      <c r="BX93" s="76">
        <v>0</v>
      </c>
      <c r="BY93" s="76">
        <v>0</v>
      </c>
      <c r="BZ93" s="76">
        <v>0</v>
      </c>
      <c r="CA93" s="56"/>
      <c r="CB93"/>
      <c r="CC93"/>
      <c r="CD93"/>
      <c r="CE93"/>
      <c r="CF93"/>
      <c r="CG93"/>
      <c r="CH93"/>
      <c r="CI93"/>
      <c r="CJ93"/>
      <c r="CK93"/>
      <c r="CL93"/>
    </row>
    <row r="94" spans="1:90" s="14" customFormat="1" x14ac:dyDescent="0.25">
      <c r="A94" s="43">
        <v>400185</v>
      </c>
      <c r="B94" s="44" t="s">
        <v>378</v>
      </c>
      <c r="C94" s="11" t="s">
        <v>379</v>
      </c>
      <c r="D94" s="11" t="s">
        <v>256</v>
      </c>
      <c r="E94" s="3" t="str">
        <f t="shared" si="23"/>
        <v>CREST HILL W11 pnum400185</v>
      </c>
      <c r="F94" s="10">
        <v>325</v>
      </c>
      <c r="G94" s="11" t="s">
        <v>382</v>
      </c>
      <c r="H94" s="11" t="s">
        <v>383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1">
        <v>0</v>
      </c>
      <c r="O94" s="91">
        <v>0</v>
      </c>
      <c r="P94" s="91">
        <v>0</v>
      </c>
      <c r="Q94" s="91">
        <v>0</v>
      </c>
      <c r="R94" s="91">
        <v>0</v>
      </c>
      <c r="S94" s="91">
        <v>0</v>
      </c>
      <c r="T94" s="91">
        <v>0</v>
      </c>
      <c r="U94" s="91">
        <v>0</v>
      </c>
      <c r="V94" s="93">
        <v>0</v>
      </c>
      <c r="W94" s="80">
        <v>0</v>
      </c>
      <c r="X94" s="80">
        <v>0</v>
      </c>
      <c r="Y94" s="80">
        <v>0</v>
      </c>
      <c r="Z94" s="80">
        <v>0</v>
      </c>
      <c r="AA94" s="80">
        <v>0</v>
      </c>
      <c r="AB94" s="80">
        <v>0</v>
      </c>
      <c r="AC94" s="80">
        <v>0</v>
      </c>
      <c r="AD94" s="80">
        <v>0</v>
      </c>
      <c r="AE94" s="80">
        <v>0</v>
      </c>
      <c r="AF94" s="80">
        <v>0</v>
      </c>
      <c r="AG94" s="80">
        <v>0</v>
      </c>
      <c r="AH94" s="80">
        <v>0</v>
      </c>
      <c r="AI94" s="80">
        <v>0</v>
      </c>
      <c r="AJ94" s="80">
        <v>0</v>
      </c>
      <c r="AK94" s="80">
        <v>0</v>
      </c>
      <c r="AL94" s="80">
        <v>0</v>
      </c>
      <c r="AM94" s="80">
        <v>0</v>
      </c>
      <c r="AN94" s="80">
        <v>0</v>
      </c>
      <c r="AO94" s="80">
        <v>0</v>
      </c>
      <c r="AP94" s="80">
        <v>0</v>
      </c>
      <c r="AQ94" s="80">
        <v>0</v>
      </c>
      <c r="AR94" s="80">
        <v>0</v>
      </c>
      <c r="AS94" s="80">
        <v>0</v>
      </c>
      <c r="AT94" s="80">
        <v>0</v>
      </c>
      <c r="AU94" s="80">
        <v>0</v>
      </c>
      <c r="AV94" s="80">
        <v>0</v>
      </c>
      <c r="AW94" s="80">
        <v>0</v>
      </c>
      <c r="AX94" s="80">
        <v>0</v>
      </c>
      <c r="AY94" s="80">
        <v>0</v>
      </c>
      <c r="AZ94" s="80">
        <v>0</v>
      </c>
      <c r="BA94" s="80">
        <v>0</v>
      </c>
      <c r="BB94" s="76">
        <v>0</v>
      </c>
      <c r="BC94" s="76">
        <v>0</v>
      </c>
      <c r="BD94" s="76">
        <v>0</v>
      </c>
      <c r="BE94" s="76">
        <v>0</v>
      </c>
      <c r="BF94" s="76">
        <v>0</v>
      </c>
      <c r="BG94" s="76">
        <v>0</v>
      </c>
      <c r="BH94" s="76">
        <v>0</v>
      </c>
      <c r="BI94" s="76">
        <v>0</v>
      </c>
      <c r="BJ94" s="77">
        <v>22197000</v>
      </c>
      <c r="BK94" s="77">
        <v>142295000</v>
      </c>
      <c r="BL94" s="77">
        <v>130566000</v>
      </c>
      <c r="BM94" s="77">
        <v>135522000</v>
      </c>
      <c r="BN94" s="77">
        <v>140797000</v>
      </c>
      <c r="BO94" s="77">
        <v>116709000</v>
      </c>
      <c r="BP94" s="77">
        <v>111569000</v>
      </c>
      <c r="BQ94" s="77">
        <v>111020000</v>
      </c>
      <c r="BR94" s="77">
        <v>101225000</v>
      </c>
      <c r="BS94" s="77">
        <v>101225000</v>
      </c>
      <c r="BT94" s="77">
        <v>122230000</v>
      </c>
      <c r="BU94" s="77">
        <v>114670000</v>
      </c>
      <c r="BV94" s="77">
        <v>108855000</v>
      </c>
      <c r="BW94" s="76">
        <f t="shared" ref="BW94:BZ95" si="25">AVERAGE($BR94:$BV94)</f>
        <v>109641000</v>
      </c>
      <c r="BX94" s="76">
        <f t="shared" si="25"/>
        <v>109641000</v>
      </c>
      <c r="BY94" s="76">
        <f t="shared" si="25"/>
        <v>109641000</v>
      </c>
      <c r="BZ94" s="76">
        <f t="shared" si="25"/>
        <v>109641000</v>
      </c>
      <c r="CA94" s="56"/>
      <c r="CB94"/>
      <c r="CC94"/>
      <c r="CD94"/>
      <c r="CE94"/>
      <c r="CF94"/>
      <c r="CG94"/>
      <c r="CH94"/>
      <c r="CI94"/>
      <c r="CJ94"/>
      <c r="CK94"/>
      <c r="CL94"/>
    </row>
    <row r="95" spans="1:90" x14ac:dyDescent="0.25">
      <c r="A95" s="43">
        <v>405028</v>
      </c>
      <c r="B95" s="44" t="s">
        <v>378</v>
      </c>
      <c r="C95" s="11" t="s">
        <v>379</v>
      </c>
      <c r="D95" s="11" t="s">
        <v>384</v>
      </c>
      <c r="E95" s="3" t="str">
        <f t="shared" si="23"/>
        <v>CREST HILL W9 pnum405028</v>
      </c>
      <c r="F95" s="10">
        <v>320</v>
      </c>
      <c r="G95" s="11" t="s">
        <v>385</v>
      </c>
      <c r="H95" s="11" t="s">
        <v>386</v>
      </c>
      <c r="I95" s="91">
        <v>0</v>
      </c>
      <c r="J95" s="83">
        <v>0</v>
      </c>
      <c r="K95" s="83">
        <v>0</v>
      </c>
      <c r="L95" s="83">
        <v>0</v>
      </c>
      <c r="M95" s="83">
        <v>0</v>
      </c>
      <c r="N95" s="83">
        <v>0</v>
      </c>
      <c r="O95" s="83">
        <v>0</v>
      </c>
      <c r="P95" s="83">
        <v>0</v>
      </c>
      <c r="Q95" s="83">
        <v>0</v>
      </c>
      <c r="R95" s="83">
        <v>0</v>
      </c>
      <c r="S95" s="83">
        <v>0</v>
      </c>
      <c r="T95" s="83">
        <v>0</v>
      </c>
      <c r="U95" s="83">
        <v>0</v>
      </c>
      <c r="V95" s="75">
        <v>0</v>
      </c>
      <c r="W95" s="84">
        <v>0</v>
      </c>
      <c r="X95" s="84">
        <v>0</v>
      </c>
      <c r="Y95" s="84">
        <v>0</v>
      </c>
      <c r="Z95" s="84">
        <v>0</v>
      </c>
      <c r="AA95" s="84">
        <v>0</v>
      </c>
      <c r="AB95" s="84">
        <v>0</v>
      </c>
      <c r="AC95" s="84">
        <v>0</v>
      </c>
      <c r="AD95" s="84">
        <v>0</v>
      </c>
      <c r="AE95" s="84">
        <v>0</v>
      </c>
      <c r="AF95" s="84">
        <v>0</v>
      </c>
      <c r="AG95" s="84">
        <v>0</v>
      </c>
      <c r="AH95" s="84">
        <v>0</v>
      </c>
      <c r="AI95" s="84">
        <v>0</v>
      </c>
      <c r="AJ95" s="84">
        <v>0</v>
      </c>
      <c r="AK95" s="84">
        <v>0</v>
      </c>
      <c r="AL95" s="84">
        <v>0</v>
      </c>
      <c r="AM95" s="84">
        <v>0</v>
      </c>
      <c r="AN95" s="84">
        <v>0</v>
      </c>
      <c r="AO95" s="84">
        <v>0</v>
      </c>
      <c r="AP95" s="84">
        <v>0</v>
      </c>
      <c r="AQ95" s="84">
        <v>0</v>
      </c>
      <c r="AR95" s="84">
        <v>0</v>
      </c>
      <c r="AS95" s="84">
        <v>0</v>
      </c>
      <c r="AT95" s="84">
        <v>0</v>
      </c>
      <c r="AU95" s="84">
        <v>0</v>
      </c>
      <c r="AV95" s="84">
        <v>0</v>
      </c>
      <c r="AW95" s="84">
        <v>0</v>
      </c>
      <c r="AX95" s="84">
        <v>0</v>
      </c>
      <c r="AY95" s="84">
        <v>0</v>
      </c>
      <c r="AZ95" s="84">
        <v>0</v>
      </c>
      <c r="BA95" s="77">
        <v>0</v>
      </c>
      <c r="BB95" s="77">
        <v>0</v>
      </c>
      <c r="BC95" s="77">
        <v>19685000</v>
      </c>
      <c r="BD95" s="77">
        <v>167807000</v>
      </c>
      <c r="BE95" s="77">
        <v>173462100</v>
      </c>
      <c r="BF95" s="77">
        <v>174085500</v>
      </c>
      <c r="BG95" s="77">
        <v>139242000</v>
      </c>
      <c r="BH95" s="77">
        <v>138879000</v>
      </c>
      <c r="BI95" s="77">
        <v>183780300</v>
      </c>
      <c r="BJ95" s="77">
        <v>141698200</v>
      </c>
      <c r="BK95" s="77">
        <v>138410000</v>
      </c>
      <c r="BL95" s="77">
        <v>106645000</v>
      </c>
      <c r="BM95" s="77">
        <v>122412358</v>
      </c>
      <c r="BN95" s="77">
        <v>119456000</v>
      </c>
      <c r="BO95" s="77">
        <v>108708000</v>
      </c>
      <c r="BP95" s="77">
        <v>123623000</v>
      </c>
      <c r="BQ95" s="77">
        <v>206869000</v>
      </c>
      <c r="BR95" s="77">
        <v>182327000</v>
      </c>
      <c r="BS95" s="77">
        <v>182327000</v>
      </c>
      <c r="BT95" s="77">
        <v>120687000</v>
      </c>
      <c r="BU95" s="77">
        <v>120328000</v>
      </c>
      <c r="BV95" s="77">
        <v>23792000</v>
      </c>
      <c r="BW95" s="76">
        <f t="shared" si="25"/>
        <v>125892200</v>
      </c>
      <c r="BX95" s="76">
        <f t="shared" si="25"/>
        <v>125892200</v>
      </c>
      <c r="BY95" s="76">
        <f t="shared" si="25"/>
        <v>125892200</v>
      </c>
      <c r="BZ95" s="76">
        <f t="shared" si="25"/>
        <v>125892200</v>
      </c>
      <c r="CA95" s="56"/>
    </row>
    <row r="96" spans="1:90" x14ac:dyDescent="0.25">
      <c r="A96" s="43">
        <v>409391</v>
      </c>
      <c r="B96" s="44" t="s">
        <v>378</v>
      </c>
      <c r="C96" s="11" t="s">
        <v>379</v>
      </c>
      <c r="D96" s="11" t="s">
        <v>180</v>
      </c>
      <c r="E96" s="3" t="str">
        <f t="shared" si="23"/>
        <v>CREST HILL W3 pnum409391</v>
      </c>
      <c r="F96" s="10">
        <v>310</v>
      </c>
      <c r="G96" s="11" t="s">
        <v>387</v>
      </c>
      <c r="H96" s="11" t="s">
        <v>388</v>
      </c>
      <c r="I96" s="91">
        <v>0</v>
      </c>
      <c r="J96" s="91">
        <v>0</v>
      </c>
      <c r="K96" s="91">
        <v>0</v>
      </c>
      <c r="L96" s="91">
        <v>0</v>
      </c>
      <c r="M96" s="91">
        <v>0</v>
      </c>
      <c r="N96" s="91">
        <v>0</v>
      </c>
      <c r="O96" s="91">
        <v>0</v>
      </c>
      <c r="P96" s="91">
        <v>0</v>
      </c>
      <c r="Q96" s="91">
        <v>0</v>
      </c>
      <c r="R96" s="91">
        <v>0</v>
      </c>
      <c r="S96" s="91">
        <v>0</v>
      </c>
      <c r="T96" s="91">
        <v>0</v>
      </c>
      <c r="U96" s="91">
        <v>0</v>
      </c>
      <c r="V96" s="93">
        <f t="shared" ref="V96:AM96" si="26">(($AN96-$U96)/($AN$2-$U$2))+U96</f>
        <v>6.5019814814814811</v>
      </c>
      <c r="W96" s="100">
        <f t="shared" si="26"/>
        <v>13.003962962962962</v>
      </c>
      <c r="X96" s="100">
        <f t="shared" si="26"/>
        <v>19.505944444444445</v>
      </c>
      <c r="Y96" s="100">
        <f t="shared" si="26"/>
        <v>26.007925925925925</v>
      </c>
      <c r="Z96" s="100">
        <f t="shared" si="26"/>
        <v>32.509907407407404</v>
      </c>
      <c r="AA96" s="100">
        <f t="shared" si="26"/>
        <v>39.011888888888883</v>
      </c>
      <c r="AB96" s="100">
        <f t="shared" si="26"/>
        <v>45.513870370370363</v>
      </c>
      <c r="AC96" s="100">
        <f t="shared" si="26"/>
        <v>52.015851851851842</v>
      </c>
      <c r="AD96" s="100">
        <f t="shared" si="26"/>
        <v>58.517833333333321</v>
      </c>
      <c r="AE96" s="100">
        <f t="shared" si="26"/>
        <v>65.019814814814808</v>
      </c>
      <c r="AF96" s="100">
        <f t="shared" si="26"/>
        <v>71.521796296296287</v>
      </c>
      <c r="AG96" s="100">
        <f t="shared" si="26"/>
        <v>78.023777777777767</v>
      </c>
      <c r="AH96" s="100">
        <f t="shared" si="26"/>
        <v>84.525759259259246</v>
      </c>
      <c r="AI96" s="100">
        <f t="shared" si="26"/>
        <v>91.027740740740725</v>
      </c>
      <c r="AJ96" s="100">
        <f t="shared" si="26"/>
        <v>97.529722222222205</v>
      </c>
      <c r="AK96" s="100">
        <f t="shared" si="26"/>
        <v>104.03170370370368</v>
      </c>
      <c r="AL96" s="100">
        <f t="shared" si="26"/>
        <v>110.53368518518516</v>
      </c>
      <c r="AM96" s="100">
        <f t="shared" si="26"/>
        <v>117.03566666666664</v>
      </c>
      <c r="AN96" s="79">
        <v>70221400</v>
      </c>
      <c r="AO96" s="79">
        <v>66219800</v>
      </c>
      <c r="AP96" s="79">
        <v>63851900</v>
      </c>
      <c r="AQ96" s="79">
        <v>61260800</v>
      </c>
      <c r="AR96" s="79">
        <v>80999500</v>
      </c>
      <c r="AS96" s="79">
        <v>53116200</v>
      </c>
      <c r="AT96" s="79">
        <v>41320200</v>
      </c>
      <c r="AU96" s="79">
        <v>40865500</v>
      </c>
      <c r="AV96" s="76">
        <f>((AW96-AU96)/(1990-1988))+AU96</f>
        <v>34758600</v>
      </c>
      <c r="AW96" s="79">
        <v>28651700</v>
      </c>
      <c r="AX96" s="79">
        <v>28651700</v>
      </c>
      <c r="AY96" s="79">
        <v>279000</v>
      </c>
      <c r="AZ96" s="79">
        <v>0</v>
      </c>
      <c r="BA96" s="79">
        <v>6059000</v>
      </c>
      <c r="BB96" s="77">
        <v>3476700</v>
      </c>
      <c r="BC96" s="76">
        <v>0</v>
      </c>
      <c r="BD96" s="80">
        <v>0</v>
      </c>
      <c r="BE96" s="76">
        <v>0</v>
      </c>
      <c r="BF96" s="76">
        <v>0</v>
      </c>
      <c r="BG96" s="80">
        <v>0</v>
      </c>
      <c r="BH96" s="80">
        <v>0</v>
      </c>
      <c r="BI96" s="80">
        <v>0</v>
      </c>
      <c r="BJ96" s="80">
        <v>0</v>
      </c>
      <c r="BK96" s="76">
        <v>0</v>
      </c>
      <c r="BL96" s="76">
        <v>0</v>
      </c>
      <c r="BM96" s="76">
        <v>0</v>
      </c>
      <c r="BN96" s="76">
        <v>0</v>
      </c>
      <c r="BO96" s="76">
        <v>0</v>
      </c>
      <c r="BP96" s="76">
        <v>0</v>
      </c>
      <c r="BQ96" s="76">
        <v>0</v>
      </c>
      <c r="BR96" s="76">
        <v>0</v>
      </c>
      <c r="BS96" s="76">
        <v>0</v>
      </c>
      <c r="BT96" s="76">
        <v>0</v>
      </c>
      <c r="BU96" s="76">
        <v>0</v>
      </c>
      <c r="BV96" s="76">
        <v>0</v>
      </c>
      <c r="BW96" s="76">
        <v>0</v>
      </c>
      <c r="BX96" s="76">
        <v>0</v>
      </c>
      <c r="BY96" s="76">
        <v>0</v>
      </c>
      <c r="BZ96" s="76">
        <v>0</v>
      </c>
      <c r="CA96" s="56"/>
    </row>
    <row r="97" spans="1:90" x14ac:dyDescent="0.25">
      <c r="A97" s="43">
        <v>409396</v>
      </c>
      <c r="B97" s="44" t="s">
        <v>378</v>
      </c>
      <c r="C97" s="11" t="s">
        <v>379</v>
      </c>
      <c r="D97" s="11" t="s">
        <v>141</v>
      </c>
      <c r="E97" s="3" t="str">
        <f t="shared" si="23"/>
        <v>CREST HILL W1 pnum409396</v>
      </c>
      <c r="F97" s="10">
        <v>303</v>
      </c>
      <c r="G97" s="11" t="s">
        <v>389</v>
      </c>
      <c r="H97" s="11" t="s">
        <v>390</v>
      </c>
      <c r="I97" s="91">
        <v>0</v>
      </c>
      <c r="J97" s="83">
        <v>0</v>
      </c>
      <c r="K97" s="83">
        <v>0</v>
      </c>
      <c r="L97" s="83">
        <v>0</v>
      </c>
      <c r="M97" s="83">
        <v>0</v>
      </c>
      <c r="N97" s="83">
        <v>0</v>
      </c>
      <c r="O97" s="83">
        <v>0</v>
      </c>
      <c r="P97" s="83">
        <v>0</v>
      </c>
      <c r="Q97" s="83">
        <v>0</v>
      </c>
      <c r="R97" s="83">
        <v>0</v>
      </c>
      <c r="S97" s="83">
        <v>0</v>
      </c>
      <c r="T97" s="83">
        <v>0</v>
      </c>
      <c r="U97" s="83">
        <v>0</v>
      </c>
      <c r="V97" s="75">
        <f t="shared" ref="V97:AM97" si="27">(($AN97-$U97)/($AN$2-$U$2))+U97</f>
        <v>10.846305555555556</v>
      </c>
      <c r="W97" s="81">
        <f t="shared" si="27"/>
        <v>21.692611111111113</v>
      </c>
      <c r="X97" s="81">
        <f t="shared" si="27"/>
        <v>32.538916666666665</v>
      </c>
      <c r="Y97" s="81">
        <f t="shared" si="27"/>
        <v>43.385222222222225</v>
      </c>
      <c r="Z97" s="81">
        <f t="shared" si="27"/>
        <v>54.231527777777785</v>
      </c>
      <c r="AA97" s="81">
        <f t="shared" si="27"/>
        <v>65.077833333333345</v>
      </c>
      <c r="AB97" s="81">
        <f t="shared" si="27"/>
        <v>75.924138888888905</v>
      </c>
      <c r="AC97" s="81">
        <f t="shared" si="27"/>
        <v>86.770444444444465</v>
      </c>
      <c r="AD97" s="81">
        <f t="shared" si="27"/>
        <v>97.616750000000025</v>
      </c>
      <c r="AE97" s="81">
        <f t="shared" si="27"/>
        <v>108.46305555555558</v>
      </c>
      <c r="AF97" s="81">
        <f t="shared" si="27"/>
        <v>119.30936111111114</v>
      </c>
      <c r="AG97" s="81">
        <f t="shared" si="27"/>
        <v>130.15566666666669</v>
      </c>
      <c r="AH97" s="81">
        <f t="shared" si="27"/>
        <v>141.00197222222224</v>
      </c>
      <c r="AI97" s="81">
        <f t="shared" si="27"/>
        <v>151.84827777777778</v>
      </c>
      <c r="AJ97" s="81">
        <f t="shared" si="27"/>
        <v>162.69458333333333</v>
      </c>
      <c r="AK97" s="81">
        <f t="shared" si="27"/>
        <v>173.54088888888887</v>
      </c>
      <c r="AL97" s="81">
        <f t="shared" si="27"/>
        <v>184.38719444444442</v>
      </c>
      <c r="AM97" s="81">
        <f t="shared" si="27"/>
        <v>195.23349999999996</v>
      </c>
      <c r="AN97" s="77">
        <v>117140100</v>
      </c>
      <c r="AO97" s="77">
        <v>53307200</v>
      </c>
      <c r="AP97" s="77">
        <v>66933600</v>
      </c>
      <c r="AQ97" s="77">
        <v>44822000</v>
      </c>
      <c r="AR97" s="77">
        <v>51585600</v>
      </c>
      <c r="AS97" s="77">
        <v>77141900</v>
      </c>
      <c r="AT97" s="77">
        <v>124495050</v>
      </c>
      <c r="AU97" s="77">
        <v>120278000</v>
      </c>
      <c r="AV97" s="76">
        <f>((AW97-AU97)/(1990-1988))+AU97</f>
        <v>107813850</v>
      </c>
      <c r="AW97" s="77">
        <v>95349700</v>
      </c>
      <c r="AX97" s="77">
        <v>95349700</v>
      </c>
      <c r="AY97" s="77">
        <v>57640000</v>
      </c>
      <c r="AZ97" s="77">
        <v>67780000</v>
      </c>
      <c r="BA97" s="77">
        <v>175094000</v>
      </c>
      <c r="BB97" s="77">
        <v>141236700</v>
      </c>
      <c r="BC97" s="77">
        <v>209726100</v>
      </c>
      <c r="BD97" s="77">
        <v>150928500</v>
      </c>
      <c r="BE97" s="77">
        <v>130760000</v>
      </c>
      <c r="BF97" s="77">
        <v>125707700</v>
      </c>
      <c r="BG97" s="77">
        <v>128930000</v>
      </c>
      <c r="BH97" s="77">
        <v>148081000</v>
      </c>
      <c r="BI97" s="77">
        <v>94091200</v>
      </c>
      <c r="BJ97" s="77">
        <v>196802700</v>
      </c>
      <c r="BK97" s="77">
        <v>105809000</v>
      </c>
      <c r="BL97" s="77">
        <v>88155000</v>
      </c>
      <c r="BM97" s="77">
        <v>55548000</v>
      </c>
      <c r="BN97" s="77">
        <v>68654000</v>
      </c>
      <c r="BO97" s="77">
        <v>61393000</v>
      </c>
      <c r="BP97" s="77">
        <v>79818000</v>
      </c>
      <c r="BQ97" s="77">
        <v>86129000</v>
      </c>
      <c r="BR97" s="77">
        <v>92028000</v>
      </c>
      <c r="BS97" s="77">
        <v>92028000</v>
      </c>
      <c r="BT97" s="77">
        <v>57614000</v>
      </c>
      <c r="BU97" s="77">
        <v>59918000</v>
      </c>
      <c r="BV97" s="77">
        <v>40073000</v>
      </c>
      <c r="BW97" s="76">
        <f t="shared" ref="BW97:BZ101" si="28">AVERAGE($BR97:$BV97)</f>
        <v>68332200</v>
      </c>
      <c r="BX97" s="76">
        <f t="shared" si="28"/>
        <v>68332200</v>
      </c>
      <c r="BY97" s="76">
        <f t="shared" si="28"/>
        <v>68332200</v>
      </c>
      <c r="BZ97" s="76">
        <f t="shared" si="28"/>
        <v>68332200</v>
      </c>
      <c r="CA97" s="56"/>
    </row>
    <row r="98" spans="1:90" x14ac:dyDescent="0.25">
      <c r="A98" s="43">
        <v>400183</v>
      </c>
      <c r="B98" s="44" t="s">
        <v>378</v>
      </c>
      <c r="C98" s="11" t="s">
        <v>379</v>
      </c>
      <c r="D98" s="11" t="s">
        <v>391</v>
      </c>
      <c r="E98" s="3" t="str">
        <f t="shared" si="23"/>
        <v>CREST HILL W12 pnum400183</v>
      </c>
      <c r="F98" s="10">
        <v>301</v>
      </c>
      <c r="G98" s="11" t="s">
        <v>382</v>
      </c>
      <c r="H98" s="11" t="s">
        <v>392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0</v>
      </c>
      <c r="U98" s="91">
        <v>0</v>
      </c>
      <c r="V98" s="93">
        <v>0</v>
      </c>
      <c r="W98" s="80">
        <v>0</v>
      </c>
      <c r="X98" s="80">
        <v>0</v>
      </c>
      <c r="Y98" s="80">
        <v>0</v>
      </c>
      <c r="Z98" s="80">
        <v>0</v>
      </c>
      <c r="AA98" s="80">
        <v>0</v>
      </c>
      <c r="AB98" s="80">
        <v>0</v>
      </c>
      <c r="AC98" s="80">
        <v>0</v>
      </c>
      <c r="AD98" s="80">
        <v>0</v>
      </c>
      <c r="AE98" s="80">
        <v>0</v>
      </c>
      <c r="AF98" s="80">
        <v>0</v>
      </c>
      <c r="AG98" s="80">
        <v>0</v>
      </c>
      <c r="AH98" s="80">
        <v>0</v>
      </c>
      <c r="AI98" s="80">
        <v>0</v>
      </c>
      <c r="AJ98" s="80">
        <v>0</v>
      </c>
      <c r="AK98" s="80">
        <v>0</v>
      </c>
      <c r="AL98" s="80">
        <v>0</v>
      </c>
      <c r="AM98" s="80">
        <v>0</v>
      </c>
      <c r="AN98" s="80">
        <v>0</v>
      </c>
      <c r="AO98" s="80">
        <v>0</v>
      </c>
      <c r="AP98" s="80">
        <v>0</v>
      </c>
      <c r="AQ98" s="80">
        <v>0</v>
      </c>
      <c r="AR98" s="80">
        <v>0</v>
      </c>
      <c r="AS98" s="80">
        <v>0</v>
      </c>
      <c r="AT98" s="80">
        <v>0</v>
      </c>
      <c r="AU98" s="80">
        <v>0</v>
      </c>
      <c r="AV98" s="80">
        <v>0</v>
      </c>
      <c r="AW98" s="80">
        <v>0</v>
      </c>
      <c r="AX98" s="80">
        <v>0</v>
      </c>
      <c r="AY98" s="80">
        <v>0</v>
      </c>
      <c r="AZ98" s="80">
        <v>0</v>
      </c>
      <c r="BA98" s="80">
        <v>0</v>
      </c>
      <c r="BB98" s="80">
        <v>0</v>
      </c>
      <c r="BC98" s="80">
        <v>0</v>
      </c>
      <c r="BD98" s="80">
        <v>0</v>
      </c>
      <c r="BE98" s="76">
        <v>0</v>
      </c>
      <c r="BF98" s="80">
        <v>0</v>
      </c>
      <c r="BG98" s="76">
        <v>0</v>
      </c>
      <c r="BH98" s="76">
        <v>0</v>
      </c>
      <c r="BI98" s="80">
        <v>0</v>
      </c>
      <c r="BJ98" s="80">
        <v>0</v>
      </c>
      <c r="BK98" s="79">
        <v>74448000</v>
      </c>
      <c r="BL98" s="79">
        <v>102275000</v>
      </c>
      <c r="BM98" s="79">
        <v>92716000</v>
      </c>
      <c r="BN98" s="79">
        <v>79110000</v>
      </c>
      <c r="BO98" s="77">
        <v>79713000</v>
      </c>
      <c r="BP98" s="77">
        <v>76907000</v>
      </c>
      <c r="BQ98" s="77">
        <v>86522000</v>
      </c>
      <c r="BR98" s="77">
        <v>85035000</v>
      </c>
      <c r="BS98" s="77">
        <v>85035000</v>
      </c>
      <c r="BT98" s="77">
        <v>71801000</v>
      </c>
      <c r="BU98" s="76">
        <f>((BV98-BT98)/(2015-2013))+BT98</f>
        <v>90758500</v>
      </c>
      <c r="BV98" s="77">
        <v>109716000</v>
      </c>
      <c r="BW98" s="76">
        <f t="shared" si="28"/>
        <v>88469100</v>
      </c>
      <c r="BX98" s="76">
        <f t="shared" si="28"/>
        <v>88469100</v>
      </c>
      <c r="BY98" s="80">
        <f t="shared" si="28"/>
        <v>88469100</v>
      </c>
      <c r="BZ98" s="76">
        <f t="shared" si="28"/>
        <v>88469100</v>
      </c>
      <c r="CA98" s="56"/>
    </row>
    <row r="99" spans="1:90" x14ac:dyDescent="0.25">
      <c r="A99" s="43">
        <v>400184</v>
      </c>
      <c r="B99" s="44" t="s">
        <v>378</v>
      </c>
      <c r="C99" s="11" t="s">
        <v>379</v>
      </c>
      <c r="D99" s="11" t="s">
        <v>393</v>
      </c>
      <c r="E99" s="3" t="str">
        <f t="shared" si="23"/>
        <v>CREST HILL W10 pnum400184</v>
      </c>
      <c r="F99" s="10">
        <v>301</v>
      </c>
      <c r="G99" s="11" t="s">
        <v>394</v>
      </c>
      <c r="H99" s="11" t="s">
        <v>395</v>
      </c>
      <c r="I99" s="91">
        <v>0</v>
      </c>
      <c r="J99" s="91">
        <v>0</v>
      </c>
      <c r="K99" s="91">
        <v>0</v>
      </c>
      <c r="L99" s="91">
        <v>0</v>
      </c>
      <c r="M99" s="91">
        <v>0</v>
      </c>
      <c r="N99" s="91">
        <v>0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0</v>
      </c>
      <c r="U99" s="91">
        <v>0</v>
      </c>
      <c r="V99" s="93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  <c r="AY99" s="100">
        <v>0</v>
      </c>
      <c r="AZ99" s="100">
        <v>0</v>
      </c>
      <c r="BA99" s="100">
        <v>0</v>
      </c>
      <c r="BB99" s="100">
        <v>0</v>
      </c>
      <c r="BC99" s="100">
        <v>0</v>
      </c>
      <c r="BD99" s="100">
        <v>0</v>
      </c>
      <c r="BE99" s="100">
        <v>0</v>
      </c>
      <c r="BF99" s="100">
        <v>0</v>
      </c>
      <c r="BG99" s="100">
        <v>0</v>
      </c>
      <c r="BH99" s="100">
        <v>0</v>
      </c>
      <c r="BI99" s="79">
        <v>83202500</v>
      </c>
      <c r="BJ99" s="79">
        <v>121991200</v>
      </c>
      <c r="BK99" s="79">
        <v>116539000</v>
      </c>
      <c r="BL99" s="79">
        <v>109078000</v>
      </c>
      <c r="BM99" s="79">
        <v>108070000</v>
      </c>
      <c r="BN99" s="79">
        <v>144348000</v>
      </c>
      <c r="BO99" s="79">
        <v>169764000</v>
      </c>
      <c r="BP99" s="79">
        <v>154404000</v>
      </c>
      <c r="BQ99" s="79">
        <v>142742000</v>
      </c>
      <c r="BR99" s="79">
        <v>116553000</v>
      </c>
      <c r="BS99" s="79">
        <v>116553000</v>
      </c>
      <c r="BT99" s="79">
        <v>145119000</v>
      </c>
      <c r="BU99" s="79">
        <v>148196000</v>
      </c>
      <c r="BV99" s="79">
        <v>125217000</v>
      </c>
      <c r="BW99" s="80">
        <f t="shared" si="28"/>
        <v>130327600</v>
      </c>
      <c r="BX99" s="80">
        <f t="shared" si="28"/>
        <v>130327600</v>
      </c>
      <c r="BY99" s="80">
        <f t="shared" si="28"/>
        <v>130327600</v>
      </c>
      <c r="BZ99" s="80">
        <f t="shared" si="28"/>
        <v>130327600</v>
      </c>
      <c r="CA99" s="56"/>
    </row>
    <row r="100" spans="1:90" x14ac:dyDescent="0.25">
      <c r="A100" s="43">
        <v>409393</v>
      </c>
      <c r="B100" s="44" t="s">
        <v>378</v>
      </c>
      <c r="C100" s="11" t="s">
        <v>379</v>
      </c>
      <c r="D100" s="11" t="s">
        <v>157</v>
      </c>
      <c r="E100" s="3" t="str">
        <f t="shared" si="23"/>
        <v>CREST HILL W4 pnum409393</v>
      </c>
      <c r="F100" s="10">
        <v>300</v>
      </c>
      <c r="G100" s="11" t="s">
        <v>396</v>
      </c>
      <c r="H100" s="11" t="s">
        <v>397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1">
        <v>0</v>
      </c>
      <c r="O100" s="91">
        <v>0</v>
      </c>
      <c r="P100" s="91">
        <v>0</v>
      </c>
      <c r="Q100" s="91">
        <v>0</v>
      </c>
      <c r="R100" s="91">
        <v>0</v>
      </c>
      <c r="S100" s="91">
        <v>0</v>
      </c>
      <c r="T100" s="91">
        <v>0</v>
      </c>
      <c r="U100" s="91">
        <v>0</v>
      </c>
      <c r="V100" s="93">
        <f t="shared" ref="V100:AM100" si="29">(($AN100-$U100)/($AN$2-$U$2))+U100</f>
        <v>10.838425925925925</v>
      </c>
      <c r="W100" s="100">
        <f t="shared" si="29"/>
        <v>21.67685185185185</v>
      </c>
      <c r="X100" s="100">
        <f t="shared" si="29"/>
        <v>32.515277777777776</v>
      </c>
      <c r="Y100" s="100">
        <f t="shared" si="29"/>
        <v>43.353703703703701</v>
      </c>
      <c r="Z100" s="100">
        <f t="shared" si="29"/>
        <v>54.192129629629626</v>
      </c>
      <c r="AA100" s="100">
        <f t="shared" si="29"/>
        <v>65.030555555555551</v>
      </c>
      <c r="AB100" s="100">
        <f t="shared" si="29"/>
        <v>75.868981481481484</v>
      </c>
      <c r="AC100" s="100">
        <f t="shared" si="29"/>
        <v>86.707407407407402</v>
      </c>
      <c r="AD100" s="100">
        <f t="shared" si="29"/>
        <v>97.54583333333332</v>
      </c>
      <c r="AE100" s="100">
        <f t="shared" si="29"/>
        <v>108.38425925925924</v>
      </c>
      <c r="AF100" s="100">
        <f t="shared" si="29"/>
        <v>119.22268518518516</v>
      </c>
      <c r="AG100" s="100">
        <f t="shared" si="29"/>
        <v>130.06111111111107</v>
      </c>
      <c r="AH100" s="100">
        <f t="shared" si="29"/>
        <v>140.89953703703699</v>
      </c>
      <c r="AI100" s="100">
        <f t="shared" si="29"/>
        <v>151.73796296296291</v>
      </c>
      <c r="AJ100" s="100">
        <f t="shared" si="29"/>
        <v>162.57638888888883</v>
      </c>
      <c r="AK100" s="100">
        <f t="shared" si="29"/>
        <v>173.41481481481475</v>
      </c>
      <c r="AL100" s="100">
        <f t="shared" si="29"/>
        <v>184.25324074074067</v>
      </c>
      <c r="AM100" s="100">
        <f t="shared" si="29"/>
        <v>195.09166666666658</v>
      </c>
      <c r="AN100" s="79">
        <v>117055000</v>
      </c>
      <c r="AO100" s="79">
        <v>76798900</v>
      </c>
      <c r="AP100" s="79">
        <v>42928800</v>
      </c>
      <c r="AQ100" s="79">
        <v>65374400</v>
      </c>
      <c r="AR100" s="79">
        <v>72894400</v>
      </c>
      <c r="AS100" s="79">
        <v>57357400</v>
      </c>
      <c r="AT100" s="79">
        <v>116405400</v>
      </c>
      <c r="AU100" s="79">
        <v>85854400</v>
      </c>
      <c r="AV100" s="80">
        <f>((AW100-AU100)/(1990-1988))+AU100</f>
        <v>77382450</v>
      </c>
      <c r="AW100" s="79">
        <v>68910500</v>
      </c>
      <c r="AX100" s="79">
        <v>68910500</v>
      </c>
      <c r="AY100" s="79">
        <v>62736000</v>
      </c>
      <c r="AZ100" s="79">
        <v>107060000</v>
      </c>
      <c r="BA100" s="79">
        <v>82330000</v>
      </c>
      <c r="BB100" s="79">
        <v>147818600</v>
      </c>
      <c r="BC100" s="79">
        <v>119446800</v>
      </c>
      <c r="BD100" s="79">
        <v>38393300</v>
      </c>
      <c r="BE100" s="77">
        <v>31530100</v>
      </c>
      <c r="BF100" s="79">
        <v>25139200</v>
      </c>
      <c r="BG100" s="77">
        <v>15863000</v>
      </c>
      <c r="BH100" s="77">
        <v>5942500</v>
      </c>
      <c r="BI100" s="79">
        <v>2101500</v>
      </c>
      <c r="BJ100" s="79">
        <v>14848300</v>
      </c>
      <c r="BK100" s="79">
        <v>101970000</v>
      </c>
      <c r="BL100" s="79">
        <v>108134000</v>
      </c>
      <c r="BM100" s="79">
        <v>132233000</v>
      </c>
      <c r="BN100" s="79">
        <v>149584000</v>
      </c>
      <c r="BO100" s="79">
        <v>108687000</v>
      </c>
      <c r="BP100" s="77">
        <v>113086000</v>
      </c>
      <c r="BQ100" s="77">
        <v>177757000</v>
      </c>
      <c r="BR100" s="77">
        <v>196005000</v>
      </c>
      <c r="BS100" s="77">
        <v>196005000</v>
      </c>
      <c r="BT100" s="77">
        <v>126024000</v>
      </c>
      <c r="BU100" s="77">
        <v>174376000</v>
      </c>
      <c r="BV100" s="77">
        <v>153798000</v>
      </c>
      <c r="BW100" s="76">
        <f t="shared" si="28"/>
        <v>169241600</v>
      </c>
      <c r="BX100" s="76">
        <f t="shared" si="28"/>
        <v>169241600</v>
      </c>
      <c r="BY100" s="80">
        <f t="shared" si="28"/>
        <v>169241600</v>
      </c>
      <c r="BZ100" s="76">
        <f t="shared" si="28"/>
        <v>169241600</v>
      </c>
      <c r="CA100" s="56"/>
    </row>
    <row r="101" spans="1:90" x14ac:dyDescent="0.25">
      <c r="A101" s="43">
        <v>409395</v>
      </c>
      <c r="B101" s="44" t="s">
        <v>378</v>
      </c>
      <c r="C101" s="11" t="s">
        <v>379</v>
      </c>
      <c r="D101" s="11" t="s">
        <v>172</v>
      </c>
      <c r="E101" s="3" t="str">
        <f t="shared" si="23"/>
        <v>CREST HILL W7 pnum409395</v>
      </c>
      <c r="F101" s="10">
        <v>296</v>
      </c>
      <c r="G101" s="11" t="s">
        <v>398</v>
      </c>
      <c r="H101" s="11" t="s">
        <v>399</v>
      </c>
      <c r="I101" s="91">
        <v>0</v>
      </c>
      <c r="J101" s="91">
        <v>0</v>
      </c>
      <c r="K101" s="91">
        <v>0</v>
      </c>
      <c r="L101" s="91">
        <v>0</v>
      </c>
      <c r="M101" s="91">
        <v>0</v>
      </c>
      <c r="N101" s="91">
        <v>0</v>
      </c>
      <c r="O101" s="91">
        <v>0</v>
      </c>
      <c r="P101" s="91">
        <v>0</v>
      </c>
      <c r="Q101" s="91">
        <v>0</v>
      </c>
      <c r="R101" s="91">
        <v>0</v>
      </c>
      <c r="S101" s="91">
        <v>0</v>
      </c>
      <c r="T101" s="91">
        <v>0</v>
      </c>
      <c r="U101" s="91">
        <v>0</v>
      </c>
      <c r="V101" s="93">
        <v>0</v>
      </c>
      <c r="W101" s="90">
        <v>0</v>
      </c>
      <c r="X101" s="90">
        <v>0</v>
      </c>
      <c r="Y101" s="90">
        <v>0</v>
      </c>
      <c r="Z101" s="90">
        <v>0</v>
      </c>
      <c r="AA101" s="90">
        <v>0</v>
      </c>
      <c r="AB101" s="90">
        <v>0</v>
      </c>
      <c r="AC101" s="90">
        <v>0</v>
      </c>
      <c r="AD101" s="90">
        <v>0</v>
      </c>
      <c r="AE101" s="90">
        <v>0</v>
      </c>
      <c r="AF101" s="90">
        <v>0</v>
      </c>
      <c r="AG101" s="90">
        <v>0</v>
      </c>
      <c r="AH101" s="90">
        <v>0</v>
      </c>
      <c r="AI101" s="90">
        <v>0</v>
      </c>
      <c r="AJ101" s="90">
        <v>0</v>
      </c>
      <c r="AK101" s="90">
        <v>0</v>
      </c>
      <c r="AL101" s="90">
        <v>0</v>
      </c>
      <c r="AM101" s="90">
        <v>0</v>
      </c>
      <c r="AN101" s="79">
        <v>0</v>
      </c>
      <c r="AO101" s="79">
        <v>74800600</v>
      </c>
      <c r="AP101" s="79">
        <v>28126600</v>
      </c>
      <c r="AQ101" s="79">
        <v>111007800</v>
      </c>
      <c r="AR101" s="79">
        <v>54991600</v>
      </c>
      <c r="AS101" s="79">
        <v>78979500</v>
      </c>
      <c r="AT101" s="79">
        <v>49050500</v>
      </c>
      <c r="AU101" s="79">
        <v>64493400</v>
      </c>
      <c r="AV101" s="76">
        <f>((AW101-AU101)/(1990-1988))+AU101</f>
        <v>53715700</v>
      </c>
      <c r="AW101" s="77">
        <v>42938000</v>
      </c>
      <c r="AX101" s="77">
        <v>42938000</v>
      </c>
      <c r="AY101" s="77">
        <v>111481000</v>
      </c>
      <c r="AZ101" s="77">
        <v>48480000</v>
      </c>
      <c r="BA101" s="77">
        <v>60438000</v>
      </c>
      <c r="BB101" s="77">
        <v>87208600</v>
      </c>
      <c r="BC101" s="77">
        <v>56602000</v>
      </c>
      <c r="BD101" s="77">
        <v>78660400</v>
      </c>
      <c r="BE101" s="77">
        <v>86011800</v>
      </c>
      <c r="BF101" s="77">
        <v>53367400</v>
      </c>
      <c r="BG101" s="79">
        <v>16889000</v>
      </c>
      <c r="BH101" s="77">
        <v>56344800</v>
      </c>
      <c r="BI101" s="77">
        <v>15663700</v>
      </c>
      <c r="BJ101" s="77">
        <v>88687500</v>
      </c>
      <c r="BK101" s="77">
        <v>94231000</v>
      </c>
      <c r="BL101" s="77">
        <v>90548000</v>
      </c>
      <c r="BM101" s="77">
        <v>60309000</v>
      </c>
      <c r="BN101" s="77">
        <v>84567000</v>
      </c>
      <c r="BO101" s="77">
        <v>94105000</v>
      </c>
      <c r="BP101" s="76">
        <f>((BQ101-BO101)/(2010-2008))+BO101</f>
        <v>72400000</v>
      </c>
      <c r="BQ101" s="77">
        <v>50695000</v>
      </c>
      <c r="BR101" s="77">
        <v>94844000</v>
      </c>
      <c r="BS101" s="77">
        <v>94844000</v>
      </c>
      <c r="BT101" s="77">
        <v>44656000</v>
      </c>
      <c r="BU101" s="77">
        <v>46088000</v>
      </c>
      <c r="BV101" s="77">
        <v>57296000</v>
      </c>
      <c r="BW101" s="76">
        <f t="shared" si="28"/>
        <v>67545600</v>
      </c>
      <c r="BX101" s="76">
        <f t="shared" si="28"/>
        <v>67545600</v>
      </c>
      <c r="BY101" s="80">
        <f t="shared" si="28"/>
        <v>67545600</v>
      </c>
      <c r="BZ101" s="76">
        <f t="shared" si="28"/>
        <v>67545600</v>
      </c>
      <c r="CA101" s="56"/>
    </row>
    <row r="102" spans="1:90" x14ac:dyDescent="0.25">
      <c r="A102" s="43">
        <v>409392</v>
      </c>
      <c r="B102" s="44" t="s">
        <v>378</v>
      </c>
      <c r="C102" s="11" t="s">
        <v>379</v>
      </c>
      <c r="D102" s="11" t="s">
        <v>169</v>
      </c>
      <c r="E102" s="3" t="str">
        <f t="shared" si="23"/>
        <v>CREST HILL W5 pnum409392</v>
      </c>
      <c r="F102" s="10">
        <v>282</v>
      </c>
      <c r="G102" s="11" t="s">
        <v>400</v>
      </c>
      <c r="H102" s="11" t="s">
        <v>401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0</v>
      </c>
      <c r="O102" s="91">
        <v>0</v>
      </c>
      <c r="P102" s="91">
        <v>0</v>
      </c>
      <c r="Q102" s="91">
        <v>0</v>
      </c>
      <c r="R102" s="91">
        <v>0</v>
      </c>
      <c r="S102" s="91">
        <v>0</v>
      </c>
      <c r="T102" s="91">
        <v>0</v>
      </c>
      <c r="U102" s="91">
        <v>0</v>
      </c>
      <c r="V102" s="93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V102" s="77">
        <v>0</v>
      </c>
      <c r="AW102" s="77">
        <v>0</v>
      </c>
      <c r="AX102" s="77">
        <v>0</v>
      </c>
      <c r="AY102" s="77">
        <v>0</v>
      </c>
      <c r="AZ102" s="77">
        <v>0</v>
      </c>
      <c r="BA102" s="77">
        <v>0</v>
      </c>
      <c r="BB102" s="77">
        <v>0</v>
      </c>
      <c r="BC102" s="77">
        <v>0</v>
      </c>
      <c r="BD102" s="77">
        <v>0</v>
      </c>
      <c r="BE102" s="77">
        <v>0</v>
      </c>
      <c r="BF102" s="77">
        <v>0</v>
      </c>
      <c r="BG102" s="77">
        <v>0</v>
      </c>
      <c r="BH102" s="77">
        <v>0</v>
      </c>
      <c r="BI102" s="77">
        <v>0</v>
      </c>
      <c r="BJ102" s="77">
        <v>0</v>
      </c>
      <c r="BK102" s="77">
        <v>0</v>
      </c>
      <c r="BL102" s="77">
        <v>0</v>
      </c>
      <c r="BM102" s="77">
        <v>0</v>
      </c>
      <c r="BN102" s="77">
        <v>0</v>
      </c>
      <c r="BO102" s="77">
        <v>0</v>
      </c>
      <c r="BP102" s="77">
        <v>0</v>
      </c>
      <c r="BQ102" s="77">
        <v>0</v>
      </c>
      <c r="BR102" s="77">
        <v>0</v>
      </c>
      <c r="BS102" s="77">
        <v>0</v>
      </c>
      <c r="BT102" s="77">
        <v>0</v>
      </c>
      <c r="BU102" s="77">
        <v>0</v>
      </c>
      <c r="BV102" s="77">
        <v>0</v>
      </c>
      <c r="BW102" s="77">
        <v>0</v>
      </c>
      <c r="BX102" s="77">
        <v>0</v>
      </c>
      <c r="BY102" s="77">
        <v>0</v>
      </c>
      <c r="BZ102" s="77">
        <v>0</v>
      </c>
      <c r="CA102" s="56"/>
    </row>
    <row r="103" spans="1:90" x14ac:dyDescent="0.25">
      <c r="A103" s="43">
        <v>409362</v>
      </c>
      <c r="B103" s="44" t="s">
        <v>378</v>
      </c>
      <c r="C103" s="11" t="s">
        <v>379</v>
      </c>
      <c r="D103" s="11" t="s">
        <v>312</v>
      </c>
      <c r="E103" s="3" t="str">
        <f t="shared" si="23"/>
        <v>CREST HILL W8 pnum409362</v>
      </c>
      <c r="F103" s="10">
        <v>180</v>
      </c>
      <c r="G103" s="11" t="s">
        <v>402</v>
      </c>
      <c r="H103" s="11" t="s">
        <v>403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0</v>
      </c>
      <c r="P103" s="91">
        <v>0</v>
      </c>
      <c r="Q103" s="91">
        <v>0</v>
      </c>
      <c r="R103" s="91">
        <v>0</v>
      </c>
      <c r="S103" s="91">
        <v>0</v>
      </c>
      <c r="T103" s="91">
        <v>0</v>
      </c>
      <c r="U103" s="91">
        <v>0</v>
      </c>
      <c r="V103" s="93">
        <v>0</v>
      </c>
      <c r="W103" s="90">
        <v>0</v>
      </c>
      <c r="X103" s="90">
        <v>0</v>
      </c>
      <c r="Y103" s="90">
        <v>0</v>
      </c>
      <c r="Z103" s="90">
        <v>0</v>
      </c>
      <c r="AA103" s="90">
        <v>0</v>
      </c>
      <c r="AB103" s="90">
        <v>0</v>
      </c>
      <c r="AC103" s="90">
        <v>0</v>
      </c>
      <c r="AD103" s="90">
        <v>0</v>
      </c>
      <c r="AE103" s="90">
        <v>0</v>
      </c>
      <c r="AF103" s="90">
        <v>0</v>
      </c>
      <c r="AG103" s="90">
        <v>0</v>
      </c>
      <c r="AH103" s="90">
        <v>0</v>
      </c>
      <c r="AI103" s="90">
        <v>0</v>
      </c>
      <c r="AJ103" s="90">
        <v>0</v>
      </c>
      <c r="AK103" s="90">
        <v>0</v>
      </c>
      <c r="AL103" s="90">
        <v>0</v>
      </c>
      <c r="AM103" s="90">
        <v>0</v>
      </c>
      <c r="AN103" s="90">
        <v>0</v>
      </c>
      <c r="AO103" s="90">
        <v>0</v>
      </c>
      <c r="AP103" s="90">
        <v>0</v>
      </c>
      <c r="AQ103" s="90">
        <v>0</v>
      </c>
      <c r="AR103" s="90">
        <v>0</v>
      </c>
      <c r="AS103" s="90">
        <v>0</v>
      </c>
      <c r="AT103" s="90">
        <v>0</v>
      </c>
      <c r="AU103" s="90">
        <v>0</v>
      </c>
      <c r="AV103" s="90">
        <v>0</v>
      </c>
      <c r="AW103" s="90">
        <v>0</v>
      </c>
      <c r="AX103" s="90">
        <v>0</v>
      </c>
      <c r="AY103" s="79">
        <v>0</v>
      </c>
      <c r="AZ103" s="80">
        <v>0</v>
      </c>
      <c r="BA103" s="79">
        <v>0</v>
      </c>
      <c r="BB103" s="79">
        <v>0</v>
      </c>
      <c r="BC103" s="80">
        <f>BD103-(BE103-BD103)</f>
        <v>0</v>
      </c>
      <c r="BD103" s="76">
        <v>0</v>
      </c>
      <c r="BE103" s="76">
        <v>0</v>
      </c>
      <c r="BF103" s="80">
        <v>0</v>
      </c>
      <c r="BG103" s="80">
        <v>0</v>
      </c>
      <c r="BH103" s="80">
        <v>0</v>
      </c>
      <c r="BI103" s="80">
        <f t="shared" ref="BI103:BO103" si="30">BJ103-(BK103-BJ103)</f>
        <v>56002600</v>
      </c>
      <c r="BJ103" s="76">
        <f t="shared" si="30"/>
        <v>56622800</v>
      </c>
      <c r="BK103" s="76">
        <f t="shared" si="30"/>
        <v>57243000</v>
      </c>
      <c r="BL103" s="76">
        <f t="shared" si="30"/>
        <v>57863200</v>
      </c>
      <c r="BM103" s="76">
        <f t="shared" si="30"/>
        <v>58483400</v>
      </c>
      <c r="BN103" s="76">
        <f t="shared" si="30"/>
        <v>59103600</v>
      </c>
      <c r="BO103" s="76">
        <f t="shared" si="30"/>
        <v>59723800</v>
      </c>
      <c r="BP103" s="77">
        <v>60344000</v>
      </c>
      <c r="BQ103" s="94">
        <f>(($BU$94-$BP$94)/(2014-2009))+BP103</f>
        <v>60964200</v>
      </c>
      <c r="BR103" s="94">
        <f>(($BU$94-$BP$94)/(2014-2009))+BQ103</f>
        <v>61584400</v>
      </c>
      <c r="BS103" s="94">
        <f>(($BU$94-$BP$94)/(2014-2009))+BR103</f>
        <v>62204600</v>
      </c>
      <c r="BT103" s="94">
        <f>(($BU$94-$BP$94)/(2014-2009))+BS103</f>
        <v>62824800</v>
      </c>
      <c r="BU103" s="77">
        <v>102158000</v>
      </c>
      <c r="BV103" s="77">
        <v>87130000</v>
      </c>
      <c r="BW103" s="76">
        <f>AVERAGE($BR103:$BV103)</f>
        <v>75180360</v>
      </c>
      <c r="BX103" s="76">
        <f>AVERAGE($BR103:$BV103)</f>
        <v>75180360</v>
      </c>
      <c r="BY103" s="76">
        <f>AVERAGE($BR103:$BV103)</f>
        <v>75180360</v>
      </c>
      <c r="BZ103" s="76">
        <f>AVERAGE($BR103:$BV103)</f>
        <v>75180360</v>
      </c>
      <c r="CA103" s="56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</row>
    <row r="104" spans="1:90" x14ac:dyDescent="0.25">
      <c r="A104" s="43">
        <v>411707</v>
      </c>
      <c r="B104" s="44" t="s">
        <v>404</v>
      </c>
      <c r="C104" s="11" t="s">
        <v>405</v>
      </c>
      <c r="D104" s="11" t="s">
        <v>312</v>
      </c>
      <c r="E104" s="3" t="str">
        <f t="shared" si="23"/>
        <v>CRETE W8 pnum411707</v>
      </c>
      <c r="F104" s="10">
        <v>550</v>
      </c>
      <c r="G104" s="8" t="s">
        <v>406</v>
      </c>
      <c r="H104" s="8" t="s">
        <v>407</v>
      </c>
      <c r="I104" s="93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80">
        <v>0</v>
      </c>
      <c r="P104" s="80">
        <v>0</v>
      </c>
      <c r="Q104" s="80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  <c r="W104" s="80">
        <v>0</v>
      </c>
      <c r="X104" s="80">
        <v>0</v>
      </c>
      <c r="Y104" s="80">
        <v>0</v>
      </c>
      <c r="Z104" s="80">
        <v>0</v>
      </c>
      <c r="AA104" s="80">
        <v>0</v>
      </c>
      <c r="AB104" s="80">
        <v>0</v>
      </c>
      <c r="AC104" s="80">
        <v>0</v>
      </c>
      <c r="AD104" s="80">
        <v>0</v>
      </c>
      <c r="AE104" s="80">
        <v>0</v>
      </c>
      <c r="AF104" s="80">
        <v>0</v>
      </c>
      <c r="AG104" s="80">
        <v>0</v>
      </c>
      <c r="AH104" s="80">
        <v>0</v>
      </c>
      <c r="AI104" s="80">
        <v>0</v>
      </c>
      <c r="AJ104" s="80">
        <v>0</v>
      </c>
      <c r="AK104" s="80">
        <v>0</v>
      </c>
      <c r="AL104" s="80">
        <v>0</v>
      </c>
      <c r="AM104" s="80">
        <v>0</v>
      </c>
      <c r="AN104" s="80">
        <v>0</v>
      </c>
      <c r="AO104" s="80">
        <v>0</v>
      </c>
      <c r="AP104" s="80">
        <v>0</v>
      </c>
      <c r="AQ104" s="80">
        <v>0</v>
      </c>
      <c r="AR104" s="80">
        <v>0</v>
      </c>
      <c r="AS104" s="80">
        <v>0</v>
      </c>
      <c r="AT104" s="80">
        <v>0</v>
      </c>
      <c r="AU104" s="80">
        <v>0</v>
      </c>
      <c r="AV104" s="76">
        <v>0</v>
      </c>
      <c r="AW104" s="76">
        <v>0</v>
      </c>
      <c r="AX104" s="76">
        <v>0</v>
      </c>
      <c r="AY104" s="80">
        <v>0</v>
      </c>
      <c r="AZ104" s="80">
        <v>0</v>
      </c>
      <c r="BA104" s="76">
        <v>0</v>
      </c>
      <c r="BB104" s="76">
        <v>0</v>
      </c>
      <c r="BC104" s="76">
        <v>0</v>
      </c>
      <c r="BD104" s="94">
        <v>0</v>
      </c>
      <c r="BE104" s="94">
        <v>0</v>
      </c>
      <c r="BF104" s="76">
        <v>0</v>
      </c>
      <c r="BG104" s="80">
        <v>0</v>
      </c>
      <c r="BH104" s="76">
        <v>0</v>
      </c>
      <c r="BI104" s="76">
        <v>0</v>
      </c>
      <c r="BJ104" s="76">
        <v>0</v>
      </c>
      <c r="BK104" s="77">
        <v>60437300</v>
      </c>
      <c r="BL104" s="77">
        <v>102364600</v>
      </c>
      <c r="BM104" s="77">
        <v>101982300</v>
      </c>
      <c r="BN104" s="77">
        <v>123246200</v>
      </c>
      <c r="BO104" s="77">
        <v>108282100</v>
      </c>
      <c r="BP104" s="77">
        <v>112416500</v>
      </c>
      <c r="BQ104" s="77">
        <v>78703900</v>
      </c>
      <c r="BR104" s="79">
        <v>72128400</v>
      </c>
      <c r="BS104" s="79">
        <v>54030600</v>
      </c>
      <c r="BT104" s="79">
        <v>86214000</v>
      </c>
      <c r="BU104" s="79">
        <v>81746000</v>
      </c>
      <c r="BV104" s="79">
        <v>87034000</v>
      </c>
      <c r="BW104" s="79">
        <v>71640000</v>
      </c>
      <c r="BX104" s="79">
        <v>66226000</v>
      </c>
      <c r="BY104" s="77">
        <v>75421000</v>
      </c>
      <c r="BZ104" s="77">
        <v>75421000</v>
      </c>
      <c r="CA104" s="58"/>
    </row>
    <row r="105" spans="1:90" x14ac:dyDescent="0.25">
      <c r="A105" s="43">
        <v>409216</v>
      </c>
      <c r="B105" s="44" t="s">
        <v>404</v>
      </c>
      <c r="C105" s="11" t="s">
        <v>405</v>
      </c>
      <c r="D105" s="11" t="s">
        <v>177</v>
      </c>
      <c r="E105" s="3" t="str">
        <f t="shared" si="23"/>
        <v>CRETE W6 pnum409216</v>
      </c>
      <c r="F105" s="10">
        <v>520</v>
      </c>
      <c r="G105" s="11" t="s">
        <v>408</v>
      </c>
      <c r="H105" s="11" t="s">
        <v>409</v>
      </c>
      <c r="I105" s="93">
        <v>0</v>
      </c>
      <c r="J105" s="90">
        <v>0</v>
      </c>
      <c r="K105" s="90">
        <v>0</v>
      </c>
      <c r="L105" s="90">
        <v>0</v>
      </c>
      <c r="M105" s="90">
        <v>0</v>
      </c>
      <c r="N105" s="90">
        <v>0</v>
      </c>
      <c r="O105" s="90">
        <v>0</v>
      </c>
      <c r="P105" s="90">
        <v>0</v>
      </c>
      <c r="Q105" s="90">
        <v>0</v>
      </c>
      <c r="R105" s="90">
        <v>0</v>
      </c>
      <c r="S105" s="90">
        <v>0</v>
      </c>
      <c r="T105" s="90">
        <v>0</v>
      </c>
      <c r="U105" s="90">
        <v>0</v>
      </c>
      <c r="V105" s="90">
        <v>0</v>
      </c>
      <c r="W105" s="90">
        <v>0</v>
      </c>
      <c r="X105" s="90">
        <v>0</v>
      </c>
      <c r="Y105" s="90">
        <v>0</v>
      </c>
      <c r="Z105" s="90">
        <v>0</v>
      </c>
      <c r="AA105" s="90">
        <v>0</v>
      </c>
      <c r="AB105" s="90">
        <v>0</v>
      </c>
      <c r="AC105" s="90">
        <v>0</v>
      </c>
      <c r="AD105" s="90">
        <v>0</v>
      </c>
      <c r="AE105" s="90">
        <v>0</v>
      </c>
      <c r="AF105" s="90">
        <v>0</v>
      </c>
      <c r="AG105" s="90">
        <v>0</v>
      </c>
      <c r="AH105" s="90">
        <v>0</v>
      </c>
      <c r="AI105" s="90">
        <v>0</v>
      </c>
      <c r="AJ105" s="90">
        <v>0</v>
      </c>
      <c r="AK105" s="90">
        <v>0</v>
      </c>
      <c r="AL105" s="90">
        <v>0</v>
      </c>
      <c r="AM105" s="90">
        <v>0</v>
      </c>
      <c r="AN105" s="79">
        <v>0</v>
      </c>
      <c r="AO105" s="79">
        <v>13514800</v>
      </c>
      <c r="AP105" s="79">
        <v>9205500</v>
      </c>
      <c r="AQ105" s="79">
        <v>12541100</v>
      </c>
      <c r="AR105" s="79">
        <v>28715400</v>
      </c>
      <c r="AS105" s="79">
        <v>59259000</v>
      </c>
      <c r="AT105" s="79">
        <v>60571600</v>
      </c>
      <c r="AU105" s="79">
        <v>75957800</v>
      </c>
      <c r="AV105" s="79">
        <v>45000000</v>
      </c>
      <c r="AW105" s="79">
        <v>50292100</v>
      </c>
      <c r="AX105" s="79">
        <v>52947200</v>
      </c>
      <c r="AY105" s="79">
        <v>68447000</v>
      </c>
      <c r="AZ105" s="79">
        <v>35435200</v>
      </c>
      <c r="BA105" s="79">
        <v>35435200</v>
      </c>
      <c r="BB105" s="79">
        <v>35435200</v>
      </c>
      <c r="BC105" s="79">
        <v>34613240</v>
      </c>
      <c r="BD105" s="77">
        <v>51223200</v>
      </c>
      <c r="BE105" s="77">
        <v>51272000</v>
      </c>
      <c r="BF105" s="79">
        <v>52029600</v>
      </c>
      <c r="BG105" s="79">
        <v>44422200</v>
      </c>
      <c r="BH105" s="79">
        <v>63596600</v>
      </c>
      <c r="BI105" s="79">
        <v>52099700</v>
      </c>
      <c r="BJ105" s="79">
        <v>67806600</v>
      </c>
      <c r="BK105" s="79">
        <v>49454100</v>
      </c>
      <c r="BL105" s="79">
        <v>52003500</v>
      </c>
      <c r="BM105" s="79">
        <v>33528900</v>
      </c>
      <c r="BN105" s="79">
        <v>39160800</v>
      </c>
      <c r="BO105" s="79">
        <v>27936100</v>
      </c>
      <c r="BP105" s="79">
        <v>29638900</v>
      </c>
      <c r="BQ105" s="79">
        <v>26090800</v>
      </c>
      <c r="BR105" s="79">
        <v>26282000</v>
      </c>
      <c r="BS105" s="79">
        <v>31655700</v>
      </c>
      <c r="BT105" s="79">
        <v>28770100</v>
      </c>
      <c r="BU105" s="79">
        <v>32398900</v>
      </c>
      <c r="BV105" s="79">
        <v>40420500</v>
      </c>
      <c r="BW105" s="79">
        <v>33182000</v>
      </c>
      <c r="BX105" s="79">
        <v>33695800</v>
      </c>
      <c r="BY105" s="77">
        <v>27233000</v>
      </c>
      <c r="BZ105" s="77">
        <v>27233000</v>
      </c>
      <c r="CA105" s="58"/>
    </row>
    <row r="106" spans="1:90" x14ac:dyDescent="0.25">
      <c r="A106" s="43">
        <v>411709</v>
      </c>
      <c r="B106" s="44" t="s">
        <v>404</v>
      </c>
      <c r="C106" s="11" t="s">
        <v>405</v>
      </c>
      <c r="D106" s="11" t="s">
        <v>384</v>
      </c>
      <c r="E106" s="3" t="str">
        <f t="shared" si="23"/>
        <v>CRETE W9 pnum411709</v>
      </c>
      <c r="F106" s="10">
        <v>439</v>
      </c>
      <c r="G106" s="8" t="s">
        <v>406</v>
      </c>
      <c r="H106" s="8" t="s">
        <v>410</v>
      </c>
      <c r="I106" s="93">
        <v>0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v>0</v>
      </c>
      <c r="Q106" s="80">
        <v>0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  <c r="W106" s="80">
        <v>0</v>
      </c>
      <c r="X106" s="80">
        <v>0</v>
      </c>
      <c r="Y106" s="80">
        <v>0</v>
      </c>
      <c r="Z106" s="80">
        <v>0</v>
      </c>
      <c r="AA106" s="80">
        <v>0</v>
      </c>
      <c r="AB106" s="80">
        <v>0</v>
      </c>
      <c r="AC106" s="80">
        <v>0</v>
      </c>
      <c r="AD106" s="80">
        <v>0</v>
      </c>
      <c r="AE106" s="80">
        <v>0</v>
      </c>
      <c r="AF106" s="80">
        <v>0</v>
      </c>
      <c r="AG106" s="80">
        <v>0</v>
      </c>
      <c r="AH106" s="80">
        <v>0</v>
      </c>
      <c r="AI106" s="80">
        <v>0</v>
      </c>
      <c r="AJ106" s="80">
        <v>0</v>
      </c>
      <c r="AK106" s="80">
        <v>0</v>
      </c>
      <c r="AL106" s="80">
        <v>0</v>
      </c>
      <c r="AM106" s="80">
        <v>0</v>
      </c>
      <c r="AN106" s="80">
        <v>0</v>
      </c>
      <c r="AO106" s="80">
        <v>0</v>
      </c>
      <c r="AP106" s="80">
        <v>0</v>
      </c>
      <c r="AQ106" s="80">
        <v>0</v>
      </c>
      <c r="AR106" s="80">
        <v>0</v>
      </c>
      <c r="AS106" s="80">
        <v>0</v>
      </c>
      <c r="AT106" s="80">
        <v>0</v>
      </c>
      <c r="AU106" s="80">
        <v>0</v>
      </c>
      <c r="AV106" s="80">
        <v>0</v>
      </c>
      <c r="AW106" s="80">
        <v>0</v>
      </c>
      <c r="AX106" s="80">
        <v>0</v>
      </c>
      <c r="AY106" s="80">
        <v>0</v>
      </c>
      <c r="AZ106" s="80">
        <v>0</v>
      </c>
      <c r="BA106" s="80">
        <v>0</v>
      </c>
      <c r="BB106" s="80">
        <v>0</v>
      </c>
      <c r="BC106" s="80">
        <v>0</v>
      </c>
      <c r="BD106" s="76">
        <v>0</v>
      </c>
      <c r="BE106" s="76">
        <v>0</v>
      </c>
      <c r="BF106" s="80">
        <v>0</v>
      </c>
      <c r="BG106" s="80">
        <v>0</v>
      </c>
      <c r="BH106" s="80">
        <v>0</v>
      </c>
      <c r="BI106" s="80">
        <v>0</v>
      </c>
      <c r="BJ106" s="80">
        <v>0</v>
      </c>
      <c r="BK106" s="80">
        <v>0</v>
      </c>
      <c r="BL106" s="80">
        <v>0</v>
      </c>
      <c r="BM106" s="80">
        <v>0</v>
      </c>
      <c r="BN106" s="79">
        <v>2247700</v>
      </c>
      <c r="BO106" s="79">
        <v>27810000</v>
      </c>
      <c r="BP106" s="79">
        <v>43429800</v>
      </c>
      <c r="BQ106" s="79">
        <v>60373900</v>
      </c>
      <c r="BR106" s="79">
        <v>56391500</v>
      </c>
      <c r="BS106" s="79">
        <v>65125600</v>
      </c>
      <c r="BT106" s="79">
        <v>58853600</v>
      </c>
      <c r="BU106" s="79">
        <v>60067500</v>
      </c>
      <c r="BV106" s="79">
        <v>61574000</v>
      </c>
      <c r="BW106" s="79">
        <v>50998300</v>
      </c>
      <c r="BX106" s="79">
        <v>50154800</v>
      </c>
      <c r="BY106" s="77">
        <v>52267700</v>
      </c>
      <c r="BZ106" s="77">
        <v>52267700</v>
      </c>
      <c r="CA106" s="58"/>
    </row>
    <row r="107" spans="1:90" x14ac:dyDescent="0.25">
      <c r="A107" s="43">
        <v>409217</v>
      </c>
      <c r="B107" s="44" t="s">
        <v>404</v>
      </c>
      <c r="C107" s="11" t="s">
        <v>405</v>
      </c>
      <c r="D107" s="11" t="s">
        <v>157</v>
      </c>
      <c r="E107" s="3" t="str">
        <f t="shared" si="23"/>
        <v>CRETE W4 pnum409217</v>
      </c>
      <c r="F107" s="10">
        <v>350</v>
      </c>
      <c r="G107" s="11" t="s">
        <v>411</v>
      </c>
      <c r="H107" s="11" t="s">
        <v>412</v>
      </c>
      <c r="I107" s="93">
        <f>AN107/2</f>
        <v>44912500</v>
      </c>
      <c r="J107" s="100">
        <f t="shared" ref="J107:AM107" si="31">(($AN107-$I107)/($AN$2-$I$2))+I107</f>
        <v>44912504.158564813</v>
      </c>
      <c r="K107" s="100">
        <f t="shared" si="31"/>
        <v>44912508.317129627</v>
      </c>
      <c r="L107" s="100">
        <f t="shared" si="31"/>
        <v>44912512.47569444</v>
      </c>
      <c r="M107" s="100">
        <f t="shared" si="31"/>
        <v>44912516.634259254</v>
      </c>
      <c r="N107" s="100">
        <f t="shared" si="31"/>
        <v>44912520.792824067</v>
      </c>
      <c r="O107" s="100">
        <f t="shared" si="31"/>
        <v>44912524.951388881</v>
      </c>
      <c r="P107" s="100">
        <f t="shared" si="31"/>
        <v>44912529.109953694</v>
      </c>
      <c r="Q107" s="100">
        <f t="shared" si="31"/>
        <v>44912533.268518507</v>
      </c>
      <c r="R107" s="100">
        <f t="shared" si="31"/>
        <v>44912537.427083321</v>
      </c>
      <c r="S107" s="100">
        <f t="shared" si="31"/>
        <v>44912541.585648134</v>
      </c>
      <c r="T107" s="100">
        <f t="shared" si="31"/>
        <v>44912545.744212948</v>
      </c>
      <c r="U107" s="100">
        <f t="shared" si="31"/>
        <v>44912549.902777761</v>
      </c>
      <c r="V107" s="100">
        <f t="shared" si="31"/>
        <v>44912554.061342575</v>
      </c>
      <c r="W107" s="100">
        <f t="shared" si="31"/>
        <v>44912558.219907388</v>
      </c>
      <c r="X107" s="100">
        <f t="shared" si="31"/>
        <v>44912562.378472202</v>
      </c>
      <c r="Y107" s="100">
        <f t="shared" si="31"/>
        <v>44912566.537037015</v>
      </c>
      <c r="Z107" s="100">
        <f t="shared" si="31"/>
        <v>44912570.695601828</v>
      </c>
      <c r="AA107" s="100">
        <f t="shared" si="31"/>
        <v>44912574.854166642</v>
      </c>
      <c r="AB107" s="100">
        <f t="shared" si="31"/>
        <v>44912579.012731455</v>
      </c>
      <c r="AC107" s="100">
        <f t="shared" si="31"/>
        <v>44912583.171296269</v>
      </c>
      <c r="AD107" s="100">
        <f t="shared" si="31"/>
        <v>44912587.329861082</v>
      </c>
      <c r="AE107" s="100">
        <f t="shared" si="31"/>
        <v>44912591.488425896</v>
      </c>
      <c r="AF107" s="100">
        <f t="shared" si="31"/>
        <v>44912595.646990709</v>
      </c>
      <c r="AG107" s="100">
        <f t="shared" si="31"/>
        <v>44912599.805555522</v>
      </c>
      <c r="AH107" s="100">
        <f t="shared" si="31"/>
        <v>44912603.964120336</v>
      </c>
      <c r="AI107" s="100">
        <f t="shared" si="31"/>
        <v>44912608.122685149</v>
      </c>
      <c r="AJ107" s="100">
        <f t="shared" si="31"/>
        <v>44912612.281249963</v>
      </c>
      <c r="AK107" s="100">
        <f t="shared" si="31"/>
        <v>44912616.439814776</v>
      </c>
      <c r="AL107" s="100">
        <f t="shared" si="31"/>
        <v>44912620.59837959</v>
      </c>
      <c r="AM107" s="100">
        <f t="shared" si="31"/>
        <v>44912624.756944403</v>
      </c>
      <c r="AN107" s="79">
        <v>89825000</v>
      </c>
      <c r="AO107" s="79">
        <v>50639000</v>
      </c>
      <c r="AP107" s="79">
        <v>35623000</v>
      </c>
      <c r="AQ107" s="79">
        <v>75489000</v>
      </c>
      <c r="AR107" s="79">
        <v>97538300</v>
      </c>
      <c r="AS107" s="79">
        <v>73039200</v>
      </c>
      <c r="AT107" s="79">
        <v>79207000</v>
      </c>
      <c r="AU107" s="79">
        <v>54367000</v>
      </c>
      <c r="AV107" s="77">
        <v>60000000</v>
      </c>
      <c r="AW107" s="77">
        <v>65382000</v>
      </c>
      <c r="AX107" s="77">
        <v>67466000</v>
      </c>
      <c r="AY107" s="77">
        <v>61466000</v>
      </c>
      <c r="AZ107" s="77">
        <v>71714400</v>
      </c>
      <c r="BA107" s="77">
        <v>71714400</v>
      </c>
      <c r="BB107" s="77">
        <v>71714400</v>
      </c>
      <c r="BC107" s="77">
        <v>71531440</v>
      </c>
      <c r="BD107" s="77">
        <v>68043700</v>
      </c>
      <c r="BE107" s="77">
        <v>70409500</v>
      </c>
      <c r="BF107" s="77">
        <v>65436200</v>
      </c>
      <c r="BG107" s="77">
        <v>74627100</v>
      </c>
      <c r="BH107" s="77">
        <v>68019000</v>
      </c>
      <c r="BI107" s="77">
        <v>82863800</v>
      </c>
      <c r="BJ107" s="77">
        <v>64348200</v>
      </c>
      <c r="BK107" s="77">
        <v>60961800</v>
      </c>
      <c r="BL107" s="77">
        <v>33075500</v>
      </c>
      <c r="BM107" s="77">
        <v>45853300</v>
      </c>
      <c r="BN107" s="77">
        <v>29374500</v>
      </c>
      <c r="BO107" s="77">
        <v>42193000</v>
      </c>
      <c r="BP107" s="77">
        <v>56363000</v>
      </c>
      <c r="BQ107" s="77">
        <v>65790000</v>
      </c>
      <c r="BR107" s="77">
        <v>50697000</v>
      </c>
      <c r="BS107" s="77">
        <v>66310000</v>
      </c>
      <c r="BT107" s="77">
        <v>49839000</v>
      </c>
      <c r="BU107" s="77">
        <v>52449000</v>
      </c>
      <c r="BV107" s="77">
        <v>53857000</v>
      </c>
      <c r="BW107" s="77">
        <v>47603000</v>
      </c>
      <c r="BX107" s="77">
        <v>46322000</v>
      </c>
      <c r="BY107" s="77">
        <v>51385000</v>
      </c>
      <c r="BZ107" s="77">
        <v>51385000</v>
      </c>
      <c r="CA107" s="58"/>
    </row>
    <row r="108" spans="1:90" x14ac:dyDescent="0.25">
      <c r="A108" s="43">
        <v>409228</v>
      </c>
      <c r="B108" s="44" t="s">
        <v>404</v>
      </c>
      <c r="C108" s="11" t="s">
        <v>405</v>
      </c>
      <c r="D108" s="11" t="s">
        <v>169</v>
      </c>
      <c r="E108" s="3" t="str">
        <f t="shared" si="23"/>
        <v>CRETE W5 pnum409228</v>
      </c>
      <c r="F108" s="10">
        <v>265</v>
      </c>
      <c r="G108" s="11" t="s">
        <v>413</v>
      </c>
      <c r="H108" s="11" t="s">
        <v>414</v>
      </c>
      <c r="I108" s="93">
        <f>AN108/2</f>
        <v>28134500</v>
      </c>
      <c r="J108" s="100">
        <f t="shared" ref="J108:AM108" si="32">(($AN108-$I108)/($AN$2-$I$2))+I108</f>
        <v>28134502.605046295</v>
      </c>
      <c r="K108" s="100">
        <f t="shared" si="32"/>
        <v>28134505.210092589</v>
      </c>
      <c r="L108" s="100">
        <f t="shared" si="32"/>
        <v>28134507.815138884</v>
      </c>
      <c r="M108" s="100">
        <f t="shared" si="32"/>
        <v>28134510.420185179</v>
      </c>
      <c r="N108" s="100">
        <f t="shared" si="32"/>
        <v>28134513.025231473</v>
      </c>
      <c r="O108" s="100">
        <f t="shared" si="32"/>
        <v>28134515.630277768</v>
      </c>
      <c r="P108" s="100">
        <f t="shared" si="32"/>
        <v>28134518.235324062</v>
      </c>
      <c r="Q108" s="100">
        <f t="shared" si="32"/>
        <v>28134520.840370357</v>
      </c>
      <c r="R108" s="100">
        <f t="shared" si="32"/>
        <v>28134523.445416652</v>
      </c>
      <c r="S108" s="100">
        <f t="shared" si="32"/>
        <v>28134526.050462946</v>
      </c>
      <c r="T108" s="100">
        <f t="shared" si="32"/>
        <v>28134528.655509241</v>
      </c>
      <c r="U108" s="100">
        <f t="shared" si="32"/>
        <v>28134531.260555536</v>
      </c>
      <c r="V108" s="100">
        <f t="shared" si="32"/>
        <v>28134533.86560183</v>
      </c>
      <c r="W108" s="100">
        <f t="shared" si="32"/>
        <v>28134536.470648125</v>
      </c>
      <c r="X108" s="100">
        <f t="shared" si="32"/>
        <v>28134539.075694419</v>
      </c>
      <c r="Y108" s="100">
        <f t="shared" si="32"/>
        <v>28134541.680740714</v>
      </c>
      <c r="Z108" s="100">
        <f t="shared" si="32"/>
        <v>28134544.285787009</v>
      </c>
      <c r="AA108" s="100">
        <f t="shared" si="32"/>
        <v>28134546.890833303</v>
      </c>
      <c r="AB108" s="100">
        <f t="shared" si="32"/>
        <v>28134549.495879598</v>
      </c>
      <c r="AC108" s="100">
        <f t="shared" si="32"/>
        <v>28134552.100925893</v>
      </c>
      <c r="AD108" s="100">
        <f t="shared" si="32"/>
        <v>28134554.705972187</v>
      </c>
      <c r="AE108" s="100">
        <f t="shared" si="32"/>
        <v>28134557.311018482</v>
      </c>
      <c r="AF108" s="100">
        <f t="shared" si="32"/>
        <v>28134559.916064776</v>
      </c>
      <c r="AG108" s="100">
        <f t="shared" si="32"/>
        <v>28134562.521111071</v>
      </c>
      <c r="AH108" s="100">
        <f t="shared" si="32"/>
        <v>28134565.126157366</v>
      </c>
      <c r="AI108" s="100">
        <f t="shared" si="32"/>
        <v>28134567.73120366</v>
      </c>
      <c r="AJ108" s="100">
        <f t="shared" si="32"/>
        <v>28134570.336249955</v>
      </c>
      <c r="AK108" s="100">
        <f t="shared" si="32"/>
        <v>28134572.94129625</v>
      </c>
      <c r="AL108" s="100">
        <f t="shared" si="32"/>
        <v>28134575.546342544</v>
      </c>
      <c r="AM108" s="100">
        <f t="shared" si="32"/>
        <v>28134578.151388839</v>
      </c>
      <c r="AN108" s="79">
        <v>56269000</v>
      </c>
      <c r="AO108" s="79">
        <v>59538000</v>
      </c>
      <c r="AP108" s="79">
        <v>44394000</v>
      </c>
      <c r="AQ108" s="79">
        <v>61812000</v>
      </c>
      <c r="AR108" s="79">
        <v>68284000</v>
      </c>
      <c r="AS108" s="79">
        <v>49359000</v>
      </c>
      <c r="AT108" s="79">
        <v>62176000</v>
      </c>
      <c r="AU108" s="79">
        <v>46413000</v>
      </c>
      <c r="AV108" s="79">
        <v>35000000</v>
      </c>
      <c r="AW108" s="79">
        <v>23573000</v>
      </c>
      <c r="AX108" s="79">
        <v>32814000</v>
      </c>
      <c r="AY108" s="79">
        <v>32814000</v>
      </c>
      <c r="AZ108" s="79">
        <v>12363000</v>
      </c>
      <c r="BA108" s="79">
        <v>12363000</v>
      </c>
      <c r="BB108" s="79">
        <v>12363000</v>
      </c>
      <c r="BC108" s="79">
        <v>12180040</v>
      </c>
      <c r="BD108" s="79">
        <v>20840200</v>
      </c>
      <c r="BE108" s="79">
        <v>27343300</v>
      </c>
      <c r="BF108" s="79">
        <v>27308100</v>
      </c>
      <c r="BG108" s="79">
        <v>25633200</v>
      </c>
      <c r="BH108" s="79">
        <v>29226500</v>
      </c>
      <c r="BI108" s="79">
        <v>29038200</v>
      </c>
      <c r="BJ108" s="79">
        <v>23225800</v>
      </c>
      <c r="BK108" s="79">
        <v>0</v>
      </c>
      <c r="BL108" s="79">
        <v>0</v>
      </c>
      <c r="BM108" s="79">
        <v>0</v>
      </c>
      <c r="BN108" s="79">
        <v>0</v>
      </c>
      <c r="BO108" s="79">
        <v>0</v>
      </c>
      <c r="BP108" s="79">
        <v>0</v>
      </c>
      <c r="BQ108" s="79">
        <v>0</v>
      </c>
      <c r="BR108" s="79">
        <v>0</v>
      </c>
      <c r="BS108" s="79">
        <v>0</v>
      </c>
      <c r="BT108" s="79">
        <v>0</v>
      </c>
      <c r="BU108" s="79">
        <v>0</v>
      </c>
      <c r="BV108" s="79">
        <v>0</v>
      </c>
      <c r="BW108" s="79">
        <v>0</v>
      </c>
      <c r="BX108" s="79">
        <v>0</v>
      </c>
      <c r="BY108" s="79">
        <v>0</v>
      </c>
      <c r="BZ108" s="79">
        <v>0</v>
      </c>
      <c r="CA108" s="58"/>
    </row>
    <row r="109" spans="1:90" x14ac:dyDescent="0.25">
      <c r="A109" s="43">
        <v>409225</v>
      </c>
      <c r="B109" s="44" t="s">
        <v>404</v>
      </c>
      <c r="C109" s="11" t="s">
        <v>405</v>
      </c>
      <c r="D109" s="11" t="s">
        <v>136</v>
      </c>
      <c r="E109" s="3" t="str">
        <f t="shared" si="23"/>
        <v>CRETE W2 pnum409225</v>
      </c>
      <c r="F109" s="10">
        <v>264</v>
      </c>
      <c r="G109" s="11" t="s">
        <v>406</v>
      </c>
      <c r="H109" s="11" t="s">
        <v>407</v>
      </c>
      <c r="I109" s="92">
        <v>0</v>
      </c>
      <c r="J109" s="91">
        <v>0</v>
      </c>
      <c r="K109" s="91">
        <v>0</v>
      </c>
      <c r="L109" s="91">
        <v>0</v>
      </c>
      <c r="M109" s="91">
        <v>0</v>
      </c>
      <c r="N109" s="91">
        <v>0</v>
      </c>
      <c r="O109" s="91">
        <v>0</v>
      </c>
      <c r="P109" s="91">
        <v>0</v>
      </c>
      <c r="Q109" s="91">
        <v>0</v>
      </c>
      <c r="R109" s="91">
        <v>0</v>
      </c>
      <c r="S109" s="91">
        <v>0</v>
      </c>
      <c r="T109" s="91">
        <v>0</v>
      </c>
      <c r="U109" s="91">
        <v>0</v>
      </c>
      <c r="V109" s="91">
        <v>0</v>
      </c>
      <c r="W109" s="91">
        <v>0</v>
      </c>
      <c r="X109" s="91">
        <v>0</v>
      </c>
      <c r="Y109" s="91">
        <v>0</v>
      </c>
      <c r="Z109" s="91">
        <v>0</v>
      </c>
      <c r="AA109" s="91">
        <v>0</v>
      </c>
      <c r="AB109" s="91">
        <v>0</v>
      </c>
      <c r="AC109" s="91">
        <v>0</v>
      </c>
      <c r="AD109" s="91">
        <v>0</v>
      </c>
      <c r="AE109" s="91">
        <v>0</v>
      </c>
      <c r="AF109" s="91">
        <v>0</v>
      </c>
      <c r="AG109" s="91">
        <v>0</v>
      </c>
      <c r="AH109" s="91">
        <v>0</v>
      </c>
      <c r="AI109" s="91">
        <v>0</v>
      </c>
      <c r="AJ109" s="91">
        <v>0</v>
      </c>
      <c r="AK109" s="91">
        <v>0</v>
      </c>
      <c r="AL109" s="91">
        <v>0</v>
      </c>
      <c r="AM109" s="91">
        <v>0</v>
      </c>
      <c r="AN109" s="91">
        <v>0</v>
      </c>
      <c r="AO109" s="79">
        <v>0</v>
      </c>
      <c r="AP109" s="79">
        <v>0</v>
      </c>
      <c r="AQ109" s="79">
        <v>0</v>
      </c>
      <c r="AR109" s="79">
        <v>0</v>
      </c>
      <c r="AS109" s="79">
        <v>0</v>
      </c>
      <c r="AT109" s="79">
        <v>0</v>
      </c>
      <c r="AU109" s="79">
        <v>0</v>
      </c>
      <c r="AV109" s="79">
        <v>0</v>
      </c>
      <c r="AW109" s="79">
        <v>0</v>
      </c>
      <c r="AX109" s="79">
        <v>0</v>
      </c>
      <c r="AY109" s="79">
        <v>0</v>
      </c>
      <c r="AZ109" s="79">
        <v>0</v>
      </c>
      <c r="BA109" s="79">
        <v>0</v>
      </c>
      <c r="BB109" s="79">
        <v>0</v>
      </c>
      <c r="BC109" s="79">
        <v>0</v>
      </c>
      <c r="BD109" s="79">
        <v>0</v>
      </c>
      <c r="BE109" s="79">
        <v>0</v>
      </c>
      <c r="BF109" s="79">
        <v>0</v>
      </c>
      <c r="BG109" s="79">
        <v>0</v>
      </c>
      <c r="BH109" s="79">
        <v>0</v>
      </c>
      <c r="BI109" s="79">
        <v>0</v>
      </c>
      <c r="BJ109" s="79">
        <v>0</v>
      </c>
      <c r="BK109" s="79">
        <v>0</v>
      </c>
      <c r="BL109" s="79">
        <v>0</v>
      </c>
      <c r="BM109" s="79">
        <v>0</v>
      </c>
      <c r="BN109" s="79">
        <v>0</v>
      </c>
      <c r="BO109" s="79">
        <v>0</v>
      </c>
      <c r="BP109" s="79">
        <v>0</v>
      </c>
      <c r="BQ109" s="79">
        <v>0</v>
      </c>
      <c r="BR109" s="79">
        <v>0</v>
      </c>
      <c r="BS109" s="79">
        <v>0</v>
      </c>
      <c r="BT109" s="79">
        <v>0</v>
      </c>
      <c r="BU109" s="79">
        <v>0</v>
      </c>
      <c r="BV109" s="79">
        <v>0</v>
      </c>
      <c r="BW109" s="79">
        <v>0</v>
      </c>
      <c r="BX109" s="79">
        <v>0</v>
      </c>
      <c r="BY109" s="79">
        <v>0</v>
      </c>
      <c r="BZ109" s="79">
        <v>0</v>
      </c>
      <c r="CA109" s="58"/>
    </row>
    <row r="110" spans="1:90" x14ac:dyDescent="0.25">
      <c r="A110" s="43">
        <v>409227</v>
      </c>
      <c r="B110" s="44" t="s">
        <v>404</v>
      </c>
      <c r="C110" s="11" t="s">
        <v>405</v>
      </c>
      <c r="D110" s="11" t="s">
        <v>180</v>
      </c>
      <c r="E110" s="3" t="str">
        <f t="shared" si="23"/>
        <v>CRETE W3 pnum409227</v>
      </c>
      <c r="F110" s="10">
        <v>263</v>
      </c>
      <c r="G110" s="11" t="s">
        <v>415</v>
      </c>
      <c r="H110" s="11" t="s">
        <v>416</v>
      </c>
      <c r="I110" s="93">
        <f>AN110/2</f>
        <v>11785100</v>
      </c>
      <c r="J110" s="100">
        <f t="shared" ref="J110:AM110" si="33">(($AN110-$I110)/($AN$2-$I$2))+I110</f>
        <v>11785101.091212964</v>
      </c>
      <c r="K110" s="100">
        <f t="shared" si="33"/>
        <v>11785102.182425927</v>
      </c>
      <c r="L110" s="100">
        <f t="shared" si="33"/>
        <v>11785103.273638891</v>
      </c>
      <c r="M110" s="100">
        <f t="shared" si="33"/>
        <v>11785104.364851855</v>
      </c>
      <c r="N110" s="100">
        <f t="shared" si="33"/>
        <v>11785105.456064818</v>
      </c>
      <c r="O110" s="100">
        <f t="shared" si="33"/>
        <v>11785106.547277782</v>
      </c>
      <c r="P110" s="100">
        <f t="shared" si="33"/>
        <v>11785107.638490746</v>
      </c>
      <c r="Q110" s="100">
        <f t="shared" si="33"/>
        <v>11785108.729703709</v>
      </c>
      <c r="R110" s="100">
        <f t="shared" si="33"/>
        <v>11785109.820916673</v>
      </c>
      <c r="S110" s="100">
        <f t="shared" si="33"/>
        <v>11785110.912129637</v>
      </c>
      <c r="T110" s="100">
        <f t="shared" si="33"/>
        <v>11785112.003342601</v>
      </c>
      <c r="U110" s="100">
        <f t="shared" si="33"/>
        <v>11785113.094555564</v>
      </c>
      <c r="V110" s="100">
        <f t="shared" si="33"/>
        <v>11785114.185768528</v>
      </c>
      <c r="W110" s="100">
        <f t="shared" si="33"/>
        <v>11785115.276981492</v>
      </c>
      <c r="X110" s="100">
        <f t="shared" si="33"/>
        <v>11785116.368194455</v>
      </c>
      <c r="Y110" s="100">
        <f t="shared" si="33"/>
        <v>11785117.459407419</v>
      </c>
      <c r="Z110" s="100">
        <f t="shared" si="33"/>
        <v>11785118.550620383</v>
      </c>
      <c r="AA110" s="100">
        <f t="shared" si="33"/>
        <v>11785119.641833346</v>
      </c>
      <c r="AB110" s="100">
        <f t="shared" si="33"/>
        <v>11785120.73304631</v>
      </c>
      <c r="AC110" s="100">
        <f t="shared" si="33"/>
        <v>11785121.824259274</v>
      </c>
      <c r="AD110" s="100">
        <f t="shared" si="33"/>
        <v>11785122.915472237</v>
      </c>
      <c r="AE110" s="100">
        <f t="shared" si="33"/>
        <v>11785124.006685201</v>
      </c>
      <c r="AF110" s="100">
        <f t="shared" si="33"/>
        <v>11785125.097898165</v>
      </c>
      <c r="AG110" s="100">
        <f t="shared" si="33"/>
        <v>11785126.189111128</v>
      </c>
      <c r="AH110" s="100">
        <f t="shared" si="33"/>
        <v>11785127.280324092</v>
      </c>
      <c r="AI110" s="100">
        <f t="shared" si="33"/>
        <v>11785128.371537056</v>
      </c>
      <c r="AJ110" s="100">
        <f t="shared" si="33"/>
        <v>11785129.46275002</v>
      </c>
      <c r="AK110" s="100">
        <f t="shared" si="33"/>
        <v>11785130.553962983</v>
      </c>
      <c r="AL110" s="100">
        <f t="shared" si="33"/>
        <v>11785131.645175947</v>
      </c>
      <c r="AM110" s="100">
        <f t="shared" si="33"/>
        <v>11785132.736388911</v>
      </c>
      <c r="AN110" s="79">
        <v>23570200</v>
      </c>
      <c r="AO110" s="79">
        <v>10059500</v>
      </c>
      <c r="AP110" s="79">
        <v>7986500</v>
      </c>
      <c r="AQ110" s="79">
        <v>19390000</v>
      </c>
      <c r="AR110" s="79">
        <v>14523300</v>
      </c>
      <c r="AS110" s="79">
        <v>0</v>
      </c>
      <c r="AT110" s="79">
        <v>0</v>
      </c>
      <c r="AU110" s="79">
        <v>0</v>
      </c>
      <c r="AV110" s="76">
        <v>0</v>
      </c>
      <c r="AW110" s="76">
        <v>0</v>
      </c>
      <c r="AX110" s="77">
        <v>26571100</v>
      </c>
      <c r="AY110" s="77">
        <v>26571100</v>
      </c>
      <c r="AZ110" s="77">
        <v>61063700</v>
      </c>
      <c r="BA110" s="77">
        <v>61063700</v>
      </c>
      <c r="BB110" s="77">
        <v>61063700</v>
      </c>
      <c r="BC110" s="77">
        <v>59880740</v>
      </c>
      <c r="BD110" s="77">
        <v>35740600</v>
      </c>
      <c r="BE110" s="77">
        <v>40759600</v>
      </c>
      <c r="BF110" s="77">
        <v>44746100</v>
      </c>
      <c r="BG110" s="84">
        <v>37293000</v>
      </c>
      <c r="BH110" s="77">
        <v>42663800</v>
      </c>
      <c r="BI110" s="77">
        <v>39952000</v>
      </c>
      <c r="BJ110" s="77">
        <v>41587200</v>
      </c>
      <c r="BK110" s="77">
        <v>29967700</v>
      </c>
      <c r="BL110" s="77">
        <v>26229700</v>
      </c>
      <c r="BM110" s="77">
        <v>18777600</v>
      </c>
      <c r="BN110" s="77">
        <v>21361900</v>
      </c>
      <c r="BO110" s="77">
        <v>15030800</v>
      </c>
      <c r="BP110" s="77">
        <v>30361100</v>
      </c>
      <c r="BQ110" s="77">
        <v>30735500</v>
      </c>
      <c r="BR110" s="77">
        <v>26720000</v>
      </c>
      <c r="BS110" s="77">
        <v>29869000</v>
      </c>
      <c r="BT110" s="77">
        <v>19536000</v>
      </c>
      <c r="BU110" s="77">
        <v>20969000</v>
      </c>
      <c r="BV110" s="77">
        <v>29899000</v>
      </c>
      <c r="BW110" s="77">
        <v>27347000</v>
      </c>
      <c r="BX110" s="77">
        <v>30127000</v>
      </c>
      <c r="BY110" s="77">
        <v>27261000</v>
      </c>
      <c r="BZ110" s="77">
        <v>27261000</v>
      </c>
      <c r="CA110" s="58"/>
    </row>
    <row r="111" spans="1:90" x14ac:dyDescent="0.25">
      <c r="A111" s="43">
        <v>409226</v>
      </c>
      <c r="B111" s="44" t="s">
        <v>404</v>
      </c>
      <c r="C111" s="11" t="s">
        <v>405</v>
      </c>
      <c r="D111" s="11" t="s">
        <v>141</v>
      </c>
      <c r="E111" s="3" t="str">
        <f t="shared" si="23"/>
        <v>CRETE W1 pnum409226</v>
      </c>
      <c r="F111" s="10">
        <v>192</v>
      </c>
      <c r="G111" s="11" t="s">
        <v>406</v>
      </c>
      <c r="H111" s="11" t="s">
        <v>410</v>
      </c>
      <c r="I111" s="92">
        <v>0</v>
      </c>
      <c r="J111" s="91">
        <v>0</v>
      </c>
      <c r="K111" s="91">
        <v>0</v>
      </c>
      <c r="L111" s="91">
        <v>0</v>
      </c>
      <c r="M111" s="91">
        <v>0</v>
      </c>
      <c r="N111" s="91">
        <v>0</v>
      </c>
      <c r="O111" s="91">
        <v>0</v>
      </c>
      <c r="P111" s="91">
        <v>0</v>
      </c>
      <c r="Q111" s="91">
        <v>0</v>
      </c>
      <c r="R111" s="91">
        <v>0</v>
      </c>
      <c r="S111" s="91">
        <v>0</v>
      </c>
      <c r="T111" s="91">
        <v>0</v>
      </c>
      <c r="U111" s="91">
        <v>0</v>
      </c>
      <c r="V111" s="91">
        <v>0</v>
      </c>
      <c r="W111" s="91">
        <v>0</v>
      </c>
      <c r="X111" s="91">
        <v>0</v>
      </c>
      <c r="Y111" s="91">
        <v>0</v>
      </c>
      <c r="Z111" s="91">
        <v>0</v>
      </c>
      <c r="AA111" s="91">
        <v>0</v>
      </c>
      <c r="AB111" s="91">
        <v>0</v>
      </c>
      <c r="AC111" s="91">
        <v>0</v>
      </c>
      <c r="AD111" s="91">
        <v>0</v>
      </c>
      <c r="AE111" s="91">
        <v>0</v>
      </c>
      <c r="AF111" s="91">
        <v>0</v>
      </c>
      <c r="AG111" s="91">
        <v>0</v>
      </c>
      <c r="AH111" s="91">
        <v>0</v>
      </c>
      <c r="AI111" s="91">
        <v>0</v>
      </c>
      <c r="AJ111" s="91">
        <v>0</v>
      </c>
      <c r="AK111" s="91">
        <v>0</v>
      </c>
      <c r="AL111" s="91">
        <v>0</v>
      </c>
      <c r="AM111" s="91">
        <v>0</v>
      </c>
      <c r="AN111" s="91">
        <v>0</v>
      </c>
      <c r="AO111" s="79">
        <v>0</v>
      </c>
      <c r="AP111" s="79">
        <v>0</v>
      </c>
      <c r="AQ111" s="79">
        <v>0</v>
      </c>
      <c r="AR111" s="79">
        <v>0</v>
      </c>
      <c r="AS111" s="79">
        <v>0</v>
      </c>
      <c r="AT111" s="79">
        <v>0</v>
      </c>
      <c r="AU111" s="79">
        <v>0</v>
      </c>
      <c r="AV111" s="77">
        <v>0</v>
      </c>
      <c r="AW111" s="79">
        <v>0</v>
      </c>
      <c r="AX111" s="77">
        <v>0</v>
      </c>
      <c r="AY111" s="77">
        <v>0</v>
      </c>
      <c r="AZ111" s="77">
        <v>0</v>
      </c>
      <c r="BA111" s="77">
        <v>0</v>
      </c>
      <c r="BB111" s="77">
        <v>0</v>
      </c>
      <c r="BC111" s="77">
        <v>0</v>
      </c>
      <c r="BD111" s="77">
        <v>0</v>
      </c>
      <c r="BE111" s="77">
        <v>0</v>
      </c>
      <c r="BF111" s="77">
        <v>0</v>
      </c>
      <c r="BG111" s="79">
        <v>0</v>
      </c>
      <c r="BH111" s="77">
        <v>0</v>
      </c>
      <c r="BI111" s="77">
        <v>0</v>
      </c>
      <c r="BJ111" s="77">
        <v>0</v>
      </c>
      <c r="BK111" s="77">
        <v>0</v>
      </c>
      <c r="BL111" s="77">
        <v>0</v>
      </c>
      <c r="BM111" s="77">
        <v>0</v>
      </c>
      <c r="BN111" s="77">
        <v>0</v>
      </c>
      <c r="BO111" s="77">
        <v>0</v>
      </c>
      <c r="BP111" s="77">
        <v>0</v>
      </c>
      <c r="BQ111" s="77">
        <v>0</v>
      </c>
      <c r="BR111" s="77">
        <v>0</v>
      </c>
      <c r="BS111" s="77">
        <v>0</v>
      </c>
      <c r="BT111" s="77">
        <v>0</v>
      </c>
      <c r="BU111" s="77">
        <v>0</v>
      </c>
      <c r="BV111" s="77">
        <v>0</v>
      </c>
      <c r="BW111" s="79">
        <v>0</v>
      </c>
      <c r="BX111" s="79">
        <v>0</v>
      </c>
      <c r="BY111" s="79">
        <v>0</v>
      </c>
      <c r="BZ111" s="79">
        <v>0</v>
      </c>
      <c r="CA111" s="58"/>
    </row>
    <row r="112" spans="1:90" ht="30" x14ac:dyDescent="0.25">
      <c r="A112" s="2">
        <v>409942</v>
      </c>
      <c r="B112" s="3" t="s">
        <v>417</v>
      </c>
      <c r="C112" s="3" t="s">
        <v>418</v>
      </c>
      <c r="D112" s="3" t="s">
        <v>419</v>
      </c>
      <c r="E112" s="3" t="str">
        <f t="shared" si="23"/>
        <v>CRETE MONEE HIGH SCHOOL W0 pnum409942</v>
      </c>
      <c r="F112" s="2">
        <v>283</v>
      </c>
      <c r="G112" s="3" t="s">
        <v>420</v>
      </c>
      <c r="H112" s="3" t="s">
        <v>421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  <c r="AJ112" s="57">
        <v>0</v>
      </c>
      <c r="AK112" s="57">
        <v>0</v>
      </c>
      <c r="AL112" s="57">
        <v>0</v>
      </c>
      <c r="AM112" s="57">
        <v>0</v>
      </c>
      <c r="AN112" s="52">
        <v>1095000</v>
      </c>
      <c r="AO112" s="52">
        <v>0</v>
      </c>
      <c r="AP112" s="52">
        <v>0</v>
      </c>
      <c r="AQ112" s="52">
        <v>0</v>
      </c>
      <c r="AR112" s="52">
        <v>0</v>
      </c>
      <c r="AS112" s="52">
        <v>0</v>
      </c>
      <c r="AT112" s="53">
        <v>0</v>
      </c>
      <c r="AU112" s="52">
        <v>54349300</v>
      </c>
      <c r="AV112" s="52">
        <v>50000000</v>
      </c>
      <c r="AW112" s="52">
        <v>62543900</v>
      </c>
      <c r="AX112" s="52">
        <v>68447400</v>
      </c>
      <c r="AY112" s="52">
        <v>68447400</v>
      </c>
      <c r="AZ112" s="52">
        <v>38215600</v>
      </c>
      <c r="BA112" s="52">
        <v>38215600</v>
      </c>
      <c r="BB112" s="52">
        <v>58215600</v>
      </c>
      <c r="BC112" s="51">
        <v>38032640</v>
      </c>
      <c r="BD112" s="51">
        <v>56780500</v>
      </c>
      <c r="BE112" s="51">
        <v>58580000</v>
      </c>
      <c r="BF112" s="52">
        <v>58598300</v>
      </c>
      <c r="BG112" s="52">
        <v>53666700</v>
      </c>
      <c r="BH112" s="51">
        <v>57929200</v>
      </c>
      <c r="BI112" s="52">
        <v>56701900</v>
      </c>
      <c r="BJ112" s="52">
        <v>65148600</v>
      </c>
      <c r="BK112" s="52">
        <v>57221400</v>
      </c>
      <c r="BL112" s="52">
        <v>52916800</v>
      </c>
      <c r="BM112" s="52">
        <v>39182000</v>
      </c>
      <c r="BN112" s="52">
        <v>27333000</v>
      </c>
      <c r="BO112" s="52">
        <v>20231000</v>
      </c>
      <c r="BP112" s="52">
        <v>29137000</v>
      </c>
      <c r="BQ112" s="52">
        <v>0</v>
      </c>
      <c r="BR112" s="52">
        <v>0</v>
      </c>
      <c r="BS112" s="52">
        <v>1127310</v>
      </c>
      <c r="BT112" s="52">
        <v>0</v>
      </c>
      <c r="BU112" s="52">
        <v>0</v>
      </c>
      <c r="BV112" s="52">
        <v>0</v>
      </c>
      <c r="BW112" s="52">
        <v>0</v>
      </c>
      <c r="BX112" s="52">
        <v>0</v>
      </c>
      <c r="BY112" s="52">
        <v>0</v>
      </c>
      <c r="BZ112" s="52">
        <v>0</v>
      </c>
      <c r="CA112" s="58"/>
    </row>
    <row r="113" spans="1:79" ht="30" x14ac:dyDescent="0.25">
      <c r="A113" s="2">
        <v>224255</v>
      </c>
      <c r="B113" s="3" t="s">
        <v>417</v>
      </c>
      <c r="C113" s="3" t="s">
        <v>422</v>
      </c>
      <c r="D113" s="3" t="s">
        <v>136</v>
      </c>
      <c r="E113" s="3" t="str">
        <f t="shared" si="23"/>
        <v>CRETE-MONEE HIGH SCHOOL W2 pnum224255</v>
      </c>
      <c r="F113" s="2">
        <v>360</v>
      </c>
      <c r="G113" s="3" t="s">
        <v>423</v>
      </c>
      <c r="H113" s="3" t="s">
        <v>424</v>
      </c>
      <c r="I113" s="53">
        <v>10000000</v>
      </c>
      <c r="J113" s="53">
        <v>10000000</v>
      </c>
      <c r="K113" s="53">
        <v>10000000</v>
      </c>
      <c r="L113" s="53">
        <v>10000000</v>
      </c>
      <c r="M113" s="53">
        <v>12000000</v>
      </c>
      <c r="N113" s="53">
        <v>12000000</v>
      </c>
      <c r="O113" s="53">
        <v>12000000</v>
      </c>
      <c r="P113" s="53">
        <v>12000000</v>
      </c>
      <c r="Q113" s="53">
        <v>12000000</v>
      </c>
      <c r="R113" s="53">
        <v>12000000</v>
      </c>
      <c r="S113" s="53">
        <v>12000000</v>
      </c>
      <c r="T113" s="53">
        <v>12000000</v>
      </c>
      <c r="U113" s="53">
        <v>12000000</v>
      </c>
      <c r="V113" s="53">
        <v>12000000</v>
      </c>
      <c r="W113" s="53">
        <v>12000000</v>
      </c>
      <c r="X113" s="53">
        <v>12000000</v>
      </c>
      <c r="Y113" s="53">
        <v>12000000</v>
      </c>
      <c r="Z113" s="53">
        <v>12000000</v>
      </c>
      <c r="AA113" s="53">
        <v>12000000</v>
      </c>
      <c r="AB113" s="53">
        <v>12000000</v>
      </c>
      <c r="AC113" s="53">
        <v>15000000</v>
      </c>
      <c r="AD113" s="53">
        <v>15000000</v>
      </c>
      <c r="AE113" s="53">
        <v>15000000</v>
      </c>
      <c r="AF113" s="53">
        <v>15000000</v>
      </c>
      <c r="AG113" s="53">
        <v>15000000</v>
      </c>
      <c r="AH113" s="53">
        <v>20000000</v>
      </c>
      <c r="AI113" s="53">
        <v>20000000</v>
      </c>
      <c r="AJ113" s="53">
        <v>20000000</v>
      </c>
      <c r="AK113" s="53">
        <v>20000000</v>
      </c>
      <c r="AL113" s="53">
        <v>20000000</v>
      </c>
      <c r="AM113" s="53">
        <v>20000000</v>
      </c>
      <c r="AN113" s="53">
        <v>20000000</v>
      </c>
      <c r="AO113" s="53">
        <v>25000000</v>
      </c>
      <c r="AP113" s="53">
        <v>25000000</v>
      </c>
      <c r="AQ113" s="53">
        <v>25000000</v>
      </c>
      <c r="AR113" s="53">
        <v>25000000</v>
      </c>
      <c r="AS113" s="53">
        <v>25000000</v>
      </c>
      <c r="AT113" s="53">
        <v>25000000</v>
      </c>
      <c r="AU113" s="53">
        <v>0</v>
      </c>
      <c r="AV113" s="53">
        <v>0</v>
      </c>
      <c r="AW113" s="53">
        <v>0</v>
      </c>
      <c r="AX113" s="53">
        <v>0</v>
      </c>
      <c r="AY113" s="53">
        <v>0</v>
      </c>
      <c r="AZ113" s="53">
        <v>0</v>
      </c>
      <c r="BA113" s="53">
        <v>0</v>
      </c>
      <c r="BB113" s="53">
        <v>0</v>
      </c>
      <c r="BC113" s="53">
        <v>0</v>
      </c>
      <c r="BD113" s="53">
        <v>0</v>
      </c>
      <c r="BE113" s="53">
        <v>0</v>
      </c>
      <c r="BF113" s="53">
        <v>0</v>
      </c>
      <c r="BG113" s="53">
        <v>0</v>
      </c>
      <c r="BH113" s="53">
        <v>0</v>
      </c>
      <c r="BI113" s="53">
        <v>0</v>
      </c>
      <c r="BJ113" s="53">
        <v>0</v>
      </c>
      <c r="BK113" s="53">
        <v>0</v>
      </c>
      <c r="BL113" s="53">
        <v>0</v>
      </c>
      <c r="BM113" s="53">
        <v>0</v>
      </c>
      <c r="BN113" s="53">
        <v>0</v>
      </c>
      <c r="BO113" s="53">
        <v>0</v>
      </c>
      <c r="BP113" s="53">
        <v>0</v>
      </c>
      <c r="BQ113" s="53">
        <v>0</v>
      </c>
      <c r="BR113" s="53">
        <v>0</v>
      </c>
      <c r="BS113" s="53">
        <v>0</v>
      </c>
      <c r="BT113" s="52">
        <v>0</v>
      </c>
      <c r="BU113" s="52">
        <v>0</v>
      </c>
      <c r="BV113" s="52">
        <v>0</v>
      </c>
      <c r="BW113" s="52">
        <v>0</v>
      </c>
      <c r="BX113" s="52">
        <v>0</v>
      </c>
      <c r="BY113" s="52">
        <v>0</v>
      </c>
      <c r="BZ113" s="52">
        <v>0</v>
      </c>
      <c r="CA113" s="58"/>
    </row>
    <row r="114" spans="1:79" ht="30" x14ac:dyDescent="0.25">
      <c r="A114" s="2">
        <v>224256</v>
      </c>
      <c r="B114" s="3" t="s">
        <v>417</v>
      </c>
      <c r="C114" s="3" t="s">
        <v>422</v>
      </c>
      <c r="D114" s="3" t="s">
        <v>141</v>
      </c>
      <c r="E114" s="3" t="str">
        <f t="shared" si="23"/>
        <v>CRETE-MONEE HIGH SCHOOL W1 pnum224256</v>
      </c>
      <c r="F114" s="2">
        <v>250</v>
      </c>
      <c r="G114" s="3" t="s">
        <v>423</v>
      </c>
      <c r="H114" s="3" t="s">
        <v>407</v>
      </c>
      <c r="I114" s="53">
        <v>10000000</v>
      </c>
      <c r="J114" s="53">
        <v>10000000</v>
      </c>
      <c r="K114" s="53">
        <v>10000000</v>
      </c>
      <c r="L114" s="53">
        <v>10000000</v>
      </c>
      <c r="M114" s="53">
        <v>10000000</v>
      </c>
      <c r="N114" s="53">
        <v>10000000</v>
      </c>
      <c r="O114" s="53">
        <v>10000000</v>
      </c>
      <c r="P114" s="53">
        <v>10000000</v>
      </c>
      <c r="Q114" s="53">
        <v>10000000</v>
      </c>
      <c r="R114" s="53">
        <v>10000000</v>
      </c>
      <c r="S114" s="53">
        <v>10000000</v>
      </c>
      <c r="T114" s="53">
        <v>10000000</v>
      </c>
      <c r="U114" s="53">
        <v>10000000</v>
      </c>
      <c r="V114" s="53">
        <v>10000000</v>
      </c>
      <c r="W114" s="53">
        <v>10000000</v>
      </c>
      <c r="X114" s="53">
        <v>15000000</v>
      </c>
      <c r="Y114" s="53">
        <v>15000000</v>
      </c>
      <c r="Z114" s="53">
        <v>15000000</v>
      </c>
      <c r="AA114" s="53">
        <v>15000000</v>
      </c>
      <c r="AB114" s="53">
        <v>15000000</v>
      </c>
      <c r="AC114" s="53">
        <v>15000000</v>
      </c>
      <c r="AD114" s="53">
        <v>15000000</v>
      </c>
      <c r="AE114" s="53">
        <v>15000000</v>
      </c>
      <c r="AF114" s="53">
        <v>15000000</v>
      </c>
      <c r="AG114" s="53">
        <v>15000000</v>
      </c>
      <c r="AH114" s="53">
        <v>15000000</v>
      </c>
      <c r="AI114" s="53">
        <v>15000000</v>
      </c>
      <c r="AJ114" s="53">
        <v>15000000</v>
      </c>
      <c r="AK114" s="53">
        <v>20000000</v>
      </c>
      <c r="AL114" s="53">
        <v>20000000</v>
      </c>
      <c r="AM114" s="53">
        <v>20000000</v>
      </c>
      <c r="AN114" s="53">
        <v>20000000</v>
      </c>
      <c r="AO114" s="53">
        <v>20000000</v>
      </c>
      <c r="AP114" s="53">
        <v>20000000</v>
      </c>
      <c r="AQ114" s="53">
        <v>20000000</v>
      </c>
      <c r="AR114" s="53">
        <v>25000000</v>
      </c>
      <c r="AS114" s="53">
        <v>25000000</v>
      </c>
      <c r="AT114" s="53">
        <v>25000000</v>
      </c>
      <c r="AU114" s="53">
        <v>0</v>
      </c>
      <c r="AV114" s="53">
        <v>0</v>
      </c>
      <c r="AW114" s="53">
        <v>0</v>
      </c>
      <c r="AX114" s="53">
        <v>0</v>
      </c>
      <c r="AY114" s="53">
        <v>0</v>
      </c>
      <c r="AZ114" s="53">
        <v>0</v>
      </c>
      <c r="BA114" s="53">
        <v>0</v>
      </c>
      <c r="BB114" s="53">
        <v>0</v>
      </c>
      <c r="BC114" s="53">
        <v>0</v>
      </c>
      <c r="BD114" s="53">
        <v>0</v>
      </c>
      <c r="BE114" s="53">
        <v>0</v>
      </c>
      <c r="BF114" s="53">
        <v>0</v>
      </c>
      <c r="BG114" s="53">
        <v>0</v>
      </c>
      <c r="BH114" s="53">
        <v>0</v>
      </c>
      <c r="BI114" s="53">
        <v>0</v>
      </c>
      <c r="BJ114" s="53">
        <v>0</v>
      </c>
      <c r="BK114" s="53">
        <v>0</v>
      </c>
      <c r="BL114" s="53">
        <v>0</v>
      </c>
      <c r="BM114" s="53">
        <v>0</v>
      </c>
      <c r="BN114" s="53">
        <v>0</v>
      </c>
      <c r="BO114" s="53">
        <v>0</v>
      </c>
      <c r="BP114" s="53">
        <v>0</v>
      </c>
      <c r="BQ114" s="53">
        <v>0</v>
      </c>
      <c r="BR114" s="53">
        <v>0</v>
      </c>
      <c r="BS114" s="53">
        <v>0</v>
      </c>
      <c r="BT114" s="52">
        <v>0</v>
      </c>
      <c r="BU114" s="52">
        <v>0</v>
      </c>
      <c r="BV114" s="52">
        <v>0</v>
      </c>
      <c r="BW114" s="52">
        <v>0</v>
      </c>
      <c r="BX114" s="52">
        <v>0</v>
      </c>
      <c r="BY114" s="52">
        <v>0</v>
      </c>
      <c r="BZ114" s="52">
        <v>0</v>
      </c>
      <c r="CA114" s="58"/>
    </row>
    <row r="115" spans="1:79" ht="30" x14ac:dyDescent="0.25">
      <c r="A115" s="2">
        <v>404012</v>
      </c>
      <c r="B115" s="3" t="s">
        <v>425</v>
      </c>
      <c r="C115" s="3" t="s">
        <v>426</v>
      </c>
      <c r="D115" s="3" t="s">
        <v>141</v>
      </c>
      <c r="E115" s="3" t="str">
        <f t="shared" si="23"/>
        <v>CRETE-MONEE SCHOOL DIST 201U W1 pnum404012</v>
      </c>
      <c r="F115" s="6">
        <v>202</v>
      </c>
      <c r="G115" s="3" t="s">
        <v>427</v>
      </c>
      <c r="H115" s="3" t="s">
        <v>428</v>
      </c>
      <c r="I115" s="57">
        <v>1500000</v>
      </c>
      <c r="J115" s="57">
        <v>1500000</v>
      </c>
      <c r="K115" s="57">
        <v>1500000</v>
      </c>
      <c r="L115" s="57">
        <v>1500000</v>
      </c>
      <c r="M115" s="57">
        <v>1500000</v>
      </c>
      <c r="N115" s="57">
        <v>1500000</v>
      </c>
      <c r="O115" s="57">
        <v>1500000</v>
      </c>
      <c r="P115" s="57">
        <v>1500000</v>
      </c>
      <c r="Q115" s="57">
        <v>2000000</v>
      </c>
      <c r="R115" s="57">
        <v>2000000</v>
      </c>
      <c r="S115" s="57">
        <v>2000000</v>
      </c>
      <c r="T115" s="57">
        <v>2000000</v>
      </c>
      <c r="U115" s="57">
        <v>2000000</v>
      </c>
      <c r="V115" s="57">
        <v>2000000</v>
      </c>
      <c r="W115" s="57">
        <v>2000000</v>
      </c>
      <c r="X115" s="57">
        <v>2000000</v>
      </c>
      <c r="Y115" s="57">
        <v>2000000</v>
      </c>
      <c r="Z115" s="57">
        <v>2000000</v>
      </c>
      <c r="AA115" s="57">
        <v>2000000</v>
      </c>
      <c r="AB115" s="57">
        <v>2000000</v>
      </c>
      <c r="AC115" s="57">
        <v>2000000</v>
      </c>
      <c r="AD115" s="57">
        <v>2500000</v>
      </c>
      <c r="AE115" s="57">
        <v>2500000</v>
      </c>
      <c r="AF115" s="57">
        <v>2500000</v>
      </c>
      <c r="AG115" s="57">
        <v>2500000</v>
      </c>
      <c r="AH115" s="57">
        <v>2500000</v>
      </c>
      <c r="AI115" s="57">
        <v>2500000</v>
      </c>
      <c r="AJ115" s="57">
        <v>2500000</v>
      </c>
      <c r="AK115" s="57">
        <v>2803500</v>
      </c>
      <c r="AL115" s="57">
        <v>2745000</v>
      </c>
      <c r="AM115" s="57">
        <v>2550000</v>
      </c>
      <c r="AN115" s="52">
        <v>5584500</v>
      </c>
      <c r="AO115" s="52">
        <v>2803500</v>
      </c>
      <c r="AP115" s="52">
        <v>2745000</v>
      </c>
      <c r="AQ115" s="52">
        <v>2550000</v>
      </c>
      <c r="AR115" s="52">
        <v>2475000</v>
      </c>
      <c r="AS115" s="52">
        <v>2475000</v>
      </c>
      <c r="AT115" s="52">
        <v>2475000</v>
      </c>
      <c r="AU115" s="52">
        <v>2225000</v>
      </c>
      <c r="AV115" s="52">
        <v>2790000</v>
      </c>
      <c r="AW115" s="52">
        <v>2785500</v>
      </c>
      <c r="AX115" s="52">
        <v>8048160</v>
      </c>
      <c r="AY115" s="52">
        <v>8048160</v>
      </c>
      <c r="AZ115" s="52">
        <v>8100000</v>
      </c>
      <c r="BA115" s="51">
        <v>8100000</v>
      </c>
      <c r="BB115" s="51">
        <v>5400000</v>
      </c>
      <c r="BC115" s="51">
        <v>7344000</v>
      </c>
      <c r="BD115" s="52">
        <v>9382500</v>
      </c>
      <c r="BE115" s="51">
        <v>968213</v>
      </c>
      <c r="BF115" s="51">
        <v>968213</v>
      </c>
      <c r="BG115" s="52">
        <v>968213</v>
      </c>
      <c r="BH115" s="52">
        <v>968213</v>
      </c>
      <c r="BI115" s="51">
        <v>1401200</v>
      </c>
      <c r="BJ115" s="51">
        <v>1408300</v>
      </c>
      <c r="BK115" s="52">
        <v>1365490</v>
      </c>
      <c r="BL115" s="52">
        <v>1318340</v>
      </c>
      <c r="BM115" s="52">
        <v>967240</v>
      </c>
      <c r="BN115" s="52">
        <v>1007000</v>
      </c>
      <c r="BO115" s="52">
        <v>991150</v>
      </c>
      <c r="BP115" s="52">
        <v>1059540</v>
      </c>
      <c r="BQ115" s="52">
        <v>1126306</v>
      </c>
      <c r="BR115" s="52">
        <v>1241550</v>
      </c>
      <c r="BS115" s="52">
        <v>1292784</v>
      </c>
      <c r="BT115" s="52">
        <v>1237326</v>
      </c>
      <c r="BU115" s="52">
        <v>1237326</v>
      </c>
      <c r="BV115" s="52">
        <v>1237326</v>
      </c>
      <c r="BW115" s="52">
        <v>1237326</v>
      </c>
      <c r="BX115" s="52">
        <v>1197795</v>
      </c>
      <c r="BY115" s="52">
        <v>1223700</v>
      </c>
      <c r="BZ115" s="52">
        <v>1223700</v>
      </c>
      <c r="CA115" s="58"/>
    </row>
    <row r="116" spans="1:79" ht="30" x14ac:dyDescent="0.25">
      <c r="A116" s="2">
        <v>409269</v>
      </c>
      <c r="B116" s="3" t="s">
        <v>429</v>
      </c>
      <c r="C116" s="3" t="s">
        <v>430</v>
      </c>
      <c r="D116" s="3" t="s">
        <v>136</v>
      </c>
      <c r="E116" s="3" t="str">
        <f t="shared" si="23"/>
        <v>CRISWELL COURT MHP W2 pnum409269</v>
      </c>
      <c r="F116" s="6">
        <v>360</v>
      </c>
      <c r="G116" s="3" t="s">
        <v>431</v>
      </c>
      <c r="H116" s="3" t="s">
        <v>432</v>
      </c>
      <c r="I116" s="57">
        <v>900000</v>
      </c>
      <c r="J116" s="57">
        <v>900000</v>
      </c>
      <c r="K116" s="57">
        <v>900000</v>
      </c>
      <c r="L116" s="57">
        <v>900000</v>
      </c>
      <c r="M116" s="57">
        <v>1000000</v>
      </c>
      <c r="N116" s="57">
        <v>1000000</v>
      </c>
      <c r="O116" s="57">
        <v>1000000</v>
      </c>
      <c r="P116" s="57">
        <v>1000000</v>
      </c>
      <c r="Q116" s="57">
        <v>1100000</v>
      </c>
      <c r="R116" s="57">
        <v>1100000</v>
      </c>
      <c r="S116" s="57">
        <v>1300000</v>
      </c>
      <c r="T116" s="57">
        <v>1300000</v>
      </c>
      <c r="U116" s="57">
        <v>1300000</v>
      </c>
      <c r="V116" s="57">
        <v>1500000</v>
      </c>
      <c r="W116" s="57">
        <v>1500000</v>
      </c>
      <c r="X116" s="57">
        <v>1500000</v>
      </c>
      <c r="Y116" s="57">
        <v>1500000</v>
      </c>
      <c r="Z116" s="57">
        <v>1700000</v>
      </c>
      <c r="AA116" s="57">
        <v>1700000</v>
      </c>
      <c r="AB116" s="57">
        <v>1700000</v>
      </c>
      <c r="AC116" s="57">
        <v>1700000</v>
      </c>
      <c r="AD116" s="57">
        <v>1700000</v>
      </c>
      <c r="AE116" s="57">
        <v>1700000</v>
      </c>
      <c r="AF116" s="57">
        <v>1800000</v>
      </c>
      <c r="AG116" s="57">
        <v>1800000</v>
      </c>
      <c r="AH116" s="57">
        <v>1800000</v>
      </c>
      <c r="AI116" s="57">
        <v>1800000</v>
      </c>
      <c r="AJ116" s="57">
        <v>1800000</v>
      </c>
      <c r="AK116" s="57">
        <v>1800000</v>
      </c>
      <c r="AL116" s="57">
        <v>1800000</v>
      </c>
      <c r="AM116" s="57">
        <v>1800000</v>
      </c>
      <c r="AN116" s="52">
        <v>1980000</v>
      </c>
      <c r="AO116" s="52">
        <v>1980000</v>
      </c>
      <c r="AP116" s="52">
        <v>1980000</v>
      </c>
      <c r="AQ116" s="52">
        <v>1980000</v>
      </c>
      <c r="AR116" s="52">
        <v>1980000</v>
      </c>
      <c r="AS116" s="52">
        <v>3500000</v>
      </c>
      <c r="AT116" s="52">
        <v>2800000</v>
      </c>
      <c r="AU116" s="52">
        <v>3000000</v>
      </c>
      <c r="AV116" s="52">
        <v>3000000</v>
      </c>
      <c r="AW116" s="53"/>
      <c r="AX116" s="53"/>
      <c r="AY116" s="53"/>
      <c r="AZ116" s="53"/>
      <c r="BA116" s="51">
        <v>2470320</v>
      </c>
      <c r="BB116" s="51">
        <v>2470320</v>
      </c>
      <c r="BC116" s="55"/>
      <c r="BD116" s="53"/>
      <c r="BE116" s="55"/>
      <c r="BF116" s="51">
        <v>13934</v>
      </c>
      <c r="BG116" s="52">
        <v>719300</v>
      </c>
      <c r="BH116" s="52">
        <v>718750</v>
      </c>
      <c r="BI116" s="52">
        <v>723100</v>
      </c>
      <c r="BJ116" s="52">
        <v>719798</v>
      </c>
      <c r="BK116" s="51">
        <v>719119</v>
      </c>
      <c r="BL116" s="52">
        <v>721217</v>
      </c>
      <c r="BM116" s="52">
        <v>726176</v>
      </c>
      <c r="BN116" s="52">
        <v>729971</v>
      </c>
      <c r="BO116" s="52">
        <v>1108472</v>
      </c>
      <c r="BP116" s="52">
        <v>1106957</v>
      </c>
      <c r="BQ116" s="52">
        <v>1097728</v>
      </c>
      <c r="BR116" s="52">
        <v>1225000</v>
      </c>
      <c r="BS116" s="53"/>
      <c r="BT116" s="53"/>
      <c r="BU116" s="53"/>
      <c r="BV116" s="53"/>
      <c r="BW116" s="52">
        <v>3020400</v>
      </c>
      <c r="BX116" s="52">
        <v>4897470</v>
      </c>
      <c r="BY116" s="53"/>
      <c r="BZ116" s="53"/>
      <c r="CA116" s="58"/>
    </row>
    <row r="117" spans="1:79" s="24" customFormat="1" ht="30" x14ac:dyDescent="0.25">
      <c r="A117" s="2">
        <v>409268</v>
      </c>
      <c r="B117" s="3" t="s">
        <v>429</v>
      </c>
      <c r="C117" s="3" t="s">
        <v>430</v>
      </c>
      <c r="D117" s="3" t="s">
        <v>141</v>
      </c>
      <c r="E117" s="3" t="str">
        <f t="shared" si="23"/>
        <v>CRISWELL COURT MHP W1 pnum409268</v>
      </c>
      <c r="F117" s="2">
        <v>280</v>
      </c>
      <c r="G117" s="3" t="s">
        <v>433</v>
      </c>
      <c r="H117" s="3" t="s">
        <v>434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</v>
      </c>
      <c r="S117" s="53">
        <v>0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3">
        <v>0</v>
      </c>
      <c r="AD117" s="53">
        <v>0</v>
      </c>
      <c r="AE117" s="53">
        <v>0</v>
      </c>
      <c r="AF117" s="53">
        <v>0</v>
      </c>
      <c r="AG117" s="53">
        <v>0</v>
      </c>
      <c r="AH117" s="53">
        <v>0</v>
      </c>
      <c r="AI117" s="53">
        <v>0</v>
      </c>
      <c r="AJ117" s="53">
        <v>0</v>
      </c>
      <c r="AK117" s="53">
        <v>0</v>
      </c>
      <c r="AL117" s="53">
        <v>0</v>
      </c>
      <c r="AM117" s="53">
        <v>0</v>
      </c>
      <c r="AN117" s="53">
        <v>0</v>
      </c>
      <c r="AO117" s="53">
        <v>0</v>
      </c>
      <c r="AP117" s="53">
        <v>0</v>
      </c>
      <c r="AQ117" s="53">
        <v>0</v>
      </c>
      <c r="AR117" s="53">
        <v>0</v>
      </c>
      <c r="AS117" s="53">
        <v>0</v>
      </c>
      <c r="AT117" s="53">
        <v>0</v>
      </c>
      <c r="AU117" s="53">
        <v>0</v>
      </c>
      <c r="AV117" s="53">
        <v>0</v>
      </c>
      <c r="AW117" s="52">
        <v>3602659</v>
      </c>
      <c r="AX117" s="53"/>
      <c r="AY117" s="53"/>
      <c r="AZ117" s="53"/>
      <c r="BA117" s="53"/>
      <c r="BB117" s="53"/>
      <c r="BC117" s="53"/>
      <c r="BD117" s="53"/>
      <c r="BE117" s="55"/>
      <c r="BF117" s="55"/>
      <c r="BG117" s="51">
        <v>509600</v>
      </c>
      <c r="BH117" s="51">
        <v>513125</v>
      </c>
      <c r="BI117" s="51">
        <v>511692</v>
      </c>
      <c r="BJ117" s="51">
        <v>507279</v>
      </c>
      <c r="BK117" s="51">
        <v>506972</v>
      </c>
      <c r="BL117" s="51">
        <v>502119</v>
      </c>
      <c r="BM117" s="51">
        <v>509728</v>
      </c>
      <c r="BN117" s="51">
        <v>512269</v>
      </c>
      <c r="BO117" s="51">
        <v>131527</v>
      </c>
      <c r="BP117" s="51">
        <v>129713</v>
      </c>
      <c r="BQ117" s="51">
        <v>127129</v>
      </c>
      <c r="BR117" s="55"/>
      <c r="BS117" s="55"/>
      <c r="BT117" s="55"/>
      <c r="BU117" s="55"/>
      <c r="BV117" s="55"/>
      <c r="BW117" s="55"/>
      <c r="BX117" s="55"/>
      <c r="BY117" s="55"/>
      <c r="BZ117" s="54"/>
      <c r="CA117" s="58"/>
    </row>
    <row r="118" spans="1:79" ht="45" x14ac:dyDescent="0.25">
      <c r="A118" s="2">
        <v>411053</v>
      </c>
      <c r="B118" s="3" t="s">
        <v>435</v>
      </c>
      <c r="C118" s="3" t="s">
        <v>436</v>
      </c>
      <c r="D118" s="3" t="s">
        <v>177</v>
      </c>
      <c r="E118" s="3" t="str">
        <f t="shared" si="23"/>
        <v>CRYSTAL LAWNS ADDITION IMPROVEMENT ASSOC W6 pnum411053</v>
      </c>
      <c r="F118" s="2">
        <v>260</v>
      </c>
      <c r="G118" s="3" t="s">
        <v>437</v>
      </c>
      <c r="H118" s="3" t="s">
        <v>438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0</v>
      </c>
      <c r="O118" s="53">
        <v>0</v>
      </c>
      <c r="P118" s="53">
        <v>0</v>
      </c>
      <c r="Q118" s="53">
        <v>0</v>
      </c>
      <c r="R118" s="53">
        <v>0</v>
      </c>
      <c r="S118" s="53">
        <v>0</v>
      </c>
      <c r="T118" s="53">
        <v>0</v>
      </c>
      <c r="U118" s="53">
        <v>0</v>
      </c>
      <c r="V118" s="53">
        <v>0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3">
        <v>0</v>
      </c>
      <c r="AD118" s="53">
        <v>0</v>
      </c>
      <c r="AE118" s="53">
        <v>0</v>
      </c>
      <c r="AF118" s="53">
        <v>0</v>
      </c>
      <c r="AG118" s="53">
        <v>0</v>
      </c>
      <c r="AH118" s="53">
        <v>0</v>
      </c>
      <c r="AI118" s="53">
        <v>0</v>
      </c>
      <c r="AJ118" s="53">
        <v>0</v>
      </c>
      <c r="AK118" s="53">
        <v>0</v>
      </c>
      <c r="AL118" s="53">
        <v>0</v>
      </c>
      <c r="AM118" s="53">
        <v>0</v>
      </c>
      <c r="AN118" s="53">
        <v>0</v>
      </c>
      <c r="AO118" s="53">
        <v>0</v>
      </c>
      <c r="AP118" s="53">
        <v>0</v>
      </c>
      <c r="AQ118" s="53">
        <v>0</v>
      </c>
      <c r="AR118" s="53">
        <v>0</v>
      </c>
      <c r="AS118" s="53">
        <v>0</v>
      </c>
      <c r="AT118" s="53">
        <v>0</v>
      </c>
      <c r="AU118" s="53">
        <v>0</v>
      </c>
      <c r="AV118" s="53">
        <v>0</v>
      </c>
      <c r="AW118" s="55">
        <v>0</v>
      </c>
      <c r="AX118" s="53">
        <v>0</v>
      </c>
      <c r="AY118" s="55">
        <v>0</v>
      </c>
      <c r="AZ118" s="55">
        <v>0</v>
      </c>
      <c r="BA118" s="55">
        <v>0</v>
      </c>
      <c r="BB118" s="55">
        <v>0</v>
      </c>
      <c r="BC118" s="51">
        <v>0</v>
      </c>
      <c r="BD118" s="52">
        <v>0</v>
      </c>
      <c r="BE118" s="51">
        <v>0</v>
      </c>
      <c r="BF118" s="51">
        <v>0</v>
      </c>
      <c r="BG118" s="51">
        <v>0</v>
      </c>
      <c r="BH118" s="51">
        <v>0</v>
      </c>
      <c r="BI118" s="52">
        <v>725500</v>
      </c>
      <c r="BJ118" s="52">
        <v>5046300</v>
      </c>
      <c r="BK118" s="51">
        <v>4296300</v>
      </c>
      <c r="BL118" s="51">
        <v>4716600</v>
      </c>
      <c r="BM118" s="52">
        <v>4622100</v>
      </c>
      <c r="BN118" s="51">
        <v>4079400</v>
      </c>
      <c r="BO118" s="51">
        <v>4061500</v>
      </c>
      <c r="BP118" s="51">
        <v>3896300</v>
      </c>
      <c r="BQ118" s="51">
        <v>4588400</v>
      </c>
      <c r="BR118" s="51">
        <v>4371800</v>
      </c>
      <c r="BS118" s="51">
        <v>4517300</v>
      </c>
      <c r="BT118" s="51">
        <v>4418500</v>
      </c>
      <c r="BU118" s="51">
        <v>8107600</v>
      </c>
      <c r="BV118" s="51">
        <v>3453200</v>
      </c>
      <c r="BW118" s="51">
        <v>3622100</v>
      </c>
      <c r="BX118" s="51">
        <v>7892600</v>
      </c>
      <c r="BY118" s="51">
        <v>5492400</v>
      </c>
      <c r="BZ118" s="51">
        <v>4467400</v>
      </c>
      <c r="CA118" s="58"/>
    </row>
    <row r="119" spans="1:79" ht="45" x14ac:dyDescent="0.25">
      <c r="A119" s="2">
        <v>409358</v>
      </c>
      <c r="B119" s="3" t="s">
        <v>435</v>
      </c>
      <c r="C119" s="3" t="s">
        <v>436</v>
      </c>
      <c r="D119" s="3" t="s">
        <v>136</v>
      </c>
      <c r="E119" s="3" t="str">
        <f t="shared" si="23"/>
        <v>CRYSTAL LAWNS ADDITION IMPROVEMENT ASSOC W2 pnum409358</v>
      </c>
      <c r="F119" s="2">
        <v>250</v>
      </c>
      <c r="G119" s="3" t="s">
        <v>439</v>
      </c>
      <c r="H119" s="3" t="s">
        <v>440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4000000</v>
      </c>
      <c r="S119" s="57">
        <v>4000000</v>
      </c>
      <c r="T119" s="57">
        <v>4500000</v>
      </c>
      <c r="U119" s="57">
        <v>4500000</v>
      </c>
      <c r="V119" s="57">
        <v>5000000</v>
      </c>
      <c r="W119" s="57">
        <v>4500000</v>
      </c>
      <c r="X119" s="57">
        <v>6000000</v>
      </c>
      <c r="Y119" s="57">
        <v>6500000</v>
      </c>
      <c r="Z119" s="57">
        <v>7000000</v>
      </c>
      <c r="AA119" s="57">
        <v>7000000</v>
      </c>
      <c r="AB119" s="57">
        <v>7000000</v>
      </c>
      <c r="AC119" s="57">
        <v>7000000</v>
      </c>
      <c r="AD119" s="57">
        <v>7500000</v>
      </c>
      <c r="AE119" s="57">
        <v>8500000</v>
      </c>
      <c r="AF119" s="57">
        <v>9000000</v>
      </c>
      <c r="AG119" s="57">
        <v>9000000</v>
      </c>
      <c r="AH119" s="57">
        <v>9000000</v>
      </c>
      <c r="AI119" s="57">
        <v>9000000</v>
      </c>
      <c r="AJ119" s="57">
        <v>9000000</v>
      </c>
      <c r="AK119" s="57">
        <v>9000000</v>
      </c>
      <c r="AL119" s="57">
        <v>9000000</v>
      </c>
      <c r="AM119" s="57">
        <v>9000000</v>
      </c>
      <c r="AN119" s="52">
        <v>9272000</v>
      </c>
      <c r="AO119" s="52">
        <v>6609400</v>
      </c>
      <c r="AP119" s="52">
        <v>5904500</v>
      </c>
      <c r="AQ119" s="52">
        <v>7381900</v>
      </c>
      <c r="AR119" s="52">
        <v>6185100</v>
      </c>
      <c r="AS119" s="52">
        <v>6401980</v>
      </c>
      <c r="AT119" s="52">
        <v>7116400</v>
      </c>
      <c r="AU119" s="52">
        <v>7669800</v>
      </c>
      <c r="AV119" s="52">
        <v>5423700</v>
      </c>
      <c r="AW119" s="52">
        <v>4568000</v>
      </c>
      <c r="AX119" s="52">
        <v>6798700</v>
      </c>
      <c r="AY119" s="52">
        <v>7175500</v>
      </c>
      <c r="AZ119" s="52">
        <v>5606100</v>
      </c>
      <c r="BA119" s="52">
        <v>5806300</v>
      </c>
      <c r="BB119" s="52">
        <v>5685100</v>
      </c>
      <c r="BC119" s="52">
        <v>6604200</v>
      </c>
      <c r="BD119" s="52">
        <v>4487300</v>
      </c>
      <c r="BE119" s="52">
        <v>5287100</v>
      </c>
      <c r="BF119" s="52">
        <v>6310200</v>
      </c>
      <c r="BG119" s="52">
        <v>6121300</v>
      </c>
      <c r="BH119" s="52">
        <v>6039900</v>
      </c>
      <c r="BI119" s="52">
        <v>6145500</v>
      </c>
      <c r="BJ119" s="52">
        <v>15683300</v>
      </c>
      <c r="BK119" s="52">
        <v>832400</v>
      </c>
      <c r="BL119" s="52">
        <v>5770200</v>
      </c>
      <c r="BM119" s="52">
        <v>5801000</v>
      </c>
      <c r="BN119" s="52">
        <v>5526400</v>
      </c>
      <c r="BO119" s="52">
        <v>5371700</v>
      </c>
      <c r="BP119" s="52">
        <v>5771900</v>
      </c>
      <c r="BQ119" s="52">
        <v>7067100</v>
      </c>
      <c r="BR119" s="52">
        <v>5976000</v>
      </c>
      <c r="BS119" s="52">
        <v>5304300</v>
      </c>
      <c r="BT119" s="51">
        <v>4774800</v>
      </c>
      <c r="BU119" s="51">
        <v>9956400</v>
      </c>
      <c r="BV119" s="51">
        <v>4998900</v>
      </c>
      <c r="BW119" s="51">
        <v>4786000</v>
      </c>
      <c r="BX119" s="51">
        <v>9113000</v>
      </c>
      <c r="BY119" s="51">
        <v>4362700</v>
      </c>
      <c r="BZ119" s="51">
        <v>4150200</v>
      </c>
      <c r="CA119" s="58"/>
    </row>
    <row r="120" spans="1:79" ht="45" x14ac:dyDescent="0.25">
      <c r="A120" s="2">
        <v>409357</v>
      </c>
      <c r="B120" s="3" t="s">
        <v>435</v>
      </c>
      <c r="C120" s="3" t="s">
        <v>436</v>
      </c>
      <c r="D120" s="3" t="s">
        <v>141</v>
      </c>
      <c r="E120" s="3" t="str">
        <f t="shared" si="23"/>
        <v>CRYSTAL LAWNS ADDITION IMPROVEMENT ASSOC W1 pnum409357</v>
      </c>
      <c r="F120" s="6">
        <v>250</v>
      </c>
      <c r="G120" s="3" t="s">
        <v>441</v>
      </c>
      <c r="H120" s="3" t="s">
        <v>442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4000000</v>
      </c>
      <c r="S120" s="57">
        <v>4000000</v>
      </c>
      <c r="T120" s="57">
        <v>4500000</v>
      </c>
      <c r="U120" s="57">
        <v>4500000</v>
      </c>
      <c r="V120" s="57">
        <v>5500000</v>
      </c>
      <c r="W120" s="57">
        <v>5500000</v>
      </c>
      <c r="X120" s="57">
        <v>6000000</v>
      </c>
      <c r="Y120" s="57">
        <v>6000000</v>
      </c>
      <c r="Z120" s="57">
        <v>6500000</v>
      </c>
      <c r="AA120" s="57">
        <v>6500000</v>
      </c>
      <c r="AB120" s="57">
        <v>7000000</v>
      </c>
      <c r="AC120" s="57">
        <v>6500000</v>
      </c>
      <c r="AD120" s="57">
        <v>7500000</v>
      </c>
      <c r="AE120" s="57">
        <v>8500000</v>
      </c>
      <c r="AF120" s="57">
        <v>9000000</v>
      </c>
      <c r="AG120" s="57">
        <v>9000000</v>
      </c>
      <c r="AH120" s="57">
        <v>9000000</v>
      </c>
      <c r="AI120" s="57">
        <v>9000000</v>
      </c>
      <c r="AJ120" s="57">
        <v>9000000</v>
      </c>
      <c r="AK120" s="57">
        <v>9000000</v>
      </c>
      <c r="AL120" s="57">
        <v>9000000</v>
      </c>
      <c r="AM120" s="57">
        <v>9000000</v>
      </c>
      <c r="AN120" s="52">
        <v>9272000</v>
      </c>
      <c r="AO120" s="52">
        <v>11077200</v>
      </c>
      <c r="AP120" s="52">
        <v>12738500</v>
      </c>
      <c r="AQ120" s="52">
        <v>12626590</v>
      </c>
      <c r="AR120" s="52">
        <v>13162100</v>
      </c>
      <c r="AS120" s="52">
        <v>11245400</v>
      </c>
      <c r="AT120" s="52">
        <v>10576000</v>
      </c>
      <c r="AU120" s="52">
        <v>13512800</v>
      </c>
      <c r="AV120" s="52">
        <v>31650700</v>
      </c>
      <c r="AW120" s="52">
        <v>13627700</v>
      </c>
      <c r="AX120" s="52">
        <v>11614000</v>
      </c>
      <c r="AY120" s="52">
        <v>10158600</v>
      </c>
      <c r="AZ120" s="51">
        <v>10324100</v>
      </c>
      <c r="BA120" s="51">
        <v>12168500</v>
      </c>
      <c r="BB120" s="51">
        <v>12112300</v>
      </c>
      <c r="BC120" s="51">
        <v>9924200</v>
      </c>
      <c r="BD120" s="51">
        <v>12655600</v>
      </c>
      <c r="BE120" s="51">
        <v>12286900</v>
      </c>
      <c r="BF120" s="51">
        <v>8970100</v>
      </c>
      <c r="BG120" s="51">
        <v>9346100</v>
      </c>
      <c r="BH120" s="51">
        <v>9578700</v>
      </c>
      <c r="BI120" s="51">
        <v>8958900</v>
      </c>
      <c r="BJ120" s="51">
        <v>8367500</v>
      </c>
      <c r="BK120" s="51">
        <v>7614400</v>
      </c>
      <c r="BL120" s="51">
        <v>9544200</v>
      </c>
      <c r="BM120" s="51">
        <v>7196700</v>
      </c>
      <c r="BN120" s="51">
        <v>7884300</v>
      </c>
      <c r="BO120" s="51">
        <v>6965100</v>
      </c>
      <c r="BP120" s="51">
        <v>6016400</v>
      </c>
      <c r="BQ120" s="51">
        <v>5350800</v>
      </c>
      <c r="BR120" s="51">
        <v>5884400</v>
      </c>
      <c r="BS120" s="51">
        <v>7135200</v>
      </c>
      <c r="BT120" s="51">
        <v>7174000</v>
      </c>
      <c r="BU120" s="51">
        <v>12840600</v>
      </c>
      <c r="BV120" s="51">
        <v>7146000</v>
      </c>
      <c r="BW120" s="51">
        <v>6350500</v>
      </c>
      <c r="BX120" s="51">
        <v>12582000</v>
      </c>
      <c r="BY120" s="51">
        <v>6347200</v>
      </c>
      <c r="BZ120" s="51">
        <v>6884600</v>
      </c>
      <c r="CA120" s="58"/>
    </row>
    <row r="121" spans="1:79" ht="45" x14ac:dyDescent="0.25">
      <c r="A121" s="2">
        <v>409359</v>
      </c>
      <c r="B121" s="3" t="s">
        <v>435</v>
      </c>
      <c r="C121" s="3" t="s">
        <v>436</v>
      </c>
      <c r="D121" s="3" t="s">
        <v>180</v>
      </c>
      <c r="E121" s="3" t="str">
        <f t="shared" si="23"/>
        <v>CRYSTAL LAWNS ADDITION IMPROVEMENT ASSOC W3 pnum409359</v>
      </c>
      <c r="F121" s="2">
        <v>250</v>
      </c>
      <c r="G121" s="3" t="s">
        <v>443</v>
      </c>
      <c r="H121" s="3" t="s">
        <v>444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4000000</v>
      </c>
      <c r="S121" s="57">
        <v>4000000</v>
      </c>
      <c r="T121" s="57">
        <v>4000000</v>
      </c>
      <c r="U121" s="57">
        <v>4000000</v>
      </c>
      <c r="V121" s="57">
        <v>4500000</v>
      </c>
      <c r="W121" s="57">
        <v>4500000</v>
      </c>
      <c r="X121" s="57">
        <v>4500000</v>
      </c>
      <c r="Y121" s="57">
        <v>5000000</v>
      </c>
      <c r="Z121" s="57">
        <v>5000000</v>
      </c>
      <c r="AA121" s="57">
        <v>5000000</v>
      </c>
      <c r="AB121" s="57">
        <v>6500000</v>
      </c>
      <c r="AC121" s="57">
        <v>7500000</v>
      </c>
      <c r="AD121" s="57">
        <v>7500000</v>
      </c>
      <c r="AE121" s="57">
        <v>7500000</v>
      </c>
      <c r="AF121" s="57">
        <v>8500000</v>
      </c>
      <c r="AG121" s="57">
        <v>8500000</v>
      </c>
      <c r="AH121" s="57">
        <v>8500000</v>
      </c>
      <c r="AI121" s="57">
        <v>8500000</v>
      </c>
      <c r="AJ121" s="57">
        <v>9000000</v>
      </c>
      <c r="AK121" s="57">
        <v>9000000</v>
      </c>
      <c r="AL121" s="57">
        <v>9000000</v>
      </c>
      <c r="AM121" s="57">
        <v>9000000</v>
      </c>
      <c r="AN121" s="52">
        <v>9272000</v>
      </c>
      <c r="AO121" s="52">
        <v>7282700</v>
      </c>
      <c r="AP121" s="52">
        <v>6352400</v>
      </c>
      <c r="AQ121" s="52">
        <v>7470000</v>
      </c>
      <c r="AR121" s="52">
        <v>5674600</v>
      </c>
      <c r="AS121" s="52">
        <v>4267700</v>
      </c>
      <c r="AT121" s="52">
        <v>3262300</v>
      </c>
      <c r="AU121" s="52">
        <v>5709300</v>
      </c>
      <c r="AV121" s="51">
        <v>5519000</v>
      </c>
      <c r="AW121" s="51">
        <v>4529200</v>
      </c>
      <c r="AX121" s="51">
        <v>1273500</v>
      </c>
      <c r="AY121" s="51">
        <v>5043400</v>
      </c>
      <c r="AZ121" s="51">
        <v>2762800</v>
      </c>
      <c r="BA121" s="51">
        <v>4018800</v>
      </c>
      <c r="BB121" s="51">
        <v>4889000</v>
      </c>
      <c r="BC121" s="51">
        <v>5997800</v>
      </c>
      <c r="BD121" s="51">
        <v>6226300</v>
      </c>
      <c r="BE121" s="51">
        <v>1459600</v>
      </c>
      <c r="BF121" s="51">
        <v>4771400</v>
      </c>
      <c r="BG121" s="51">
        <v>5705800</v>
      </c>
      <c r="BH121" s="51">
        <v>5290300</v>
      </c>
      <c r="BI121" s="51">
        <v>354900</v>
      </c>
      <c r="BJ121" s="55">
        <v>0</v>
      </c>
      <c r="BK121" s="55">
        <v>0</v>
      </c>
      <c r="BL121" s="55">
        <v>0</v>
      </c>
      <c r="BM121" s="55">
        <v>0</v>
      </c>
      <c r="BN121" s="55">
        <v>0</v>
      </c>
      <c r="BO121" s="55">
        <v>0</v>
      </c>
      <c r="BP121" s="55">
        <v>0</v>
      </c>
      <c r="BQ121" s="55">
        <v>0</v>
      </c>
      <c r="BR121" s="55">
        <v>0</v>
      </c>
      <c r="BS121" s="55">
        <v>0</v>
      </c>
      <c r="BT121" s="55">
        <v>0</v>
      </c>
      <c r="BU121" s="55">
        <v>0</v>
      </c>
      <c r="BV121" s="55">
        <v>0</v>
      </c>
      <c r="BW121" s="55">
        <v>0</v>
      </c>
      <c r="BX121" s="55">
        <v>0</v>
      </c>
      <c r="BY121" s="51">
        <v>0</v>
      </c>
      <c r="BZ121" s="51">
        <v>0</v>
      </c>
      <c r="CA121" s="58"/>
    </row>
    <row r="122" spans="1:79" ht="45" x14ac:dyDescent="0.25">
      <c r="A122" s="2">
        <v>409361</v>
      </c>
      <c r="B122" s="3" t="s">
        <v>435</v>
      </c>
      <c r="C122" s="3" t="s">
        <v>436</v>
      </c>
      <c r="D122" s="3" t="s">
        <v>169</v>
      </c>
      <c r="E122" s="3" t="str">
        <f t="shared" si="23"/>
        <v>CRYSTAL LAWNS ADDITION IMPROVEMENT ASSOC W5 pnum409361</v>
      </c>
      <c r="F122" s="2">
        <v>250</v>
      </c>
      <c r="G122" s="3" t="s">
        <v>445</v>
      </c>
      <c r="H122" s="3" t="s">
        <v>446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2000000</v>
      </c>
      <c r="AD122" s="57">
        <v>4000000</v>
      </c>
      <c r="AE122" s="57">
        <v>6000000</v>
      </c>
      <c r="AF122" s="57">
        <v>6000000</v>
      </c>
      <c r="AG122" s="57">
        <v>9000000</v>
      </c>
      <c r="AH122" s="57">
        <v>9000000</v>
      </c>
      <c r="AI122" s="57">
        <v>9000000</v>
      </c>
      <c r="AJ122" s="57">
        <v>8500000</v>
      </c>
      <c r="AK122" s="57">
        <v>9000000</v>
      </c>
      <c r="AL122" s="57">
        <v>9000000</v>
      </c>
      <c r="AM122" s="57">
        <v>9000000</v>
      </c>
      <c r="AN122" s="52">
        <v>9272000</v>
      </c>
      <c r="AO122" s="52">
        <v>5917800</v>
      </c>
      <c r="AP122" s="52">
        <v>5079400</v>
      </c>
      <c r="AQ122" s="52">
        <v>5241300</v>
      </c>
      <c r="AR122" s="52">
        <v>8681100</v>
      </c>
      <c r="AS122" s="52">
        <v>10601600</v>
      </c>
      <c r="AT122" s="52">
        <v>9367300</v>
      </c>
      <c r="AU122" s="52">
        <v>7494000</v>
      </c>
      <c r="AV122" s="52">
        <v>6564500</v>
      </c>
      <c r="AW122" s="52">
        <v>6648000</v>
      </c>
      <c r="AX122" s="52">
        <v>12219500</v>
      </c>
      <c r="AY122" s="52">
        <v>5340900</v>
      </c>
      <c r="AZ122" s="52">
        <v>10481300</v>
      </c>
      <c r="BA122" s="52">
        <v>8197300</v>
      </c>
      <c r="BB122" s="52">
        <v>6526700</v>
      </c>
      <c r="BC122" s="51">
        <v>38011800</v>
      </c>
      <c r="BD122" s="51">
        <v>6457900</v>
      </c>
      <c r="BE122" s="51">
        <v>6974400</v>
      </c>
      <c r="BF122" s="51">
        <v>5576100</v>
      </c>
      <c r="BG122" s="51">
        <v>6292700</v>
      </c>
      <c r="BH122" s="51">
        <v>5654100</v>
      </c>
      <c r="BI122" s="51">
        <v>3935700</v>
      </c>
      <c r="BJ122" s="51">
        <v>8365900</v>
      </c>
      <c r="BK122" s="51">
        <v>4675100</v>
      </c>
      <c r="BL122" s="51">
        <v>4976600</v>
      </c>
      <c r="BM122" s="51">
        <v>4016200</v>
      </c>
      <c r="BN122" s="51">
        <v>4559700</v>
      </c>
      <c r="BO122" s="51">
        <v>4708200</v>
      </c>
      <c r="BP122" s="51">
        <v>4432000</v>
      </c>
      <c r="BQ122" s="51">
        <v>4869200</v>
      </c>
      <c r="BR122" s="51">
        <v>3937800</v>
      </c>
      <c r="BS122" s="51">
        <v>3959400</v>
      </c>
      <c r="BT122" s="51">
        <v>3419900</v>
      </c>
      <c r="BU122" s="51">
        <v>5965000</v>
      </c>
      <c r="BV122" s="51">
        <v>3435000</v>
      </c>
      <c r="BW122" s="51">
        <v>2806200</v>
      </c>
      <c r="BX122" s="51">
        <v>5950600</v>
      </c>
      <c r="BY122" s="51">
        <v>4036900</v>
      </c>
      <c r="BZ122" s="51">
        <v>3523800</v>
      </c>
      <c r="CA122" s="58"/>
    </row>
    <row r="123" spans="1:79" ht="45" x14ac:dyDescent="0.25">
      <c r="A123" s="2">
        <v>409360</v>
      </c>
      <c r="B123" s="3" t="s">
        <v>435</v>
      </c>
      <c r="C123" s="3" t="s">
        <v>436</v>
      </c>
      <c r="D123" s="3" t="s">
        <v>157</v>
      </c>
      <c r="E123" s="3" t="str">
        <f t="shared" si="23"/>
        <v>CRYSTAL LAWNS ADDITION IMPROVEMENT ASSOC W4 pnum409360</v>
      </c>
      <c r="F123" s="2">
        <v>250</v>
      </c>
      <c r="G123" s="3" t="s">
        <v>447</v>
      </c>
      <c r="H123" s="3" t="s">
        <v>448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4000000</v>
      </c>
      <c r="S123" s="57">
        <v>4500000</v>
      </c>
      <c r="T123" s="57">
        <v>5000000</v>
      </c>
      <c r="U123" s="57">
        <v>4500000</v>
      </c>
      <c r="V123" s="57">
        <v>5500000</v>
      </c>
      <c r="W123" s="57">
        <v>6000000</v>
      </c>
      <c r="X123" s="57">
        <v>6500000</v>
      </c>
      <c r="Y123" s="57">
        <v>7000000</v>
      </c>
      <c r="Z123" s="57">
        <v>7000000</v>
      </c>
      <c r="AA123" s="57">
        <v>8000000</v>
      </c>
      <c r="AB123" s="57">
        <v>7500000</v>
      </c>
      <c r="AC123" s="57">
        <v>8500000</v>
      </c>
      <c r="AD123" s="57">
        <v>8500000</v>
      </c>
      <c r="AE123" s="57">
        <v>8500000</v>
      </c>
      <c r="AF123" s="57">
        <v>8500000</v>
      </c>
      <c r="AG123" s="57">
        <v>9000000</v>
      </c>
      <c r="AH123" s="57">
        <v>9000000</v>
      </c>
      <c r="AI123" s="57">
        <v>9000000</v>
      </c>
      <c r="AJ123" s="57">
        <v>9000000</v>
      </c>
      <c r="AK123" s="57">
        <v>9000000</v>
      </c>
      <c r="AL123" s="57">
        <v>9000000</v>
      </c>
      <c r="AM123" s="57">
        <v>9000000</v>
      </c>
      <c r="AN123" s="52">
        <v>9272000</v>
      </c>
      <c r="AO123" s="52">
        <v>3940740</v>
      </c>
      <c r="AP123" s="52">
        <v>7563600</v>
      </c>
      <c r="AQ123" s="52">
        <v>8406000</v>
      </c>
      <c r="AR123" s="52">
        <v>5371200</v>
      </c>
      <c r="AS123" s="52">
        <v>4420100</v>
      </c>
      <c r="AT123" s="52">
        <v>7773300</v>
      </c>
      <c r="AU123" s="52">
        <v>8902400</v>
      </c>
      <c r="AV123" s="51">
        <v>6213500</v>
      </c>
      <c r="AW123" s="51">
        <v>5239200</v>
      </c>
      <c r="AX123" s="52">
        <v>4095000</v>
      </c>
      <c r="AY123" s="52">
        <v>5488300</v>
      </c>
      <c r="AZ123" s="52">
        <v>7054800</v>
      </c>
      <c r="BA123" s="52">
        <v>4213200</v>
      </c>
      <c r="BB123" s="52">
        <v>7359900</v>
      </c>
      <c r="BC123" s="52">
        <v>6491500</v>
      </c>
      <c r="BD123" s="52">
        <v>5670900</v>
      </c>
      <c r="BE123" s="52">
        <v>4861500</v>
      </c>
      <c r="BF123" s="52">
        <v>4899800</v>
      </c>
      <c r="BG123" s="52">
        <v>6012800</v>
      </c>
      <c r="BH123" s="52">
        <v>5814500</v>
      </c>
      <c r="BI123" s="52">
        <v>7576700</v>
      </c>
      <c r="BJ123" s="52">
        <v>5339000</v>
      </c>
      <c r="BK123" s="52">
        <v>4824100</v>
      </c>
      <c r="BL123" s="52">
        <v>5070900</v>
      </c>
      <c r="BM123" s="52">
        <v>4638600</v>
      </c>
      <c r="BN123" s="52">
        <v>7299800</v>
      </c>
      <c r="BO123" s="52">
        <v>3946800</v>
      </c>
      <c r="BP123" s="52">
        <v>4340800</v>
      </c>
      <c r="BQ123" s="52">
        <v>5348100</v>
      </c>
      <c r="BR123" s="52">
        <v>3709100</v>
      </c>
      <c r="BS123" s="52">
        <v>4906100</v>
      </c>
      <c r="BT123" s="52">
        <v>4791400</v>
      </c>
      <c r="BU123" s="52">
        <v>8551600</v>
      </c>
      <c r="BV123" s="52">
        <v>3726400</v>
      </c>
      <c r="BW123" s="52">
        <v>4140000</v>
      </c>
      <c r="BX123" s="52">
        <v>8626600</v>
      </c>
      <c r="BY123" s="52">
        <v>6196100</v>
      </c>
      <c r="BZ123" s="51">
        <v>5343500</v>
      </c>
      <c r="CA123" s="58"/>
    </row>
    <row r="124" spans="1:79" ht="30" x14ac:dyDescent="0.25">
      <c r="A124" s="2">
        <v>404172</v>
      </c>
      <c r="B124" s="3" t="s">
        <v>449</v>
      </c>
      <c r="C124" s="3" t="s">
        <v>450</v>
      </c>
      <c r="D124" s="3" t="s">
        <v>141</v>
      </c>
      <c r="E124" s="3" t="str">
        <f t="shared" si="23"/>
        <v>CRYSTAL LAWNS SCH CO DIST 202 W1 pnum404172</v>
      </c>
      <c r="F124" s="2">
        <v>180</v>
      </c>
      <c r="G124" s="3" t="s">
        <v>451</v>
      </c>
      <c r="H124" s="3" t="s">
        <v>452</v>
      </c>
      <c r="I124" s="57">
        <v>100000</v>
      </c>
      <c r="J124" s="57">
        <v>100000</v>
      </c>
      <c r="K124" s="57">
        <v>100000</v>
      </c>
      <c r="L124" s="57">
        <v>100000</v>
      </c>
      <c r="M124" s="57">
        <v>100000</v>
      </c>
      <c r="N124" s="57">
        <v>100000</v>
      </c>
      <c r="O124" s="57">
        <v>100000</v>
      </c>
      <c r="P124" s="57">
        <v>100000</v>
      </c>
      <c r="Q124" s="57">
        <v>100000</v>
      </c>
      <c r="R124" s="57">
        <v>150000</v>
      </c>
      <c r="S124" s="57">
        <v>150000</v>
      </c>
      <c r="T124" s="57">
        <v>150000</v>
      </c>
      <c r="U124" s="57">
        <v>150000</v>
      </c>
      <c r="V124" s="57">
        <v>150000</v>
      </c>
      <c r="W124" s="57">
        <v>150000</v>
      </c>
      <c r="X124" s="57">
        <v>150000</v>
      </c>
      <c r="Y124" s="57">
        <v>200000</v>
      </c>
      <c r="Z124" s="57">
        <v>200000</v>
      </c>
      <c r="AA124" s="57">
        <v>200000</v>
      </c>
      <c r="AB124" s="57">
        <v>200000</v>
      </c>
      <c r="AC124" s="57">
        <v>200000</v>
      </c>
      <c r="AD124" s="57">
        <v>200000</v>
      </c>
      <c r="AE124" s="57">
        <v>200000</v>
      </c>
      <c r="AF124" s="57">
        <v>200000</v>
      </c>
      <c r="AG124" s="57">
        <v>900000</v>
      </c>
      <c r="AH124" s="57">
        <v>213155</v>
      </c>
      <c r="AI124" s="57">
        <v>168165</v>
      </c>
      <c r="AJ124" s="57">
        <v>173830</v>
      </c>
      <c r="AK124" s="57">
        <v>205215</v>
      </c>
      <c r="AL124" s="57">
        <v>202306</v>
      </c>
      <c r="AM124" s="57">
        <v>216890</v>
      </c>
      <c r="AN124" s="52">
        <v>900000</v>
      </c>
      <c r="AO124" s="52">
        <v>213155</v>
      </c>
      <c r="AP124" s="52">
        <v>168165</v>
      </c>
      <c r="AQ124" s="52">
        <v>173830</v>
      </c>
      <c r="AR124" s="52">
        <v>205215</v>
      </c>
      <c r="AS124" s="52">
        <v>202306</v>
      </c>
      <c r="AT124" s="52">
        <v>216890</v>
      </c>
      <c r="AU124" s="52">
        <v>217580</v>
      </c>
      <c r="AV124" s="52">
        <v>257500</v>
      </c>
      <c r="AW124" s="52">
        <v>232674</v>
      </c>
      <c r="AX124" s="52">
        <v>232674</v>
      </c>
      <c r="AY124" s="52">
        <v>254100</v>
      </c>
      <c r="AZ124" s="52">
        <v>235456</v>
      </c>
      <c r="BA124" s="52">
        <v>240000</v>
      </c>
      <c r="BB124" s="52">
        <v>240500</v>
      </c>
      <c r="BC124" s="53">
        <v>0</v>
      </c>
      <c r="BD124" s="53">
        <v>0</v>
      </c>
      <c r="BE124" s="53">
        <v>0</v>
      </c>
      <c r="BF124" s="53">
        <v>0</v>
      </c>
      <c r="BG124" s="53">
        <v>0</v>
      </c>
      <c r="BH124" s="53">
        <v>0</v>
      </c>
      <c r="BI124" s="53">
        <v>0</v>
      </c>
      <c r="BJ124" s="53">
        <v>0</v>
      </c>
      <c r="BK124" s="55">
        <v>0</v>
      </c>
      <c r="BL124" s="55">
        <v>0</v>
      </c>
      <c r="BM124" s="55">
        <v>0</v>
      </c>
      <c r="BN124" s="55">
        <v>0</v>
      </c>
      <c r="BO124" s="55">
        <v>0</v>
      </c>
      <c r="BP124" s="55">
        <v>0</v>
      </c>
      <c r="BQ124" s="55">
        <v>0</v>
      </c>
      <c r="BR124" s="55">
        <v>0</v>
      </c>
      <c r="BS124" s="55">
        <v>0</v>
      </c>
      <c r="BT124" s="55">
        <v>0</v>
      </c>
      <c r="BU124" s="53">
        <v>0</v>
      </c>
      <c r="BV124" s="55">
        <v>0</v>
      </c>
      <c r="BW124" s="55">
        <v>0</v>
      </c>
      <c r="BX124" s="55">
        <v>0</v>
      </c>
      <c r="BY124" s="53">
        <v>0</v>
      </c>
      <c r="BZ124" s="55">
        <v>0</v>
      </c>
      <c r="CA124" s="58"/>
    </row>
    <row r="125" spans="1:79" ht="30" x14ac:dyDescent="0.25">
      <c r="A125" s="2">
        <v>404025</v>
      </c>
      <c r="B125" s="3" t="s">
        <v>453</v>
      </c>
      <c r="C125" s="3" t="s">
        <v>454</v>
      </c>
      <c r="D125" s="3" t="s">
        <v>141</v>
      </c>
      <c r="E125" s="3" t="str">
        <f t="shared" si="23"/>
        <v>CUSTER PARK SCHOOL W1 pnum404025</v>
      </c>
      <c r="F125" s="5"/>
      <c r="G125" s="3" t="s">
        <v>455</v>
      </c>
      <c r="H125" s="3" t="s">
        <v>456</v>
      </c>
      <c r="I125" s="57">
        <v>1500000</v>
      </c>
      <c r="J125" s="57">
        <v>1500000</v>
      </c>
      <c r="K125" s="57">
        <v>1500000</v>
      </c>
      <c r="L125" s="57">
        <v>1500000</v>
      </c>
      <c r="M125" s="57">
        <v>1500000</v>
      </c>
      <c r="N125" s="57">
        <v>1500000</v>
      </c>
      <c r="O125" s="57">
        <v>1500000</v>
      </c>
      <c r="P125" s="57">
        <v>1500000</v>
      </c>
      <c r="Q125" s="57">
        <v>1600000</v>
      </c>
      <c r="R125" s="57">
        <v>1600000</v>
      </c>
      <c r="S125" s="57">
        <v>1600000</v>
      </c>
      <c r="T125" s="57">
        <v>1600000</v>
      </c>
      <c r="U125" s="57">
        <v>1600000</v>
      </c>
      <c r="V125" s="57">
        <v>1600000</v>
      </c>
      <c r="W125" s="57">
        <v>1600000</v>
      </c>
      <c r="X125" s="57">
        <v>1600000</v>
      </c>
      <c r="Y125" s="57">
        <v>1700000</v>
      </c>
      <c r="Z125" s="57">
        <v>1700000</v>
      </c>
      <c r="AA125" s="57">
        <v>1700000</v>
      </c>
      <c r="AB125" s="57">
        <v>1700000</v>
      </c>
      <c r="AC125" s="57">
        <v>1700000</v>
      </c>
      <c r="AD125" s="57">
        <v>1700000</v>
      </c>
      <c r="AE125" s="57">
        <v>1700000</v>
      </c>
      <c r="AF125" s="57">
        <v>1700000</v>
      </c>
      <c r="AG125" s="57">
        <v>1800000</v>
      </c>
      <c r="AH125" s="57">
        <v>1800000</v>
      </c>
      <c r="AI125" s="57">
        <v>1800000</v>
      </c>
      <c r="AJ125" s="57">
        <v>1800000</v>
      </c>
      <c r="AK125" s="57">
        <v>1800000</v>
      </c>
      <c r="AL125" s="57">
        <v>1800000</v>
      </c>
      <c r="AM125" s="57">
        <v>1800000</v>
      </c>
      <c r="AN125" s="52">
        <v>1825000</v>
      </c>
      <c r="AO125" s="52">
        <v>1800000</v>
      </c>
      <c r="AP125" s="52">
        <v>1638000</v>
      </c>
      <c r="AQ125" s="52">
        <v>800000</v>
      </c>
      <c r="AR125" s="52">
        <v>1445000</v>
      </c>
      <c r="AS125" s="52">
        <v>765000</v>
      </c>
      <c r="AT125" s="52">
        <v>1845000</v>
      </c>
      <c r="AU125" s="52">
        <v>2350000</v>
      </c>
      <c r="AV125" s="52">
        <v>2133000</v>
      </c>
      <c r="AW125" s="52">
        <v>1989000</v>
      </c>
      <c r="AX125" s="52">
        <v>1345890</v>
      </c>
      <c r="AY125" s="52">
        <v>1620000</v>
      </c>
      <c r="AZ125" s="52">
        <v>1440000</v>
      </c>
      <c r="BA125" s="52">
        <v>2462400</v>
      </c>
      <c r="BB125" s="52">
        <v>1200000</v>
      </c>
      <c r="BC125" s="52">
        <v>2000000</v>
      </c>
      <c r="BD125" s="52">
        <v>2000000</v>
      </c>
      <c r="BE125" s="52">
        <v>2200000</v>
      </c>
      <c r="BF125" s="52">
        <v>2200000</v>
      </c>
      <c r="BG125" s="52">
        <v>2200000</v>
      </c>
      <c r="BH125" s="52">
        <v>2060000</v>
      </c>
      <c r="BI125" s="52">
        <v>2000000</v>
      </c>
      <c r="BJ125" s="52">
        <v>3436500</v>
      </c>
      <c r="BK125" s="52">
        <v>7984500</v>
      </c>
      <c r="BL125" s="52">
        <v>8170000</v>
      </c>
      <c r="BM125" s="52">
        <v>8170000</v>
      </c>
      <c r="BN125" s="52">
        <v>6663500</v>
      </c>
      <c r="BO125" s="52">
        <v>6216000</v>
      </c>
      <c r="BP125" s="52">
        <v>6216000</v>
      </c>
      <c r="BQ125" s="52">
        <v>5948800</v>
      </c>
      <c r="BR125" s="52">
        <v>5948800</v>
      </c>
      <c r="BS125" s="52">
        <v>5984800</v>
      </c>
      <c r="BT125" s="53">
        <v>0</v>
      </c>
      <c r="BU125" s="53">
        <v>0</v>
      </c>
      <c r="BV125" s="53">
        <v>0</v>
      </c>
      <c r="BW125" s="53">
        <v>0</v>
      </c>
      <c r="BX125" s="53">
        <v>0</v>
      </c>
      <c r="BY125" s="53">
        <v>0</v>
      </c>
      <c r="BZ125" s="53">
        <v>0</v>
      </c>
      <c r="CA125" s="58"/>
    </row>
    <row r="126" spans="1:79" ht="30" x14ac:dyDescent="0.25">
      <c r="A126" s="20">
        <v>404144</v>
      </c>
      <c r="B126" s="21" t="s">
        <v>457</v>
      </c>
      <c r="C126" s="21" t="s">
        <v>458</v>
      </c>
      <c r="D126" s="21" t="s">
        <v>141</v>
      </c>
      <c r="E126" s="3" t="str">
        <f t="shared" si="23"/>
        <v>DEER CREEK GOLF COURSE W1 pnum404144</v>
      </c>
      <c r="F126" s="20">
        <v>400</v>
      </c>
      <c r="G126" s="21" t="s">
        <v>459</v>
      </c>
      <c r="H126" s="21" t="s">
        <v>460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0</v>
      </c>
      <c r="S126" s="68">
        <v>0</v>
      </c>
      <c r="T126" s="68">
        <v>0</v>
      </c>
      <c r="U126" s="68">
        <v>0</v>
      </c>
      <c r="V126" s="68">
        <v>0</v>
      </c>
      <c r="W126" s="68">
        <v>0</v>
      </c>
      <c r="X126" s="68">
        <v>0</v>
      </c>
      <c r="Y126" s="68">
        <v>0</v>
      </c>
      <c r="Z126" s="68">
        <v>0</v>
      </c>
      <c r="AA126" s="68">
        <v>0</v>
      </c>
      <c r="AB126" s="68">
        <v>0</v>
      </c>
      <c r="AC126" s="68">
        <v>0</v>
      </c>
      <c r="AD126" s="68">
        <v>0</v>
      </c>
      <c r="AE126" s="68">
        <v>0</v>
      </c>
      <c r="AF126" s="68">
        <v>0</v>
      </c>
      <c r="AG126" s="68">
        <v>0</v>
      </c>
      <c r="AH126" s="68">
        <v>0</v>
      </c>
      <c r="AI126" s="68">
        <v>0</v>
      </c>
      <c r="AJ126" s="68">
        <v>0</v>
      </c>
      <c r="AK126" s="68">
        <v>0</v>
      </c>
      <c r="AL126" s="68">
        <v>0</v>
      </c>
      <c r="AM126" s="68">
        <v>0</v>
      </c>
      <c r="AN126" s="68">
        <v>0</v>
      </c>
      <c r="AO126" s="68">
        <v>0</v>
      </c>
      <c r="AP126" s="68">
        <v>0</v>
      </c>
      <c r="AQ126" s="68">
        <v>0</v>
      </c>
      <c r="AR126" s="68">
        <v>0</v>
      </c>
      <c r="AS126" s="70">
        <v>0</v>
      </c>
      <c r="AT126" s="74">
        <v>15000000</v>
      </c>
      <c r="AU126" s="74">
        <v>18500000</v>
      </c>
      <c r="AV126" s="74">
        <v>18500000</v>
      </c>
      <c r="AW126" s="74">
        <v>19000000</v>
      </c>
      <c r="AX126" s="74">
        <v>19000000</v>
      </c>
      <c r="AY126" s="74">
        <v>19000000</v>
      </c>
      <c r="AZ126" s="74">
        <v>18000000</v>
      </c>
      <c r="BA126" s="74">
        <v>18000000</v>
      </c>
      <c r="BB126" s="74">
        <v>15000000</v>
      </c>
      <c r="BC126" s="74">
        <v>15000000</v>
      </c>
      <c r="BD126" s="71">
        <v>8000000</v>
      </c>
      <c r="BE126" s="70">
        <v>18000000</v>
      </c>
      <c r="BF126" s="70">
        <v>15000000</v>
      </c>
      <c r="BG126" s="70">
        <v>15000000</v>
      </c>
      <c r="BH126" s="70">
        <v>18000000</v>
      </c>
      <c r="BI126" s="70">
        <v>18000000</v>
      </c>
      <c r="BJ126" s="74">
        <v>20000000</v>
      </c>
      <c r="BK126" s="74">
        <v>10000000</v>
      </c>
      <c r="BL126" s="74">
        <v>10000000</v>
      </c>
      <c r="BM126" s="74">
        <v>10000000</v>
      </c>
      <c r="BN126" s="74">
        <v>10000000</v>
      </c>
      <c r="BO126" s="74">
        <v>7000000</v>
      </c>
      <c r="BP126" s="74">
        <v>7000000</v>
      </c>
      <c r="BQ126" s="74">
        <v>7000000</v>
      </c>
      <c r="BR126" s="74">
        <v>7000000</v>
      </c>
      <c r="BS126" s="74">
        <v>11000000</v>
      </c>
      <c r="BT126" s="74">
        <v>11000000</v>
      </c>
      <c r="BU126" s="74">
        <v>13000000</v>
      </c>
      <c r="BV126" s="74">
        <v>13000000</v>
      </c>
      <c r="BW126" s="74">
        <v>13000000</v>
      </c>
      <c r="BX126" s="74">
        <v>15000000</v>
      </c>
      <c r="BY126" s="74">
        <v>15000000</v>
      </c>
      <c r="BZ126" s="74">
        <v>15000000</v>
      </c>
      <c r="CA126" s="72"/>
    </row>
    <row r="127" spans="1:79" ht="30" x14ac:dyDescent="0.25">
      <c r="A127" s="2">
        <v>404204</v>
      </c>
      <c r="B127" s="3" t="s">
        <v>461</v>
      </c>
      <c r="C127" s="3" t="s">
        <v>462</v>
      </c>
      <c r="D127" s="3" t="s">
        <v>157</v>
      </c>
      <c r="E127" s="3" t="str">
        <f t="shared" si="23"/>
        <v>DES PLAINES CONS AREA W4 pnum404204</v>
      </c>
      <c r="F127" s="6">
        <v>140</v>
      </c>
      <c r="G127" s="3" t="s">
        <v>463</v>
      </c>
      <c r="H127" s="3" t="s">
        <v>464</v>
      </c>
      <c r="I127" s="52">
        <v>18000</v>
      </c>
      <c r="J127" s="52">
        <v>18000</v>
      </c>
      <c r="K127" s="52">
        <v>18000</v>
      </c>
      <c r="L127" s="52">
        <v>18000</v>
      </c>
      <c r="M127" s="52">
        <v>18000</v>
      </c>
      <c r="N127" s="52">
        <v>18000</v>
      </c>
      <c r="O127" s="52">
        <v>18000</v>
      </c>
      <c r="P127" s="52">
        <v>18000</v>
      </c>
      <c r="Q127" s="52">
        <v>18000</v>
      </c>
      <c r="R127" s="52">
        <v>18000</v>
      </c>
      <c r="S127" s="52">
        <v>18000</v>
      </c>
      <c r="T127" s="52">
        <v>18000</v>
      </c>
      <c r="U127" s="52">
        <v>18000</v>
      </c>
      <c r="V127" s="52">
        <v>18000</v>
      </c>
      <c r="W127" s="52">
        <v>18000</v>
      </c>
      <c r="X127" s="52">
        <v>18000</v>
      </c>
      <c r="Y127" s="52">
        <v>18000</v>
      </c>
      <c r="Z127" s="52">
        <v>18000</v>
      </c>
      <c r="AA127" s="52">
        <v>18000</v>
      </c>
      <c r="AB127" s="52">
        <v>18000</v>
      </c>
      <c r="AC127" s="52">
        <v>18000</v>
      </c>
      <c r="AD127" s="52">
        <v>18000</v>
      </c>
      <c r="AE127" s="52">
        <v>18000</v>
      </c>
      <c r="AF127" s="52">
        <v>18000</v>
      </c>
      <c r="AG127" s="52">
        <v>18000</v>
      </c>
      <c r="AH127" s="52">
        <v>18000</v>
      </c>
      <c r="AI127" s="52">
        <v>18000</v>
      </c>
      <c r="AJ127" s="52">
        <v>18000</v>
      </c>
      <c r="AK127" s="52">
        <v>18000</v>
      </c>
      <c r="AL127" s="52">
        <v>18000</v>
      </c>
      <c r="AM127" s="52">
        <v>18000</v>
      </c>
      <c r="AN127" s="52">
        <v>36500</v>
      </c>
      <c r="AO127" s="52">
        <v>18000</v>
      </c>
      <c r="AP127" s="52">
        <v>18000</v>
      </c>
      <c r="AQ127" s="52">
        <v>185000</v>
      </c>
      <c r="AR127" s="52">
        <v>185000</v>
      </c>
      <c r="AS127" s="52">
        <v>30000</v>
      </c>
      <c r="AT127" s="52">
        <v>30000</v>
      </c>
      <c r="AU127" s="52">
        <v>30000</v>
      </c>
      <c r="AV127" s="52">
        <v>30000</v>
      </c>
      <c r="AW127" s="51">
        <v>30000</v>
      </c>
      <c r="AX127" s="51">
        <v>30000</v>
      </c>
      <c r="AY127" s="51">
        <v>30000</v>
      </c>
      <c r="AZ127" s="51">
        <v>30000</v>
      </c>
      <c r="BA127" s="51">
        <v>30000</v>
      </c>
      <c r="BB127" s="51">
        <v>30000</v>
      </c>
      <c r="BC127" s="51">
        <v>30000</v>
      </c>
      <c r="BD127" s="51">
        <v>30000</v>
      </c>
      <c r="BE127" s="52">
        <v>30000</v>
      </c>
      <c r="BF127" s="51">
        <v>30000</v>
      </c>
      <c r="BG127" s="51">
        <v>30000</v>
      </c>
      <c r="BH127" s="51">
        <v>30000</v>
      </c>
      <c r="BI127" s="51">
        <v>30000</v>
      </c>
      <c r="BJ127" s="51">
        <v>30000</v>
      </c>
      <c r="BK127" s="51">
        <v>73000</v>
      </c>
      <c r="BL127" s="51">
        <v>54750</v>
      </c>
      <c r="BM127" s="51">
        <v>56392</v>
      </c>
      <c r="BN127" s="51">
        <v>29200</v>
      </c>
      <c r="BO127" s="51">
        <v>70000</v>
      </c>
      <c r="BP127" s="51">
        <v>54400</v>
      </c>
      <c r="BQ127" s="51">
        <v>54600</v>
      </c>
      <c r="BR127" s="51">
        <v>54825</v>
      </c>
      <c r="BS127" s="51">
        <v>55208</v>
      </c>
      <c r="BT127" s="51">
        <v>48456</v>
      </c>
      <c r="BU127" s="51">
        <v>47915</v>
      </c>
      <c r="BV127" s="51">
        <v>48238</v>
      </c>
      <c r="BW127" s="51">
        <v>48161</v>
      </c>
      <c r="BX127" s="51">
        <v>48212</v>
      </c>
      <c r="BY127" s="51">
        <v>48291</v>
      </c>
      <c r="BZ127" s="51">
        <v>48291</v>
      </c>
      <c r="CA127" s="58"/>
    </row>
    <row r="128" spans="1:79" ht="30" x14ac:dyDescent="0.25">
      <c r="A128" s="2">
        <v>404202</v>
      </c>
      <c r="B128" s="3" t="s">
        <v>461</v>
      </c>
      <c r="C128" s="3" t="s">
        <v>462</v>
      </c>
      <c r="D128" s="3" t="s">
        <v>136</v>
      </c>
      <c r="E128" s="3" t="str">
        <f t="shared" si="23"/>
        <v>DES PLAINES CONS AREA W2 pnum404202</v>
      </c>
      <c r="F128" s="5">
        <v>130</v>
      </c>
      <c r="G128" s="3" t="s">
        <v>465</v>
      </c>
      <c r="H128" s="3" t="s">
        <v>466</v>
      </c>
      <c r="I128" s="57">
        <v>2000</v>
      </c>
      <c r="J128" s="57">
        <v>2000</v>
      </c>
      <c r="K128" s="57">
        <v>2000</v>
      </c>
      <c r="L128" s="57">
        <v>2000</v>
      </c>
      <c r="M128" s="57">
        <v>2000</v>
      </c>
      <c r="N128" s="57">
        <v>2000</v>
      </c>
      <c r="O128" s="57">
        <v>2000</v>
      </c>
      <c r="P128" s="57">
        <v>2000</v>
      </c>
      <c r="Q128" s="57">
        <v>2000</v>
      </c>
      <c r="R128" s="57">
        <v>2000</v>
      </c>
      <c r="S128" s="57">
        <v>2000</v>
      </c>
      <c r="T128" s="57">
        <v>2000</v>
      </c>
      <c r="U128" s="57">
        <v>2000</v>
      </c>
      <c r="V128" s="57">
        <v>2000</v>
      </c>
      <c r="W128" s="57">
        <v>2000</v>
      </c>
      <c r="X128" s="57">
        <v>2000</v>
      </c>
      <c r="Y128" s="57">
        <v>2000</v>
      </c>
      <c r="Z128" s="57">
        <v>2000</v>
      </c>
      <c r="AA128" s="57">
        <v>2000</v>
      </c>
      <c r="AB128" s="57">
        <v>2000</v>
      </c>
      <c r="AC128" s="57">
        <v>2000</v>
      </c>
      <c r="AD128" s="57">
        <v>2000</v>
      </c>
      <c r="AE128" s="57">
        <v>2000</v>
      </c>
      <c r="AF128" s="57">
        <v>2000</v>
      </c>
      <c r="AG128" s="57">
        <v>2000</v>
      </c>
      <c r="AH128" s="57">
        <v>2000</v>
      </c>
      <c r="AI128" s="57">
        <v>2000</v>
      </c>
      <c r="AJ128" s="57">
        <v>2000</v>
      </c>
      <c r="AK128" s="57">
        <v>2000</v>
      </c>
      <c r="AL128" s="57">
        <v>2000</v>
      </c>
      <c r="AM128" s="57">
        <v>2000</v>
      </c>
      <c r="AN128" s="52">
        <v>3600</v>
      </c>
      <c r="AO128" s="52">
        <v>12500</v>
      </c>
      <c r="AP128" s="52">
        <v>0</v>
      </c>
      <c r="AQ128" s="52">
        <v>200000</v>
      </c>
      <c r="AR128" s="52">
        <v>0</v>
      </c>
      <c r="AS128" s="52">
        <v>0</v>
      </c>
      <c r="AT128" s="52">
        <v>0</v>
      </c>
      <c r="AU128" s="52">
        <v>0</v>
      </c>
      <c r="AV128" s="52">
        <v>10000</v>
      </c>
      <c r="AW128" s="52">
        <v>10000</v>
      </c>
      <c r="AX128" s="52">
        <v>10000</v>
      </c>
      <c r="AY128" s="52">
        <v>10000</v>
      </c>
      <c r="AZ128" s="52">
        <v>10000</v>
      </c>
      <c r="BA128" s="52">
        <v>10000</v>
      </c>
      <c r="BB128" s="52">
        <v>10000</v>
      </c>
      <c r="BC128" s="52">
        <v>10000</v>
      </c>
      <c r="BD128" s="51">
        <v>10000</v>
      </c>
      <c r="BE128" s="51">
        <v>10000</v>
      </c>
      <c r="BF128" s="51">
        <v>10000</v>
      </c>
      <c r="BG128" s="51">
        <v>10000</v>
      </c>
      <c r="BH128" s="51">
        <v>10000</v>
      </c>
      <c r="BI128" s="51">
        <v>10000</v>
      </c>
      <c r="BJ128" s="51">
        <v>10000</v>
      </c>
      <c r="BK128" s="51">
        <v>10000</v>
      </c>
      <c r="BL128" s="51">
        <v>10000</v>
      </c>
      <c r="BM128" s="51">
        <v>10000</v>
      </c>
      <c r="BN128" s="51">
        <v>10000</v>
      </c>
      <c r="BO128" s="51">
        <v>10000</v>
      </c>
      <c r="BP128" s="51">
        <v>10000</v>
      </c>
      <c r="BQ128" s="51">
        <v>10000</v>
      </c>
      <c r="BR128" s="51">
        <v>10000</v>
      </c>
      <c r="BS128" s="51">
        <v>10000</v>
      </c>
      <c r="BT128" s="51">
        <v>10000</v>
      </c>
      <c r="BU128" s="51">
        <v>10000</v>
      </c>
      <c r="BV128" s="51">
        <v>10000</v>
      </c>
      <c r="BW128" s="51">
        <v>10000</v>
      </c>
      <c r="BX128" s="51">
        <v>10000</v>
      </c>
      <c r="BY128" s="51">
        <v>10000</v>
      </c>
      <c r="BZ128" s="51">
        <v>10000</v>
      </c>
      <c r="CA128" s="58"/>
    </row>
    <row r="129" spans="1:90" ht="30" x14ac:dyDescent="0.25">
      <c r="A129" s="2">
        <v>404205</v>
      </c>
      <c r="B129" s="3" t="s">
        <v>461</v>
      </c>
      <c r="C129" s="3" t="s">
        <v>462</v>
      </c>
      <c r="D129" s="3" t="s">
        <v>467</v>
      </c>
      <c r="E129" s="3" t="str">
        <f t="shared" si="23"/>
        <v>DES PLAINES CONS AREA W101 pnum404205</v>
      </c>
      <c r="F129" s="5">
        <v>130</v>
      </c>
      <c r="G129" s="3" t="s">
        <v>463</v>
      </c>
      <c r="H129" s="3" t="s">
        <v>468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0</v>
      </c>
      <c r="O129" s="53">
        <v>0</v>
      </c>
      <c r="P129" s="53">
        <v>0</v>
      </c>
      <c r="Q129" s="53">
        <v>0</v>
      </c>
      <c r="R129" s="53">
        <v>0</v>
      </c>
      <c r="S129" s="53">
        <v>0</v>
      </c>
      <c r="T129" s="53">
        <v>0</v>
      </c>
      <c r="U129" s="53">
        <v>0</v>
      </c>
      <c r="V129" s="53">
        <v>0</v>
      </c>
      <c r="W129" s="53">
        <v>0</v>
      </c>
      <c r="X129" s="53">
        <v>0</v>
      </c>
      <c r="Y129" s="53">
        <v>0</v>
      </c>
      <c r="Z129" s="53">
        <v>0</v>
      </c>
      <c r="AA129" s="53">
        <v>0</v>
      </c>
      <c r="AB129" s="53">
        <v>0</v>
      </c>
      <c r="AC129" s="53">
        <v>0</v>
      </c>
      <c r="AD129" s="53">
        <v>0</v>
      </c>
      <c r="AE129" s="53">
        <v>0</v>
      </c>
      <c r="AF129" s="53">
        <v>0</v>
      </c>
      <c r="AG129" s="53">
        <v>0</v>
      </c>
      <c r="AH129" s="53">
        <v>0</v>
      </c>
      <c r="AI129" s="53">
        <v>0</v>
      </c>
      <c r="AJ129" s="53">
        <v>0</v>
      </c>
      <c r="AK129" s="53">
        <v>0</v>
      </c>
      <c r="AL129" s="53">
        <v>0</v>
      </c>
      <c r="AM129" s="53">
        <v>0</v>
      </c>
      <c r="AN129" s="53">
        <v>0</v>
      </c>
      <c r="AO129" s="53">
        <v>0</v>
      </c>
      <c r="AP129" s="53">
        <v>0</v>
      </c>
      <c r="AQ129" s="53">
        <v>0</v>
      </c>
      <c r="AR129" s="53">
        <v>0</v>
      </c>
      <c r="AS129" s="52">
        <v>70000</v>
      </c>
      <c r="AT129" s="52">
        <v>70000</v>
      </c>
      <c r="AU129" s="52">
        <v>70000</v>
      </c>
      <c r="AV129" s="52">
        <v>70000</v>
      </c>
      <c r="AW129" s="52">
        <v>70000</v>
      </c>
      <c r="AX129" s="52">
        <v>70000</v>
      </c>
      <c r="AY129" s="52">
        <v>70000</v>
      </c>
      <c r="AZ129" s="52">
        <v>70000</v>
      </c>
      <c r="BA129" s="52">
        <v>70000</v>
      </c>
      <c r="BB129" s="52">
        <v>70000</v>
      </c>
      <c r="BC129" s="52">
        <v>70000</v>
      </c>
      <c r="BD129" s="52">
        <v>70000</v>
      </c>
      <c r="BE129" s="52">
        <v>70000</v>
      </c>
      <c r="BF129" s="52">
        <v>70000</v>
      </c>
      <c r="BG129" s="52">
        <v>70000</v>
      </c>
      <c r="BH129" s="52">
        <v>70000</v>
      </c>
      <c r="BI129" s="52">
        <v>70000</v>
      </c>
      <c r="BJ129" s="52">
        <v>70000</v>
      </c>
      <c r="BK129" s="52">
        <v>146000</v>
      </c>
      <c r="BL129" s="52">
        <v>73000</v>
      </c>
      <c r="BM129" s="52">
        <v>150380</v>
      </c>
      <c r="BN129" s="52">
        <v>73000</v>
      </c>
      <c r="BO129" s="53">
        <v>0</v>
      </c>
      <c r="BP129" s="52">
        <v>73450</v>
      </c>
      <c r="BQ129" s="52">
        <v>82500</v>
      </c>
      <c r="BR129" s="52">
        <v>70400</v>
      </c>
      <c r="BS129" s="52">
        <v>66720</v>
      </c>
      <c r="BT129" s="52">
        <v>63118</v>
      </c>
      <c r="BU129" s="52">
        <v>51641</v>
      </c>
      <c r="BV129" s="53">
        <v>0</v>
      </c>
      <c r="BW129" s="52">
        <v>51538</v>
      </c>
      <c r="BX129" s="52">
        <v>51581</v>
      </c>
      <c r="BY129" s="52">
        <v>51443</v>
      </c>
      <c r="BZ129" s="53">
        <v>0</v>
      </c>
      <c r="CA129" s="58"/>
    </row>
    <row r="130" spans="1:90" ht="30" x14ac:dyDescent="0.25">
      <c r="A130" s="2">
        <v>404203</v>
      </c>
      <c r="B130" s="3" t="s">
        <v>461</v>
      </c>
      <c r="C130" s="3" t="s">
        <v>462</v>
      </c>
      <c r="D130" s="3" t="s">
        <v>180</v>
      </c>
      <c r="E130" s="3" t="str">
        <f t="shared" ref="E130:E193" si="34">_xlfn.CONCAT(C130, " W",D130," pnum",A130)</f>
        <v>DES PLAINES CONS AREA W3 pnum404203</v>
      </c>
      <c r="F130" s="2">
        <v>125</v>
      </c>
      <c r="G130" s="3" t="s">
        <v>469</v>
      </c>
      <c r="H130" s="3" t="s">
        <v>464</v>
      </c>
      <c r="I130" s="52">
        <v>12500</v>
      </c>
      <c r="J130" s="52">
        <v>12500</v>
      </c>
      <c r="K130" s="52">
        <v>12500</v>
      </c>
      <c r="L130" s="52">
        <v>12500</v>
      </c>
      <c r="M130" s="52">
        <v>12500</v>
      </c>
      <c r="N130" s="52">
        <v>12500</v>
      </c>
      <c r="O130" s="52">
        <v>12500</v>
      </c>
      <c r="P130" s="52">
        <v>12500</v>
      </c>
      <c r="Q130" s="52">
        <v>12500</v>
      </c>
      <c r="R130" s="52">
        <v>12500</v>
      </c>
      <c r="S130" s="52">
        <v>12500</v>
      </c>
      <c r="T130" s="52">
        <v>12500</v>
      </c>
      <c r="U130" s="52">
        <v>12500</v>
      </c>
      <c r="V130" s="52">
        <v>12500</v>
      </c>
      <c r="W130" s="52">
        <v>12500</v>
      </c>
      <c r="X130" s="52">
        <v>12500</v>
      </c>
      <c r="Y130" s="52">
        <v>12500</v>
      </c>
      <c r="Z130" s="52">
        <v>12500</v>
      </c>
      <c r="AA130" s="52">
        <v>12500</v>
      </c>
      <c r="AB130" s="52">
        <v>12500</v>
      </c>
      <c r="AC130" s="52">
        <v>12500</v>
      </c>
      <c r="AD130" s="52">
        <v>12500</v>
      </c>
      <c r="AE130" s="52">
        <v>12500</v>
      </c>
      <c r="AF130" s="52">
        <v>12500</v>
      </c>
      <c r="AG130" s="52">
        <v>12500</v>
      </c>
      <c r="AH130" s="52">
        <v>12500</v>
      </c>
      <c r="AI130" s="52">
        <v>12500</v>
      </c>
      <c r="AJ130" s="52">
        <v>12500</v>
      </c>
      <c r="AK130" s="52">
        <v>12500</v>
      </c>
      <c r="AL130" s="52">
        <v>12500</v>
      </c>
      <c r="AM130" s="52">
        <v>12500</v>
      </c>
      <c r="AN130" s="52">
        <v>38300</v>
      </c>
      <c r="AO130" s="52">
        <v>12500</v>
      </c>
      <c r="AP130" s="52">
        <v>12500</v>
      </c>
      <c r="AQ130" s="52">
        <v>275000</v>
      </c>
      <c r="AR130" s="52">
        <v>275000</v>
      </c>
      <c r="AS130" s="53">
        <v>0</v>
      </c>
      <c r="AT130" s="52">
        <v>10000</v>
      </c>
      <c r="AU130" s="52">
        <v>10000</v>
      </c>
      <c r="AV130" s="52">
        <v>10000</v>
      </c>
      <c r="AW130" s="52">
        <v>10000</v>
      </c>
      <c r="AX130" s="51">
        <v>5000</v>
      </c>
      <c r="AY130" s="51">
        <v>5000</v>
      </c>
      <c r="AZ130" s="51">
        <v>5000</v>
      </c>
      <c r="BA130" s="52">
        <v>5000</v>
      </c>
      <c r="BB130" s="52">
        <v>5000</v>
      </c>
      <c r="BC130" s="51">
        <v>5000</v>
      </c>
      <c r="BD130" s="51">
        <v>5000</v>
      </c>
      <c r="BE130" s="51">
        <v>5000</v>
      </c>
      <c r="BF130" s="51">
        <v>5000</v>
      </c>
      <c r="BG130" s="52">
        <v>5000</v>
      </c>
      <c r="BH130" s="52">
        <v>5000</v>
      </c>
      <c r="BI130" s="52">
        <v>5000</v>
      </c>
      <c r="BJ130" s="52">
        <v>5000</v>
      </c>
      <c r="BK130" s="53">
        <v>0</v>
      </c>
      <c r="BL130" s="52">
        <v>73000</v>
      </c>
      <c r="BM130" s="53">
        <v>0</v>
      </c>
      <c r="BN130" s="52">
        <v>73000</v>
      </c>
      <c r="BO130" s="52">
        <v>29500</v>
      </c>
      <c r="BP130" s="52">
        <v>72520</v>
      </c>
      <c r="BQ130" s="52">
        <v>63500</v>
      </c>
      <c r="BR130" s="52">
        <v>73490</v>
      </c>
      <c r="BS130" s="51">
        <v>70645</v>
      </c>
      <c r="BT130" s="52">
        <v>67687</v>
      </c>
      <c r="BU130" s="52">
        <v>59833</v>
      </c>
      <c r="BV130" s="52">
        <v>59617</v>
      </c>
      <c r="BW130" s="52">
        <v>59797</v>
      </c>
      <c r="BX130" s="52">
        <v>59817</v>
      </c>
      <c r="BY130" s="52">
        <v>59557</v>
      </c>
      <c r="BZ130" s="51">
        <v>59557</v>
      </c>
      <c r="CA130" s="58"/>
    </row>
    <row r="131" spans="1:90" ht="30" x14ac:dyDescent="0.25">
      <c r="A131" s="2">
        <v>404209</v>
      </c>
      <c r="B131" s="3" t="s">
        <v>470</v>
      </c>
      <c r="C131" s="3" t="s">
        <v>471</v>
      </c>
      <c r="D131" s="3" t="s">
        <v>136</v>
      </c>
      <c r="E131" s="3" t="str">
        <f t="shared" si="34"/>
        <v>DES PLAINES GAME FARM W2 pnum404209</v>
      </c>
      <c r="F131" s="5">
        <v>170</v>
      </c>
      <c r="G131" s="3" t="s">
        <v>472</v>
      </c>
      <c r="H131" s="3" t="s">
        <v>473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0</v>
      </c>
      <c r="AR131" s="57">
        <v>0</v>
      </c>
      <c r="AS131" s="57">
        <v>0</v>
      </c>
      <c r="AT131" s="52">
        <v>102200</v>
      </c>
      <c r="AU131" s="52">
        <v>104000</v>
      </c>
      <c r="AV131" s="52">
        <v>22800</v>
      </c>
      <c r="AW131" s="52">
        <v>22800</v>
      </c>
      <c r="AX131" s="52">
        <v>27375</v>
      </c>
      <c r="AY131" s="52">
        <v>27375</v>
      </c>
      <c r="AZ131" s="52">
        <v>29200</v>
      </c>
      <c r="BA131" s="52">
        <v>29200</v>
      </c>
      <c r="BB131" s="52">
        <v>32850</v>
      </c>
      <c r="BC131" s="52">
        <v>52925</v>
      </c>
      <c r="BD131" s="52">
        <v>54750</v>
      </c>
      <c r="BE131" s="52">
        <v>54750</v>
      </c>
      <c r="BF131" s="52">
        <v>54750</v>
      </c>
      <c r="BG131" s="52">
        <v>73000</v>
      </c>
      <c r="BH131" s="52">
        <v>73000</v>
      </c>
      <c r="BI131" s="52">
        <v>109500</v>
      </c>
      <c r="BJ131" s="52">
        <v>109500</v>
      </c>
      <c r="BK131" s="52">
        <v>102200</v>
      </c>
      <c r="BL131" s="52">
        <v>91250</v>
      </c>
      <c r="BM131" s="52">
        <v>94900</v>
      </c>
      <c r="BN131" s="52">
        <v>73000</v>
      </c>
      <c r="BO131" s="52">
        <v>87600</v>
      </c>
      <c r="BP131" s="52">
        <v>87600</v>
      </c>
      <c r="BQ131" s="52">
        <v>36000</v>
      </c>
      <c r="BR131" s="52">
        <v>42000</v>
      </c>
      <c r="BS131" s="52">
        <v>93000</v>
      </c>
      <c r="BT131" s="52">
        <v>90000</v>
      </c>
      <c r="BU131" s="52">
        <v>100000</v>
      </c>
      <c r="BV131" s="52">
        <v>109000</v>
      </c>
      <c r="BW131" s="52">
        <v>110000</v>
      </c>
      <c r="BX131" s="52">
        <v>110000</v>
      </c>
      <c r="BY131" s="52">
        <v>110000</v>
      </c>
      <c r="BZ131" s="52">
        <v>110000</v>
      </c>
      <c r="CA131" s="58"/>
    </row>
    <row r="132" spans="1:90" x14ac:dyDescent="0.25">
      <c r="A132" s="2">
        <v>404057</v>
      </c>
      <c r="B132" s="3" t="s">
        <v>474</v>
      </c>
      <c r="C132" s="3" t="s">
        <v>475</v>
      </c>
      <c r="D132" s="3" t="s">
        <v>141</v>
      </c>
      <c r="E132" s="3" t="str">
        <f t="shared" si="34"/>
        <v>DESOTO LLC W1 pnum404057</v>
      </c>
      <c r="F132" s="2">
        <v>250</v>
      </c>
      <c r="G132" s="3" t="s">
        <v>476</v>
      </c>
      <c r="H132" s="3" t="s">
        <v>477</v>
      </c>
      <c r="I132" s="52">
        <v>1825000</v>
      </c>
      <c r="J132" s="52">
        <v>1825000</v>
      </c>
      <c r="K132" s="52">
        <v>1825000</v>
      </c>
      <c r="L132" s="52">
        <v>1825000</v>
      </c>
      <c r="M132" s="52">
        <v>1825000</v>
      </c>
      <c r="N132" s="52">
        <v>1825000</v>
      </c>
      <c r="O132" s="52">
        <v>1825000</v>
      </c>
      <c r="P132" s="52">
        <v>1825000</v>
      </c>
      <c r="Q132" s="52">
        <v>1825000</v>
      </c>
      <c r="R132" s="52">
        <v>1825000</v>
      </c>
      <c r="S132" s="52">
        <v>1825000</v>
      </c>
      <c r="T132" s="52">
        <v>1825000</v>
      </c>
      <c r="U132" s="52">
        <v>1825000</v>
      </c>
      <c r="V132" s="52">
        <v>1825000</v>
      </c>
      <c r="W132" s="52">
        <v>1825000</v>
      </c>
      <c r="X132" s="52">
        <v>1825000</v>
      </c>
      <c r="Y132" s="52">
        <v>1825000</v>
      </c>
      <c r="Z132" s="52">
        <v>1825000</v>
      </c>
      <c r="AA132" s="52">
        <v>1825000</v>
      </c>
      <c r="AB132" s="52">
        <v>1825000</v>
      </c>
      <c r="AC132" s="52">
        <v>1825000</v>
      </c>
      <c r="AD132" s="52">
        <v>1825000</v>
      </c>
      <c r="AE132" s="52">
        <v>1825000</v>
      </c>
      <c r="AF132" s="52">
        <v>1825000</v>
      </c>
      <c r="AG132" s="52">
        <v>1825000</v>
      </c>
      <c r="AH132" s="52">
        <v>1825000</v>
      </c>
      <c r="AI132" s="52">
        <v>1825000</v>
      </c>
      <c r="AJ132" s="52">
        <v>1825000</v>
      </c>
      <c r="AK132" s="52">
        <v>1825000</v>
      </c>
      <c r="AL132" s="52">
        <v>1825000</v>
      </c>
      <c r="AM132" s="52">
        <v>1825000</v>
      </c>
      <c r="AN132" s="52">
        <v>1825000</v>
      </c>
      <c r="AO132" s="52">
        <v>46807215</v>
      </c>
      <c r="AP132" s="52">
        <v>5353900</v>
      </c>
      <c r="AQ132" s="52">
        <v>5353900</v>
      </c>
      <c r="AR132" s="52">
        <v>5353900</v>
      </c>
      <c r="AS132" s="52">
        <v>5644320</v>
      </c>
      <c r="AT132" s="52">
        <v>6007080</v>
      </c>
      <c r="AU132" s="52">
        <v>7362700</v>
      </c>
      <c r="AV132" s="52">
        <v>3702030</v>
      </c>
      <c r="AW132" s="52">
        <v>3702030</v>
      </c>
      <c r="AX132" s="52">
        <v>3702030</v>
      </c>
      <c r="AY132" s="52">
        <v>3702030</v>
      </c>
      <c r="AZ132" s="52">
        <v>15966500</v>
      </c>
      <c r="BA132" s="52">
        <v>15966500</v>
      </c>
      <c r="BB132" s="53">
        <v>0</v>
      </c>
      <c r="BC132" s="53">
        <v>0</v>
      </c>
      <c r="BD132" s="55">
        <v>0</v>
      </c>
      <c r="BE132" s="55">
        <v>0</v>
      </c>
      <c r="BF132" s="55">
        <v>0</v>
      </c>
      <c r="BG132" s="53">
        <v>0</v>
      </c>
      <c r="BH132" s="53">
        <v>0</v>
      </c>
      <c r="BI132" s="53">
        <v>0</v>
      </c>
      <c r="BJ132" s="53">
        <v>0</v>
      </c>
      <c r="BK132" s="53">
        <v>0</v>
      </c>
      <c r="BL132" s="53">
        <v>0</v>
      </c>
      <c r="BM132" s="53">
        <v>0</v>
      </c>
      <c r="BN132" s="53">
        <v>0</v>
      </c>
      <c r="BO132" s="53">
        <v>0</v>
      </c>
      <c r="BP132" s="53">
        <v>0</v>
      </c>
      <c r="BQ132" s="53">
        <v>0</v>
      </c>
      <c r="BR132" s="53">
        <v>0</v>
      </c>
      <c r="BS132" s="53">
        <v>0</v>
      </c>
      <c r="BT132" s="53">
        <v>0</v>
      </c>
      <c r="BU132" s="53">
        <v>0</v>
      </c>
      <c r="BV132" s="53">
        <v>0</v>
      </c>
      <c r="BW132" s="53">
        <v>0</v>
      </c>
      <c r="BX132" s="53">
        <v>0</v>
      </c>
      <c r="BY132" s="53">
        <v>0</v>
      </c>
      <c r="BZ132" s="53">
        <v>0</v>
      </c>
      <c r="CA132" s="58"/>
    </row>
    <row r="133" spans="1:90" ht="30" x14ac:dyDescent="0.25">
      <c r="A133" s="2">
        <v>409234</v>
      </c>
      <c r="B133" s="3" t="s">
        <v>478</v>
      </c>
      <c r="C133" s="3" t="s">
        <v>479</v>
      </c>
      <c r="D133" s="3" t="s">
        <v>141</v>
      </c>
      <c r="E133" s="3" t="str">
        <f t="shared" si="34"/>
        <v>DIXIE ESTATES SUBD W1 pnum409234</v>
      </c>
      <c r="F133" s="2">
        <v>300</v>
      </c>
      <c r="G133" s="3" t="s">
        <v>480</v>
      </c>
      <c r="H133" s="3" t="s">
        <v>481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2000000</v>
      </c>
      <c r="S133" s="57">
        <v>2000000</v>
      </c>
      <c r="T133" s="57">
        <v>2000000</v>
      </c>
      <c r="U133" s="57">
        <v>2500000</v>
      </c>
      <c r="V133" s="57">
        <v>2500000</v>
      </c>
      <c r="W133" s="57">
        <v>2500000</v>
      </c>
      <c r="X133" s="57">
        <v>2500000</v>
      </c>
      <c r="Y133" s="57">
        <v>3000000</v>
      </c>
      <c r="Z133" s="57">
        <v>3000000</v>
      </c>
      <c r="AA133" s="57">
        <v>3000000</v>
      </c>
      <c r="AB133" s="57">
        <v>3000000</v>
      </c>
      <c r="AC133" s="57">
        <v>3000000</v>
      </c>
      <c r="AD133" s="57">
        <v>3500000</v>
      </c>
      <c r="AE133" s="57">
        <v>3500000</v>
      </c>
      <c r="AF133" s="57">
        <v>3500000</v>
      </c>
      <c r="AG133" s="57">
        <v>3500000</v>
      </c>
      <c r="AH133" s="57">
        <v>4000000</v>
      </c>
      <c r="AI133" s="57">
        <v>4000000</v>
      </c>
      <c r="AJ133" s="57">
        <v>4500000</v>
      </c>
      <c r="AK133" s="57">
        <v>4500000</v>
      </c>
      <c r="AL133" s="57">
        <v>4500000</v>
      </c>
      <c r="AM133" s="57">
        <v>4900000</v>
      </c>
      <c r="AN133" s="52">
        <v>5369900</v>
      </c>
      <c r="AO133" s="52">
        <v>5370000</v>
      </c>
      <c r="AP133" s="52">
        <v>5370000</v>
      </c>
      <c r="AQ133" s="52">
        <v>5475250</v>
      </c>
      <c r="AR133" s="52">
        <v>6513638</v>
      </c>
      <c r="AS133" s="52">
        <v>5129400</v>
      </c>
      <c r="AT133" s="52">
        <v>4859000</v>
      </c>
      <c r="AU133" s="52">
        <v>4598000</v>
      </c>
      <c r="AV133" s="52">
        <v>4210000</v>
      </c>
      <c r="AW133" s="52">
        <v>4597500</v>
      </c>
      <c r="AX133" s="52">
        <v>4920000</v>
      </c>
      <c r="AY133" s="52">
        <v>4189000</v>
      </c>
      <c r="AZ133" s="52">
        <v>3875000</v>
      </c>
      <c r="BA133" s="52">
        <v>4064000</v>
      </c>
      <c r="BB133" s="52">
        <v>3801000</v>
      </c>
      <c r="BC133" s="52">
        <v>3769500</v>
      </c>
      <c r="BD133" s="52">
        <v>3800000</v>
      </c>
      <c r="BE133" s="52">
        <v>3606200</v>
      </c>
      <c r="BF133" s="52">
        <v>3320700</v>
      </c>
      <c r="BG133" s="52">
        <v>3550300</v>
      </c>
      <c r="BH133" s="52">
        <v>3807700</v>
      </c>
      <c r="BI133" s="52">
        <v>4612700</v>
      </c>
      <c r="BJ133" s="52">
        <v>3427200</v>
      </c>
      <c r="BK133" s="52">
        <v>3413200</v>
      </c>
      <c r="BL133" s="52">
        <v>3105500</v>
      </c>
      <c r="BM133" s="52">
        <v>2956300</v>
      </c>
      <c r="BN133" s="52">
        <v>3710712</v>
      </c>
      <c r="BO133" s="52">
        <v>3080900</v>
      </c>
      <c r="BP133" s="52">
        <v>3367600</v>
      </c>
      <c r="BQ133" s="52">
        <v>3526600</v>
      </c>
      <c r="BR133" s="52">
        <v>3154800</v>
      </c>
      <c r="BS133" s="52">
        <v>2946400</v>
      </c>
      <c r="BT133" s="52">
        <v>2767100</v>
      </c>
      <c r="BU133" s="52">
        <v>2631800</v>
      </c>
      <c r="BV133" s="52">
        <v>2152900</v>
      </c>
      <c r="BW133" s="52">
        <v>2142000</v>
      </c>
      <c r="BX133" s="52">
        <v>2320300</v>
      </c>
      <c r="BY133" s="52">
        <v>2441200</v>
      </c>
      <c r="BZ133" s="52">
        <v>2441200</v>
      </c>
      <c r="CA133" s="58"/>
    </row>
    <row r="134" spans="1:90" x14ac:dyDescent="0.25">
      <c r="A134" s="2">
        <v>403989</v>
      </c>
      <c r="B134" s="3" t="s">
        <v>482</v>
      </c>
      <c r="C134" s="3" t="s">
        <v>483</v>
      </c>
      <c r="D134" s="3" t="s">
        <v>141</v>
      </c>
      <c r="E134" s="3" t="str">
        <f t="shared" si="34"/>
        <v>DOVATECH LTD W1 pnum403989</v>
      </c>
      <c r="F134" s="5"/>
      <c r="G134" s="3" t="s">
        <v>484</v>
      </c>
      <c r="H134" s="3" t="s">
        <v>485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290000</v>
      </c>
      <c r="AA134" s="57">
        <v>290000</v>
      </c>
      <c r="AB134" s="57">
        <v>290000</v>
      </c>
      <c r="AC134" s="57">
        <v>290000</v>
      </c>
      <c r="AD134" s="57">
        <v>290000</v>
      </c>
      <c r="AE134" s="57">
        <v>290000</v>
      </c>
      <c r="AF134" s="57">
        <v>290000</v>
      </c>
      <c r="AG134" s="57">
        <v>290000</v>
      </c>
      <c r="AH134" s="57">
        <v>290000</v>
      </c>
      <c r="AI134" s="57">
        <v>290000</v>
      </c>
      <c r="AJ134" s="57">
        <v>290000</v>
      </c>
      <c r="AK134" s="57">
        <v>290000</v>
      </c>
      <c r="AL134" s="57">
        <v>290000</v>
      </c>
      <c r="AM134" s="57">
        <v>290000</v>
      </c>
      <c r="AN134" s="52">
        <v>365000</v>
      </c>
      <c r="AO134" s="52">
        <v>290000</v>
      </c>
      <c r="AP134" s="52">
        <v>290000</v>
      </c>
      <c r="AQ134" s="52">
        <v>378750</v>
      </c>
      <c r="AR134" s="52">
        <v>341250</v>
      </c>
      <c r="AS134" s="52">
        <v>668750</v>
      </c>
      <c r="AT134" s="52">
        <v>712500</v>
      </c>
      <c r="AU134" s="52">
        <v>948750</v>
      </c>
      <c r="AV134" s="51">
        <v>993750</v>
      </c>
      <c r="AW134" s="52">
        <v>978875</v>
      </c>
      <c r="AX134" s="52">
        <v>892280</v>
      </c>
      <c r="AY134" s="52">
        <v>856480</v>
      </c>
      <c r="AZ134" s="52">
        <v>886980</v>
      </c>
      <c r="BA134" s="52">
        <v>962750</v>
      </c>
      <c r="BB134" s="51">
        <v>1002400</v>
      </c>
      <c r="BC134" s="51">
        <v>962750</v>
      </c>
      <c r="BD134" s="51">
        <v>962750</v>
      </c>
      <c r="BE134" s="51">
        <v>886980</v>
      </c>
      <c r="BF134" s="52">
        <v>966800</v>
      </c>
      <c r="BG134" s="52">
        <v>966800</v>
      </c>
      <c r="BH134" s="52">
        <v>773440</v>
      </c>
      <c r="BI134" s="52">
        <v>773440</v>
      </c>
      <c r="BJ134" s="51">
        <v>773440</v>
      </c>
      <c r="BK134" s="52">
        <v>773800</v>
      </c>
      <c r="BL134" s="52">
        <v>1730034</v>
      </c>
      <c r="BM134" s="52">
        <v>735017</v>
      </c>
      <c r="BN134" s="52">
        <v>661515</v>
      </c>
      <c r="BO134" s="52">
        <v>661517</v>
      </c>
      <c r="BP134" s="52">
        <v>554865</v>
      </c>
      <c r="BQ134" s="52">
        <v>674747</v>
      </c>
      <c r="BR134" s="52">
        <v>725415</v>
      </c>
      <c r="BS134" s="52">
        <v>726000</v>
      </c>
      <c r="BT134" s="53">
        <v>720000</v>
      </c>
      <c r="BU134" s="53">
        <v>720000</v>
      </c>
      <c r="BV134" s="53">
        <v>720000</v>
      </c>
      <c r="BW134" s="53">
        <v>720000</v>
      </c>
      <c r="BX134" s="53">
        <v>720000</v>
      </c>
      <c r="BY134" s="53">
        <v>720000</v>
      </c>
      <c r="BZ134" s="53">
        <v>720000</v>
      </c>
      <c r="CA134" s="58"/>
    </row>
    <row r="135" spans="1:90" ht="30" x14ac:dyDescent="0.25">
      <c r="A135" s="2">
        <v>404222</v>
      </c>
      <c r="B135" s="3" t="s">
        <v>486</v>
      </c>
      <c r="C135" s="3" t="s">
        <v>487</v>
      </c>
      <c r="D135" s="3" t="s">
        <v>141</v>
      </c>
      <c r="E135" s="3" t="str">
        <f t="shared" si="34"/>
        <v>EAST LAWN SUBD W1 pnum404222</v>
      </c>
      <c r="F135" s="5"/>
      <c r="G135" s="3" t="s">
        <v>488</v>
      </c>
      <c r="H135" s="3" t="s">
        <v>489</v>
      </c>
      <c r="I135" s="57">
        <v>87000</v>
      </c>
      <c r="J135" s="57">
        <v>87000</v>
      </c>
      <c r="K135" s="57">
        <v>87000</v>
      </c>
      <c r="L135" s="57">
        <v>87000</v>
      </c>
      <c r="M135" s="57">
        <v>87000</v>
      </c>
      <c r="N135" s="57">
        <v>87000</v>
      </c>
      <c r="O135" s="57">
        <v>87000</v>
      </c>
      <c r="P135" s="57">
        <v>87000</v>
      </c>
      <c r="Q135" s="57">
        <v>87000</v>
      </c>
      <c r="R135" s="57">
        <v>87000</v>
      </c>
      <c r="S135" s="57">
        <v>87000</v>
      </c>
      <c r="T135" s="57">
        <v>87000</v>
      </c>
      <c r="U135" s="57">
        <v>87000</v>
      </c>
      <c r="V135" s="57">
        <v>87000</v>
      </c>
      <c r="W135" s="57">
        <v>87000</v>
      </c>
      <c r="X135" s="57">
        <v>87000</v>
      </c>
      <c r="Y135" s="57">
        <v>87000</v>
      </c>
      <c r="Z135" s="57">
        <v>87000</v>
      </c>
      <c r="AA135" s="57">
        <v>87000</v>
      </c>
      <c r="AB135" s="57">
        <v>87000</v>
      </c>
      <c r="AC135" s="57">
        <v>87000</v>
      </c>
      <c r="AD135" s="57">
        <v>87000</v>
      </c>
      <c r="AE135" s="57">
        <v>87000</v>
      </c>
      <c r="AF135" s="57">
        <v>87000</v>
      </c>
      <c r="AG135" s="57">
        <v>87000</v>
      </c>
      <c r="AH135" s="57">
        <v>87000</v>
      </c>
      <c r="AI135" s="57">
        <v>87000</v>
      </c>
      <c r="AJ135" s="57">
        <v>87000</v>
      </c>
      <c r="AK135" s="57">
        <v>87000</v>
      </c>
      <c r="AL135" s="57">
        <v>87000</v>
      </c>
      <c r="AM135" s="57">
        <v>87000</v>
      </c>
      <c r="AN135" s="52">
        <v>1042560</v>
      </c>
      <c r="AO135" s="52">
        <v>585000</v>
      </c>
      <c r="AP135" s="52">
        <v>927890</v>
      </c>
      <c r="AQ135" s="52">
        <v>0</v>
      </c>
      <c r="AR135" s="52">
        <v>0</v>
      </c>
      <c r="AS135" s="52">
        <v>0</v>
      </c>
      <c r="AT135" s="52">
        <v>0</v>
      </c>
      <c r="AU135" s="52">
        <v>0</v>
      </c>
      <c r="AV135" s="51">
        <v>0</v>
      </c>
      <c r="AW135" s="51">
        <v>0</v>
      </c>
      <c r="AX135" s="51">
        <v>0</v>
      </c>
      <c r="AY135" s="51">
        <v>0</v>
      </c>
      <c r="AZ135" s="51">
        <v>0</v>
      </c>
      <c r="BA135" s="51">
        <v>0</v>
      </c>
      <c r="BB135" s="51">
        <v>0</v>
      </c>
      <c r="BC135" s="51">
        <v>0</v>
      </c>
      <c r="BD135" s="51">
        <v>0</v>
      </c>
      <c r="BE135" s="51">
        <v>0</v>
      </c>
      <c r="BF135" s="51">
        <v>0</v>
      </c>
      <c r="BG135" s="51">
        <v>0</v>
      </c>
      <c r="BH135" s="51">
        <v>0</v>
      </c>
      <c r="BI135" s="51">
        <v>0</v>
      </c>
      <c r="BJ135" s="51">
        <v>0</v>
      </c>
      <c r="BK135" s="51">
        <v>0</v>
      </c>
      <c r="BL135" s="51">
        <v>0</v>
      </c>
      <c r="BM135" s="51">
        <v>0</v>
      </c>
      <c r="BN135" s="51">
        <v>0</v>
      </c>
      <c r="BO135" s="51">
        <v>0</v>
      </c>
      <c r="BP135" s="51">
        <v>0</v>
      </c>
      <c r="BQ135" s="51">
        <v>0</v>
      </c>
      <c r="BR135" s="51">
        <v>0</v>
      </c>
      <c r="BS135" s="51">
        <v>0</v>
      </c>
      <c r="BT135" s="51">
        <v>0</v>
      </c>
      <c r="BU135" s="51">
        <v>0</v>
      </c>
      <c r="BV135" s="51">
        <v>0</v>
      </c>
      <c r="BW135" s="51">
        <v>0</v>
      </c>
      <c r="BX135" s="51">
        <v>0</v>
      </c>
      <c r="BY135" s="51">
        <v>0</v>
      </c>
      <c r="BZ135" s="51">
        <v>0</v>
      </c>
      <c r="CA135" s="58"/>
    </row>
    <row r="136" spans="1:90" ht="30" x14ac:dyDescent="0.25">
      <c r="A136" s="2">
        <v>409276</v>
      </c>
      <c r="B136" s="3" t="s">
        <v>490</v>
      </c>
      <c r="C136" s="3" t="s">
        <v>491</v>
      </c>
      <c r="D136" s="3" t="s">
        <v>180</v>
      </c>
      <c r="E136" s="3" t="str">
        <f t="shared" si="34"/>
        <v>EASTMORELAND WATER CORP JOLIET W3 pnum409276</v>
      </c>
      <c r="F136" s="2">
        <v>286</v>
      </c>
      <c r="G136" s="3" t="s">
        <v>492</v>
      </c>
      <c r="H136" s="3" t="s">
        <v>493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1500000</v>
      </c>
      <c r="Z136" s="57">
        <v>1500000</v>
      </c>
      <c r="AA136" s="57">
        <v>1500000</v>
      </c>
      <c r="AB136" s="57">
        <v>1500000</v>
      </c>
      <c r="AC136" s="57">
        <v>1500000</v>
      </c>
      <c r="AD136" s="57">
        <v>1600000</v>
      </c>
      <c r="AE136" s="57">
        <v>1600000</v>
      </c>
      <c r="AF136" s="57">
        <v>1600000</v>
      </c>
      <c r="AG136" s="57">
        <v>1600000</v>
      </c>
      <c r="AH136" s="57">
        <v>1800000</v>
      </c>
      <c r="AI136" s="57">
        <v>1800000</v>
      </c>
      <c r="AJ136" s="57">
        <v>1900000</v>
      </c>
      <c r="AK136" s="57">
        <v>1900000</v>
      </c>
      <c r="AL136" s="57">
        <v>1900000</v>
      </c>
      <c r="AM136" s="57">
        <v>1900000</v>
      </c>
      <c r="AN136" s="52">
        <v>1907000</v>
      </c>
      <c r="AO136" s="52">
        <v>1907000</v>
      </c>
      <c r="AP136" s="52">
        <v>2358378</v>
      </c>
      <c r="AQ136" s="52">
        <v>3910000</v>
      </c>
      <c r="AR136" s="52">
        <v>3645774</v>
      </c>
      <c r="AS136" s="52">
        <v>5048532</v>
      </c>
      <c r="AT136" s="52">
        <v>3900000</v>
      </c>
      <c r="AU136" s="52">
        <v>3298860</v>
      </c>
      <c r="AV136" s="53">
        <v>3200000</v>
      </c>
      <c r="AW136" s="52">
        <v>3298860</v>
      </c>
      <c r="AX136" s="52">
        <v>3004200</v>
      </c>
      <c r="AY136" s="52">
        <v>3102040</v>
      </c>
      <c r="AZ136" s="52">
        <v>3391920</v>
      </c>
      <c r="BA136" s="52">
        <v>4467000</v>
      </c>
      <c r="BB136" s="52">
        <v>4798940</v>
      </c>
      <c r="BC136" s="52">
        <v>4217580</v>
      </c>
      <c r="BD136" s="52">
        <v>3832500</v>
      </c>
      <c r="BE136" s="53">
        <v>3700000</v>
      </c>
      <c r="BF136" s="53">
        <v>3700000</v>
      </c>
      <c r="BG136" s="52">
        <v>3717840</v>
      </c>
      <c r="BH136" s="52">
        <v>3819910</v>
      </c>
      <c r="BI136" s="52">
        <v>3065166</v>
      </c>
      <c r="BJ136" s="52">
        <v>5992560</v>
      </c>
      <c r="BK136" s="52">
        <v>3452400</v>
      </c>
      <c r="BL136" s="52">
        <v>3612920</v>
      </c>
      <c r="BM136" s="52">
        <v>5592930</v>
      </c>
      <c r="BN136" s="52">
        <v>6038520</v>
      </c>
      <c r="BO136" s="52">
        <v>5228370</v>
      </c>
      <c r="BP136" s="52">
        <v>6838440</v>
      </c>
      <c r="BQ136" s="52">
        <v>9160620</v>
      </c>
      <c r="BR136" s="52">
        <v>4445360</v>
      </c>
      <c r="BS136" s="52">
        <v>4058460</v>
      </c>
      <c r="BT136" s="52">
        <v>3520120</v>
      </c>
      <c r="BU136" s="52">
        <v>5145000</v>
      </c>
      <c r="BV136" s="52">
        <v>6246000</v>
      </c>
      <c r="BW136" s="52">
        <v>13642000</v>
      </c>
      <c r="BX136" s="52">
        <v>12147000</v>
      </c>
      <c r="BY136" s="52">
        <v>4167000</v>
      </c>
      <c r="BZ136" s="53">
        <v>0</v>
      </c>
      <c r="CA136" s="58"/>
    </row>
    <row r="137" spans="1:90" ht="30" x14ac:dyDescent="0.25">
      <c r="A137" s="2">
        <v>409279</v>
      </c>
      <c r="B137" s="3" t="s">
        <v>490</v>
      </c>
      <c r="C137" s="3" t="s">
        <v>494</v>
      </c>
      <c r="D137" s="3" t="s">
        <v>136</v>
      </c>
      <c r="E137" s="3" t="str">
        <f t="shared" si="34"/>
        <v>EASTMORELAND WATER SERVICE ASSN  LENOX W2 pnum409279</v>
      </c>
      <c r="F137" s="2">
        <v>350</v>
      </c>
      <c r="G137" s="3" t="s">
        <v>495</v>
      </c>
      <c r="H137" s="3" t="s">
        <v>496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3">
        <v>0</v>
      </c>
      <c r="AD137" s="53">
        <v>0</v>
      </c>
      <c r="AE137" s="53">
        <v>0</v>
      </c>
      <c r="AF137" s="53">
        <v>0</v>
      </c>
      <c r="AG137" s="53">
        <v>0</v>
      </c>
      <c r="AH137" s="53">
        <v>0</v>
      </c>
      <c r="AI137" s="53">
        <v>0</v>
      </c>
      <c r="AJ137" s="53">
        <v>0</v>
      </c>
      <c r="AK137" s="53">
        <v>0</v>
      </c>
      <c r="AL137" s="53">
        <v>0</v>
      </c>
      <c r="AM137" s="53">
        <v>0</v>
      </c>
      <c r="AN137" s="53">
        <v>0</v>
      </c>
      <c r="AO137" s="53">
        <v>0</v>
      </c>
      <c r="AP137" s="53">
        <v>0</v>
      </c>
      <c r="AQ137" s="53">
        <v>0</v>
      </c>
      <c r="AR137" s="53">
        <v>0</v>
      </c>
      <c r="AS137" s="53">
        <v>0</v>
      </c>
      <c r="AT137" s="52">
        <v>9200000</v>
      </c>
      <c r="AU137" s="52">
        <v>9200000</v>
      </c>
      <c r="AV137" s="52">
        <v>12281794</v>
      </c>
      <c r="AW137" s="52">
        <v>12281794</v>
      </c>
      <c r="AX137" s="52">
        <v>12281794</v>
      </c>
      <c r="AY137" s="52">
        <v>10133150</v>
      </c>
      <c r="AZ137" s="52">
        <v>10133150</v>
      </c>
      <c r="BA137" s="52">
        <v>10133150</v>
      </c>
      <c r="BB137" s="52">
        <v>10133150</v>
      </c>
      <c r="BC137" s="51">
        <v>10133150</v>
      </c>
      <c r="BD137" s="51">
        <v>10133150</v>
      </c>
      <c r="BE137" s="51">
        <v>10133150</v>
      </c>
      <c r="BF137" s="51">
        <v>10755100</v>
      </c>
      <c r="BG137" s="51">
        <v>19078900</v>
      </c>
      <c r="BH137" s="51">
        <v>19078900</v>
      </c>
      <c r="BI137" s="51">
        <v>10220000</v>
      </c>
      <c r="BJ137" s="51">
        <v>10220000</v>
      </c>
      <c r="BK137" s="51">
        <v>11923500</v>
      </c>
      <c r="BL137" s="51">
        <v>14549400</v>
      </c>
      <c r="BM137" s="51">
        <v>15730600</v>
      </c>
      <c r="BN137" s="51">
        <v>11133600</v>
      </c>
      <c r="BO137" s="51">
        <v>3537000</v>
      </c>
      <c r="BP137" s="51">
        <v>3391400</v>
      </c>
      <c r="BQ137" s="51">
        <v>2770300</v>
      </c>
      <c r="BR137" s="51">
        <v>3726200</v>
      </c>
      <c r="BS137" s="51">
        <v>3726200</v>
      </c>
      <c r="BT137" s="51">
        <v>9977500</v>
      </c>
      <c r="BU137" s="51">
        <v>9848000</v>
      </c>
      <c r="BV137" s="51">
        <v>9082000</v>
      </c>
      <c r="BW137" s="51">
        <v>9082000</v>
      </c>
      <c r="BX137" s="51">
        <v>9082000</v>
      </c>
      <c r="BY137" s="51">
        <v>3220000</v>
      </c>
      <c r="BZ137" s="51">
        <v>3220000</v>
      </c>
      <c r="CA137" s="58"/>
    </row>
    <row r="138" spans="1:90" ht="30" x14ac:dyDescent="0.25">
      <c r="A138" s="2">
        <v>409281</v>
      </c>
      <c r="B138" s="3" t="s">
        <v>490</v>
      </c>
      <c r="C138" s="3" t="s">
        <v>494</v>
      </c>
      <c r="D138" s="3" t="s">
        <v>141</v>
      </c>
      <c r="E138" s="3" t="str">
        <f t="shared" si="34"/>
        <v>EASTMORELAND WATER SERVICE ASSN  LENOX W1 pnum409281</v>
      </c>
      <c r="F138" s="2">
        <v>265</v>
      </c>
      <c r="G138" s="3" t="s">
        <v>497</v>
      </c>
      <c r="H138" s="3" t="s">
        <v>498</v>
      </c>
      <c r="I138" s="57">
        <v>4800000</v>
      </c>
      <c r="J138" s="57">
        <v>7263200</v>
      </c>
      <c r="K138" s="57">
        <v>4800000</v>
      </c>
      <c r="L138" s="57">
        <v>4800000</v>
      </c>
      <c r="M138" s="57">
        <v>7263200</v>
      </c>
      <c r="N138" s="57">
        <v>4800000</v>
      </c>
      <c r="O138" s="57">
        <v>7263200</v>
      </c>
      <c r="P138" s="57">
        <v>4800000</v>
      </c>
      <c r="Q138" s="57">
        <v>4800000</v>
      </c>
      <c r="R138" s="57">
        <v>7263200</v>
      </c>
      <c r="S138" s="57">
        <v>4800000</v>
      </c>
      <c r="T138" s="57">
        <v>5800000</v>
      </c>
      <c r="U138" s="57">
        <v>8263200</v>
      </c>
      <c r="V138" s="57">
        <v>4800000</v>
      </c>
      <c r="W138" s="57">
        <v>5800000</v>
      </c>
      <c r="X138" s="57">
        <v>8263200</v>
      </c>
      <c r="Y138" s="57">
        <v>4800000</v>
      </c>
      <c r="Z138" s="57">
        <v>5800000</v>
      </c>
      <c r="AA138" s="57">
        <v>8263200</v>
      </c>
      <c r="AB138" s="57">
        <v>4800000</v>
      </c>
      <c r="AC138" s="57">
        <v>5800000</v>
      </c>
      <c r="AD138" s="57">
        <v>8263200</v>
      </c>
      <c r="AE138" s="57">
        <v>4800000</v>
      </c>
      <c r="AF138" s="57">
        <v>10263200</v>
      </c>
      <c r="AG138" s="57">
        <v>6800000</v>
      </c>
      <c r="AH138" s="57">
        <v>6800000</v>
      </c>
      <c r="AI138" s="57">
        <v>10263200</v>
      </c>
      <c r="AJ138" s="57">
        <v>6800000</v>
      </c>
      <c r="AK138" s="57">
        <v>10263200</v>
      </c>
      <c r="AL138" s="57">
        <v>6800000</v>
      </c>
      <c r="AM138" s="57">
        <v>10263200</v>
      </c>
      <c r="AN138" s="52">
        <v>28105000</v>
      </c>
      <c r="AO138" s="52">
        <v>6800000</v>
      </c>
      <c r="AP138" s="52">
        <v>10263200</v>
      </c>
      <c r="AQ138" s="52">
        <v>11818400</v>
      </c>
      <c r="AR138" s="52">
        <v>11818400</v>
      </c>
      <c r="AS138" s="52">
        <v>12000000</v>
      </c>
      <c r="AT138" s="52">
        <v>12000000</v>
      </c>
      <c r="AU138" s="52">
        <v>12000000</v>
      </c>
      <c r="AV138" s="51">
        <v>12281793</v>
      </c>
      <c r="AW138" s="51">
        <v>12281793</v>
      </c>
      <c r="AX138" s="51">
        <v>12281793</v>
      </c>
      <c r="AY138" s="51">
        <v>10133150</v>
      </c>
      <c r="AZ138" s="51">
        <v>10133150</v>
      </c>
      <c r="BA138" s="51">
        <v>10133150</v>
      </c>
      <c r="BB138" s="51">
        <v>10133150</v>
      </c>
      <c r="BC138" s="51">
        <v>10133150</v>
      </c>
      <c r="BD138" s="51">
        <v>10133150</v>
      </c>
      <c r="BE138" s="51">
        <v>10133150</v>
      </c>
      <c r="BF138" s="51">
        <v>16478768</v>
      </c>
      <c r="BG138" s="51">
        <v>16004736</v>
      </c>
      <c r="BH138" s="51">
        <v>16004736</v>
      </c>
      <c r="BI138" s="51">
        <v>10220000</v>
      </c>
      <c r="BJ138" s="51">
        <v>10220000</v>
      </c>
      <c r="BK138" s="51">
        <v>12136680</v>
      </c>
      <c r="BL138" s="51">
        <v>16007960</v>
      </c>
      <c r="BM138" s="51">
        <v>13685400</v>
      </c>
      <c r="BN138" s="51">
        <v>11136800</v>
      </c>
      <c r="BO138" s="51">
        <v>18515200</v>
      </c>
      <c r="BP138" s="51">
        <v>14041700</v>
      </c>
      <c r="BQ138" s="51">
        <v>11838810</v>
      </c>
      <c r="BR138" s="51">
        <v>11672800</v>
      </c>
      <c r="BS138" s="51">
        <v>11672800</v>
      </c>
      <c r="BT138" s="51">
        <v>2565900</v>
      </c>
      <c r="BU138" s="51">
        <v>9848000</v>
      </c>
      <c r="BV138" s="51">
        <v>10083000</v>
      </c>
      <c r="BW138" s="51">
        <v>10083000</v>
      </c>
      <c r="BX138" s="51">
        <v>10083000</v>
      </c>
      <c r="BY138" s="51">
        <v>4760000</v>
      </c>
      <c r="BZ138" s="51">
        <v>4760000</v>
      </c>
      <c r="CA138" s="58"/>
    </row>
    <row r="139" spans="1:90" ht="30" x14ac:dyDescent="0.25">
      <c r="A139" s="2">
        <v>409280</v>
      </c>
      <c r="B139" s="3" t="s">
        <v>490</v>
      </c>
      <c r="C139" s="3" t="s">
        <v>494</v>
      </c>
      <c r="D139" s="3" t="s">
        <v>499</v>
      </c>
      <c r="E139" s="3" t="str">
        <f t="shared" si="34"/>
        <v>EASTMORELAND WATER SERVICE ASSN  LENOX W pnum409280</v>
      </c>
      <c r="F139" s="5">
        <v>265</v>
      </c>
      <c r="G139" s="3" t="s">
        <v>500</v>
      </c>
      <c r="H139" s="3" t="s">
        <v>501</v>
      </c>
      <c r="I139" s="57">
        <v>5500000</v>
      </c>
      <c r="J139" s="57">
        <v>5898800</v>
      </c>
      <c r="K139" s="57">
        <v>4500000</v>
      </c>
      <c r="L139" s="57">
        <v>5500000</v>
      </c>
      <c r="M139" s="57">
        <v>5898800</v>
      </c>
      <c r="N139" s="57">
        <v>5500000</v>
      </c>
      <c r="O139" s="57">
        <v>5898800</v>
      </c>
      <c r="P139" s="57">
        <v>4500000</v>
      </c>
      <c r="Q139" s="57">
        <v>5500000</v>
      </c>
      <c r="R139" s="57">
        <v>5898800</v>
      </c>
      <c r="S139" s="57">
        <v>4500000</v>
      </c>
      <c r="T139" s="57">
        <v>6500000</v>
      </c>
      <c r="U139" s="57">
        <v>5898800</v>
      </c>
      <c r="V139" s="57">
        <v>6500000</v>
      </c>
      <c r="W139" s="57">
        <v>6500000</v>
      </c>
      <c r="X139" s="57">
        <v>5898800</v>
      </c>
      <c r="Y139" s="57">
        <v>6500000</v>
      </c>
      <c r="Z139" s="57">
        <v>6500000</v>
      </c>
      <c r="AA139" s="57">
        <v>5898800</v>
      </c>
      <c r="AB139" s="57">
        <v>6500000</v>
      </c>
      <c r="AC139" s="57">
        <v>6500000</v>
      </c>
      <c r="AD139" s="57">
        <v>5898800</v>
      </c>
      <c r="AE139" s="57">
        <v>6500000</v>
      </c>
      <c r="AF139" s="57">
        <v>7898800</v>
      </c>
      <c r="AG139" s="57">
        <v>8500000</v>
      </c>
      <c r="AH139" s="57">
        <v>8500000</v>
      </c>
      <c r="AI139" s="57">
        <v>7898800</v>
      </c>
      <c r="AJ139" s="57">
        <v>8500000</v>
      </c>
      <c r="AK139" s="57">
        <v>7898800</v>
      </c>
      <c r="AL139" s="57">
        <v>8500000</v>
      </c>
      <c r="AM139" s="57">
        <v>7898800</v>
      </c>
      <c r="AN139" s="52">
        <v>28105000</v>
      </c>
      <c r="AO139" s="52">
        <v>8500000</v>
      </c>
      <c r="AP139" s="52">
        <v>7898800</v>
      </c>
      <c r="AQ139" s="52">
        <v>9370200</v>
      </c>
      <c r="AR139" s="52">
        <v>9370200</v>
      </c>
      <c r="AS139" s="52">
        <v>9200000</v>
      </c>
      <c r="AT139" s="52">
        <v>0</v>
      </c>
      <c r="AU139" s="52">
        <v>9370200</v>
      </c>
      <c r="AV139" s="53">
        <v>0</v>
      </c>
      <c r="AW139" s="53">
        <v>0</v>
      </c>
      <c r="AX139" s="53">
        <v>0</v>
      </c>
      <c r="AY139" s="53">
        <v>0</v>
      </c>
      <c r="AZ139" s="53">
        <v>0</v>
      </c>
      <c r="BA139" s="53">
        <v>0</v>
      </c>
      <c r="BB139" s="53">
        <v>0</v>
      </c>
      <c r="BC139" s="53">
        <v>0</v>
      </c>
      <c r="BD139" s="53">
        <v>0</v>
      </c>
      <c r="BE139" s="53">
        <v>0</v>
      </c>
      <c r="BF139" s="55">
        <v>0</v>
      </c>
      <c r="BG139" s="55">
        <v>0</v>
      </c>
      <c r="BH139" s="55">
        <v>0</v>
      </c>
      <c r="BI139" s="55">
        <v>0</v>
      </c>
      <c r="BJ139" s="55">
        <v>0</v>
      </c>
      <c r="BK139" s="55">
        <v>0</v>
      </c>
      <c r="BL139" s="55">
        <v>0</v>
      </c>
      <c r="BM139" s="55">
        <v>0</v>
      </c>
      <c r="BN139" s="55">
        <v>0</v>
      </c>
      <c r="BO139" s="55">
        <v>0</v>
      </c>
      <c r="BP139" s="55">
        <v>0</v>
      </c>
      <c r="BQ139" s="55">
        <v>0</v>
      </c>
      <c r="BR139" s="55">
        <v>0</v>
      </c>
      <c r="BS139" s="55">
        <v>0</v>
      </c>
      <c r="BT139" s="55">
        <v>0</v>
      </c>
      <c r="BU139" s="55">
        <v>0</v>
      </c>
      <c r="BV139" s="55">
        <v>0</v>
      </c>
      <c r="BW139" s="55">
        <v>0</v>
      </c>
      <c r="BX139" s="55">
        <v>0</v>
      </c>
      <c r="BY139" s="55">
        <v>0</v>
      </c>
      <c r="BZ139" s="55">
        <v>0</v>
      </c>
      <c r="CA139" s="58"/>
    </row>
    <row r="140" spans="1:90" x14ac:dyDescent="0.25">
      <c r="A140" s="47">
        <v>409198</v>
      </c>
      <c r="B140" s="48" t="s">
        <v>502</v>
      </c>
      <c r="C140" s="11" t="s">
        <v>503</v>
      </c>
      <c r="D140" s="11" t="s">
        <v>157</v>
      </c>
      <c r="E140" s="3" t="str">
        <f t="shared" si="34"/>
        <v>ELWOOD W4 pnum409198</v>
      </c>
      <c r="F140" s="10">
        <v>300</v>
      </c>
      <c r="G140" s="11" t="s">
        <v>504</v>
      </c>
      <c r="H140" s="11" t="s">
        <v>505</v>
      </c>
      <c r="I140" s="93">
        <f>AN140/2</f>
        <v>4859000</v>
      </c>
      <c r="J140" s="100">
        <f t="shared" ref="J140:AM140" si="35">(($AN140-$I140)/($AN$2-$I$2))+I140</f>
        <v>4859000.4499074072</v>
      </c>
      <c r="K140" s="100">
        <f t="shared" si="35"/>
        <v>4859000.8998148143</v>
      </c>
      <c r="L140" s="100">
        <f t="shared" si="35"/>
        <v>4859001.3497222215</v>
      </c>
      <c r="M140" s="100">
        <f t="shared" si="35"/>
        <v>4859001.7996296287</v>
      </c>
      <c r="N140" s="100">
        <f t="shared" si="35"/>
        <v>4859002.2495370358</v>
      </c>
      <c r="O140" s="100">
        <f t="shared" si="35"/>
        <v>4859002.699444443</v>
      </c>
      <c r="P140" s="100">
        <f t="shared" si="35"/>
        <v>4859003.1493518502</v>
      </c>
      <c r="Q140" s="100">
        <f t="shared" si="35"/>
        <v>4859003.5992592573</v>
      </c>
      <c r="R140" s="100">
        <f t="shared" si="35"/>
        <v>4859004.0491666645</v>
      </c>
      <c r="S140" s="100">
        <f t="shared" si="35"/>
        <v>4859004.4990740716</v>
      </c>
      <c r="T140" s="100">
        <f t="shared" si="35"/>
        <v>4859004.9489814788</v>
      </c>
      <c r="U140" s="100">
        <f t="shared" si="35"/>
        <v>4859005.398888886</v>
      </c>
      <c r="V140" s="100">
        <f t="shared" si="35"/>
        <v>4859005.8487962931</v>
      </c>
      <c r="W140" s="100">
        <f t="shared" si="35"/>
        <v>4859006.2987037003</v>
      </c>
      <c r="X140" s="100">
        <f t="shared" si="35"/>
        <v>4859006.7486111075</v>
      </c>
      <c r="Y140" s="100">
        <f t="shared" si="35"/>
        <v>4859007.1985185146</v>
      </c>
      <c r="Z140" s="100">
        <f t="shared" si="35"/>
        <v>4859007.6484259218</v>
      </c>
      <c r="AA140" s="100">
        <f t="shared" si="35"/>
        <v>4859008.098333329</v>
      </c>
      <c r="AB140" s="100">
        <f t="shared" si="35"/>
        <v>4859008.5482407361</v>
      </c>
      <c r="AC140" s="100">
        <f t="shared" si="35"/>
        <v>4859008.9981481433</v>
      </c>
      <c r="AD140" s="100">
        <f t="shared" si="35"/>
        <v>4859009.4480555505</v>
      </c>
      <c r="AE140" s="100">
        <f t="shared" si="35"/>
        <v>4859009.8979629576</v>
      </c>
      <c r="AF140" s="100">
        <f t="shared" si="35"/>
        <v>4859010.3478703648</v>
      </c>
      <c r="AG140" s="100">
        <f t="shared" si="35"/>
        <v>4859010.7977777719</v>
      </c>
      <c r="AH140" s="100">
        <f t="shared" si="35"/>
        <v>4859011.2476851791</v>
      </c>
      <c r="AI140" s="100">
        <f t="shared" si="35"/>
        <v>4859011.6975925863</v>
      </c>
      <c r="AJ140" s="100">
        <f t="shared" si="35"/>
        <v>4859012.1474999934</v>
      </c>
      <c r="AK140" s="100">
        <f t="shared" si="35"/>
        <v>4859012.5974074006</v>
      </c>
      <c r="AL140" s="100">
        <f t="shared" si="35"/>
        <v>4859013.0473148078</v>
      </c>
      <c r="AM140" s="100">
        <f t="shared" si="35"/>
        <v>4859013.4972222149</v>
      </c>
      <c r="AN140" s="79">
        <v>9718000</v>
      </c>
      <c r="AO140" s="79">
        <v>9290900</v>
      </c>
      <c r="AP140" s="79">
        <v>9290900</v>
      </c>
      <c r="AQ140" s="79">
        <v>36090100</v>
      </c>
      <c r="AR140" s="79">
        <v>36090100</v>
      </c>
      <c r="AS140" s="79">
        <v>8900000</v>
      </c>
      <c r="AT140" s="79">
        <v>8078000</v>
      </c>
      <c r="AU140" s="79">
        <v>6059000</v>
      </c>
      <c r="AV140" s="115">
        <v>6300000</v>
      </c>
      <c r="AW140" s="79">
        <v>6723300</v>
      </c>
      <c r="AX140" s="79">
        <v>6723300</v>
      </c>
      <c r="AY140" s="79">
        <v>6248070</v>
      </c>
      <c r="AZ140" s="79">
        <v>6248070</v>
      </c>
      <c r="BA140" s="79">
        <v>6248070</v>
      </c>
      <c r="BB140" s="120">
        <f t="shared" ref="BB140:BG140" si="36">(($BH140-$BA140)/(2001-1994))+BA140</f>
        <v>5373345.7142857146</v>
      </c>
      <c r="BC140" s="120">
        <f t="shared" si="36"/>
        <v>4498621.4285714291</v>
      </c>
      <c r="BD140" s="120">
        <f t="shared" si="36"/>
        <v>3623897.1428571437</v>
      </c>
      <c r="BE140" s="120">
        <f t="shared" si="36"/>
        <v>2749172.8571428582</v>
      </c>
      <c r="BF140" s="103">
        <f t="shared" si="36"/>
        <v>1874448.5714285725</v>
      </c>
      <c r="BG140" s="120">
        <f t="shared" si="36"/>
        <v>999724.28571428685</v>
      </c>
      <c r="BH140" s="79">
        <v>125000</v>
      </c>
      <c r="BI140" s="77">
        <v>108000</v>
      </c>
      <c r="BJ140" s="86">
        <v>0</v>
      </c>
      <c r="BK140" s="88">
        <v>0</v>
      </c>
      <c r="BL140" s="88">
        <v>0</v>
      </c>
      <c r="BM140" s="88">
        <v>0</v>
      </c>
      <c r="BN140" s="88">
        <v>0</v>
      </c>
      <c r="BO140" s="88">
        <v>0</v>
      </c>
      <c r="BP140" s="88">
        <v>0</v>
      </c>
      <c r="BQ140" s="88">
        <v>0</v>
      </c>
      <c r="BR140" s="88">
        <v>0</v>
      </c>
      <c r="BS140" s="88">
        <v>0</v>
      </c>
      <c r="BT140" s="88">
        <v>0</v>
      </c>
      <c r="BU140" s="88">
        <v>0</v>
      </c>
      <c r="BV140" s="88">
        <v>0</v>
      </c>
      <c r="BW140" s="88">
        <v>0</v>
      </c>
      <c r="BX140" s="88">
        <v>0</v>
      </c>
      <c r="BY140" s="88">
        <v>0</v>
      </c>
      <c r="BZ140" s="88">
        <v>0</v>
      </c>
      <c r="CA140" s="58"/>
    </row>
    <row r="141" spans="1:90" x14ac:dyDescent="0.25">
      <c r="A141" s="47">
        <v>409197</v>
      </c>
      <c r="B141" s="48" t="s">
        <v>502</v>
      </c>
      <c r="C141" s="11" t="s">
        <v>503</v>
      </c>
      <c r="D141" s="11" t="s">
        <v>180</v>
      </c>
      <c r="E141" s="3" t="str">
        <f t="shared" si="34"/>
        <v>ELWOOD W3 pnum409197</v>
      </c>
      <c r="F141" s="10">
        <v>230</v>
      </c>
      <c r="G141" s="11" t="s">
        <v>506</v>
      </c>
      <c r="H141" s="11" t="s">
        <v>507</v>
      </c>
      <c r="I141" s="93">
        <f>AN141/2</f>
        <v>4859000</v>
      </c>
      <c r="J141" s="100">
        <f t="shared" ref="J141:AM141" si="37">(($AN141-$I141)/($AN$2-$I$2))+I141</f>
        <v>4859000.4499074072</v>
      </c>
      <c r="K141" s="100">
        <f t="shared" si="37"/>
        <v>4859000.8998148143</v>
      </c>
      <c r="L141" s="100">
        <f t="shared" si="37"/>
        <v>4859001.3497222215</v>
      </c>
      <c r="M141" s="100">
        <f t="shared" si="37"/>
        <v>4859001.7996296287</v>
      </c>
      <c r="N141" s="100">
        <f t="shared" si="37"/>
        <v>4859002.2495370358</v>
      </c>
      <c r="O141" s="100">
        <f t="shared" si="37"/>
        <v>4859002.699444443</v>
      </c>
      <c r="P141" s="100">
        <f t="shared" si="37"/>
        <v>4859003.1493518502</v>
      </c>
      <c r="Q141" s="100">
        <f t="shared" si="37"/>
        <v>4859003.5992592573</v>
      </c>
      <c r="R141" s="100">
        <f t="shared" si="37"/>
        <v>4859004.0491666645</v>
      </c>
      <c r="S141" s="100">
        <f t="shared" si="37"/>
        <v>4859004.4990740716</v>
      </c>
      <c r="T141" s="100">
        <f t="shared" si="37"/>
        <v>4859004.9489814788</v>
      </c>
      <c r="U141" s="100">
        <f t="shared" si="37"/>
        <v>4859005.398888886</v>
      </c>
      <c r="V141" s="100">
        <f t="shared" si="37"/>
        <v>4859005.8487962931</v>
      </c>
      <c r="W141" s="100">
        <f t="shared" si="37"/>
        <v>4859006.2987037003</v>
      </c>
      <c r="X141" s="100">
        <f t="shared" si="37"/>
        <v>4859006.7486111075</v>
      </c>
      <c r="Y141" s="100">
        <f t="shared" si="37"/>
        <v>4859007.1985185146</v>
      </c>
      <c r="Z141" s="100">
        <f t="shared" si="37"/>
        <v>4859007.6484259218</v>
      </c>
      <c r="AA141" s="100">
        <f t="shared" si="37"/>
        <v>4859008.098333329</v>
      </c>
      <c r="AB141" s="100">
        <f t="shared" si="37"/>
        <v>4859008.5482407361</v>
      </c>
      <c r="AC141" s="100">
        <f t="shared" si="37"/>
        <v>4859008.9981481433</v>
      </c>
      <c r="AD141" s="100">
        <f t="shared" si="37"/>
        <v>4859009.4480555505</v>
      </c>
      <c r="AE141" s="100">
        <f t="shared" si="37"/>
        <v>4859009.8979629576</v>
      </c>
      <c r="AF141" s="100">
        <f t="shared" si="37"/>
        <v>4859010.3478703648</v>
      </c>
      <c r="AG141" s="100">
        <f t="shared" si="37"/>
        <v>4859010.7977777719</v>
      </c>
      <c r="AH141" s="100">
        <f t="shared" si="37"/>
        <v>4859011.2476851791</v>
      </c>
      <c r="AI141" s="100">
        <f t="shared" si="37"/>
        <v>4859011.6975925863</v>
      </c>
      <c r="AJ141" s="100">
        <f t="shared" si="37"/>
        <v>4859012.1474999934</v>
      </c>
      <c r="AK141" s="100">
        <f t="shared" si="37"/>
        <v>4859012.5974074006</v>
      </c>
      <c r="AL141" s="100">
        <f t="shared" si="37"/>
        <v>4859013.0473148078</v>
      </c>
      <c r="AM141" s="100">
        <f t="shared" si="37"/>
        <v>4859013.4972222149</v>
      </c>
      <c r="AN141" s="79">
        <v>9718000</v>
      </c>
      <c r="AO141" s="79">
        <v>10783300</v>
      </c>
      <c r="AP141" s="79">
        <v>10783300</v>
      </c>
      <c r="AQ141" s="79">
        <f>AP141-(AP141-AS141)/3</f>
        <v>10188866.666666666</v>
      </c>
      <c r="AR141" s="79">
        <f>AQ141-(AP141-AS141)/3</f>
        <v>9594433.3333333321</v>
      </c>
      <c r="AS141" s="79">
        <v>9000000</v>
      </c>
      <c r="AT141" s="79">
        <v>8078000</v>
      </c>
      <c r="AU141" s="79">
        <v>6059000</v>
      </c>
      <c r="AV141" s="109">
        <v>6300000</v>
      </c>
      <c r="AW141" s="77">
        <v>6723300</v>
      </c>
      <c r="AX141" s="77">
        <v>6723300</v>
      </c>
      <c r="AY141" s="77">
        <v>6248070</v>
      </c>
      <c r="AZ141" s="77">
        <v>6248070</v>
      </c>
      <c r="BA141" s="77">
        <v>6248070</v>
      </c>
      <c r="BB141" s="76">
        <f>(($BD141-$BA141)/($BD$2-$BA$2))+BA141</f>
        <v>6248090.1022698414</v>
      </c>
      <c r="BC141" s="76">
        <f>(($BD141-$BA141)/($BD$2-$BA$2))+BB141</f>
        <v>6248110.2045396827</v>
      </c>
      <c r="BD141" s="77">
        <v>18912500</v>
      </c>
      <c r="BE141" s="76">
        <f>(($BG141-$BD141)/($BG$2-$BD$2))+BD141</f>
        <v>18912504.861111112</v>
      </c>
      <c r="BF141" s="76">
        <f>(($BG141-$BD141)/($BG$2-$BD$2))+BE141</f>
        <v>18912509.722222224</v>
      </c>
      <c r="BG141" s="84">
        <v>15850000</v>
      </c>
      <c r="BH141" s="77">
        <v>10494000</v>
      </c>
      <c r="BI141" s="77">
        <v>22804000</v>
      </c>
      <c r="BJ141" s="77">
        <v>19565000</v>
      </c>
      <c r="BK141" s="76">
        <f t="shared" ref="BK141:BZ141" si="38">AVERAGE($BF$132:$BJ$132)</f>
        <v>0</v>
      </c>
      <c r="BL141" s="76">
        <f t="shared" si="38"/>
        <v>0</v>
      </c>
      <c r="BM141" s="76">
        <f t="shared" si="38"/>
        <v>0</v>
      </c>
      <c r="BN141" s="76">
        <f t="shared" si="38"/>
        <v>0</v>
      </c>
      <c r="BO141" s="76">
        <f t="shared" si="38"/>
        <v>0</v>
      </c>
      <c r="BP141" s="76">
        <f t="shared" si="38"/>
        <v>0</v>
      </c>
      <c r="BQ141" s="76">
        <f t="shared" si="38"/>
        <v>0</v>
      </c>
      <c r="BR141" s="76">
        <f t="shared" si="38"/>
        <v>0</v>
      </c>
      <c r="BS141" s="76">
        <f t="shared" si="38"/>
        <v>0</v>
      </c>
      <c r="BT141" s="76">
        <f t="shared" si="38"/>
        <v>0</v>
      </c>
      <c r="BU141" s="76">
        <f t="shared" si="38"/>
        <v>0</v>
      </c>
      <c r="BV141" s="76">
        <f t="shared" si="38"/>
        <v>0</v>
      </c>
      <c r="BW141" s="76">
        <f t="shared" si="38"/>
        <v>0</v>
      </c>
      <c r="BX141" s="76">
        <f t="shared" si="38"/>
        <v>0</v>
      </c>
      <c r="BY141" s="76">
        <f t="shared" si="38"/>
        <v>0</v>
      </c>
      <c r="BZ141" s="76">
        <f t="shared" si="38"/>
        <v>0</v>
      </c>
      <c r="CA141" s="58"/>
    </row>
    <row r="142" spans="1:90" x14ac:dyDescent="0.25">
      <c r="A142" s="47">
        <v>409195</v>
      </c>
      <c r="B142" s="48" t="s">
        <v>502</v>
      </c>
      <c r="C142" s="11" t="s">
        <v>503</v>
      </c>
      <c r="D142" s="11" t="s">
        <v>136</v>
      </c>
      <c r="E142" s="3" t="str">
        <f t="shared" si="34"/>
        <v>ELWOOD W2 pnum409195</v>
      </c>
      <c r="F142" s="10">
        <v>225</v>
      </c>
      <c r="G142" s="11" t="s">
        <v>508</v>
      </c>
      <c r="H142" s="11" t="s">
        <v>509</v>
      </c>
      <c r="I142" s="93">
        <f>AN142/2</f>
        <v>3239500</v>
      </c>
      <c r="J142" s="100">
        <f t="shared" ref="J142:AM142" si="39">(($AN142-$I142)/($AN$2-$I$2))+I142</f>
        <v>3239500.2999537038</v>
      </c>
      <c r="K142" s="100">
        <f t="shared" si="39"/>
        <v>3239500.5999074075</v>
      </c>
      <c r="L142" s="100">
        <f t="shared" si="39"/>
        <v>3239500.8998611113</v>
      </c>
      <c r="M142" s="100">
        <f t="shared" si="39"/>
        <v>3239501.1998148151</v>
      </c>
      <c r="N142" s="100">
        <f t="shared" si="39"/>
        <v>3239501.4997685188</v>
      </c>
      <c r="O142" s="100">
        <f t="shared" si="39"/>
        <v>3239501.7997222226</v>
      </c>
      <c r="P142" s="100">
        <f t="shared" si="39"/>
        <v>3239502.0996759264</v>
      </c>
      <c r="Q142" s="100">
        <f t="shared" si="39"/>
        <v>3239502.3996296301</v>
      </c>
      <c r="R142" s="100">
        <f t="shared" si="39"/>
        <v>3239502.6995833339</v>
      </c>
      <c r="S142" s="100">
        <f t="shared" si="39"/>
        <v>3239502.9995370377</v>
      </c>
      <c r="T142" s="100">
        <f t="shared" si="39"/>
        <v>3239503.2994907415</v>
      </c>
      <c r="U142" s="100">
        <f t="shared" si="39"/>
        <v>3239503.5994444452</v>
      </c>
      <c r="V142" s="100">
        <f t="shared" si="39"/>
        <v>3239503.899398149</v>
      </c>
      <c r="W142" s="100">
        <f t="shared" si="39"/>
        <v>3239504.1993518528</v>
      </c>
      <c r="X142" s="100">
        <f t="shared" si="39"/>
        <v>3239504.4993055565</v>
      </c>
      <c r="Y142" s="100">
        <f t="shared" si="39"/>
        <v>3239504.7992592603</v>
      </c>
      <c r="Z142" s="100">
        <f t="shared" si="39"/>
        <v>3239505.0992129641</v>
      </c>
      <c r="AA142" s="100">
        <f t="shared" si="39"/>
        <v>3239505.3991666678</v>
      </c>
      <c r="AB142" s="100">
        <f t="shared" si="39"/>
        <v>3239505.6991203716</v>
      </c>
      <c r="AC142" s="100">
        <f t="shared" si="39"/>
        <v>3239505.9990740754</v>
      </c>
      <c r="AD142" s="100">
        <f t="shared" si="39"/>
        <v>3239506.2990277791</v>
      </c>
      <c r="AE142" s="100">
        <f t="shared" si="39"/>
        <v>3239506.5989814829</v>
      </c>
      <c r="AF142" s="100">
        <f t="shared" si="39"/>
        <v>3239506.8989351867</v>
      </c>
      <c r="AG142" s="100">
        <f t="shared" si="39"/>
        <v>3239507.1988888904</v>
      </c>
      <c r="AH142" s="100">
        <f t="shared" si="39"/>
        <v>3239507.4988425942</v>
      </c>
      <c r="AI142" s="100">
        <f t="shared" si="39"/>
        <v>3239507.798796298</v>
      </c>
      <c r="AJ142" s="100">
        <f t="shared" si="39"/>
        <v>3239508.0987500018</v>
      </c>
      <c r="AK142" s="100">
        <f t="shared" si="39"/>
        <v>3239508.3987037055</v>
      </c>
      <c r="AL142" s="100">
        <f t="shared" si="39"/>
        <v>3239508.6986574093</v>
      </c>
      <c r="AM142" s="100">
        <f t="shared" si="39"/>
        <v>3239508.9986111131</v>
      </c>
      <c r="AN142" s="79">
        <v>6479000</v>
      </c>
      <c r="AO142" s="79">
        <v>6706800</v>
      </c>
      <c r="AP142" s="79">
        <v>6706000</v>
      </c>
      <c r="AQ142" s="79">
        <f>AP142-(AP142-AS142)/3</f>
        <v>7470666.666666667</v>
      </c>
      <c r="AR142" s="79">
        <f>AQ142-(AP142-AS142)/3</f>
        <v>8235333.333333334</v>
      </c>
      <c r="AS142" s="79">
        <v>9000000</v>
      </c>
      <c r="AT142" s="79">
        <v>8079000</v>
      </c>
      <c r="AU142" s="79">
        <v>6059000</v>
      </c>
      <c r="AV142" s="109">
        <v>6300000</v>
      </c>
      <c r="AW142" s="77">
        <v>6723300</v>
      </c>
      <c r="AX142" s="77">
        <v>6723300</v>
      </c>
      <c r="AY142" s="79">
        <v>6248070</v>
      </c>
      <c r="AZ142" s="77">
        <v>6248070</v>
      </c>
      <c r="BA142" s="77">
        <v>6248070</v>
      </c>
      <c r="BB142" s="76">
        <f>(($BD142-$BA142)/($BD$2-$BA$2))+BA142</f>
        <v>6248090.1022698414</v>
      </c>
      <c r="BC142" s="80">
        <f>(($BD142-$BA142)/($BD$2-$BA$2))+BB142</f>
        <v>6248110.2045396827</v>
      </c>
      <c r="BD142" s="79">
        <v>18912500</v>
      </c>
      <c r="BE142" s="80">
        <f>(($BG142-$BD142)/($BG$2-$BD$2))+BD142</f>
        <v>18912512.229365081</v>
      </c>
      <c r="BF142" s="77">
        <v>11208000</v>
      </c>
      <c r="BG142" s="79">
        <v>11208000</v>
      </c>
      <c r="BH142" s="77">
        <v>8323000</v>
      </c>
      <c r="BI142" s="77">
        <v>22510000</v>
      </c>
      <c r="BJ142" s="77">
        <v>27714000</v>
      </c>
      <c r="BK142" s="77">
        <v>11519400</v>
      </c>
      <c r="BL142" s="76">
        <f t="shared" ref="BL142:BZ142" si="40">AVERAGE($BG$133:$BK$133)</f>
        <v>3762220</v>
      </c>
      <c r="BM142" s="76">
        <f t="shared" si="40"/>
        <v>3762220</v>
      </c>
      <c r="BN142" s="76">
        <f t="shared" si="40"/>
        <v>3762220</v>
      </c>
      <c r="BO142" s="76">
        <f t="shared" si="40"/>
        <v>3762220</v>
      </c>
      <c r="BP142" s="76">
        <f t="shared" si="40"/>
        <v>3762220</v>
      </c>
      <c r="BQ142" s="76">
        <f t="shared" si="40"/>
        <v>3762220</v>
      </c>
      <c r="BR142" s="76">
        <f t="shared" si="40"/>
        <v>3762220</v>
      </c>
      <c r="BS142" s="76">
        <f t="shared" si="40"/>
        <v>3762220</v>
      </c>
      <c r="BT142" s="76">
        <f t="shared" si="40"/>
        <v>3762220</v>
      </c>
      <c r="BU142" s="76">
        <f t="shared" si="40"/>
        <v>3762220</v>
      </c>
      <c r="BV142" s="76">
        <f t="shared" si="40"/>
        <v>3762220</v>
      </c>
      <c r="BW142" s="76">
        <f t="shared" si="40"/>
        <v>3762220</v>
      </c>
      <c r="BX142" s="76">
        <f t="shared" si="40"/>
        <v>3762220</v>
      </c>
      <c r="BY142" s="76">
        <f t="shared" si="40"/>
        <v>3762220</v>
      </c>
      <c r="BZ142" s="76">
        <f t="shared" si="40"/>
        <v>3762220</v>
      </c>
      <c r="CA142" s="58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</row>
    <row r="143" spans="1:90" s="14" customFormat="1" ht="30" x14ac:dyDescent="0.25">
      <c r="A143" s="2">
        <v>457430</v>
      </c>
      <c r="B143" s="3" t="s">
        <v>510</v>
      </c>
      <c r="C143" s="3" t="s">
        <v>511</v>
      </c>
      <c r="D143" s="3" t="s">
        <v>136</v>
      </c>
      <c r="E143" s="3" t="str">
        <f t="shared" si="34"/>
        <v>ELWOOD ENERGY LLC W2 pnum457430</v>
      </c>
      <c r="F143" s="2">
        <v>120</v>
      </c>
      <c r="G143" s="3" t="s">
        <v>512</v>
      </c>
      <c r="H143" s="3" t="s">
        <v>513</v>
      </c>
      <c r="I143" s="57">
        <v>0</v>
      </c>
      <c r="J143" s="50">
        <v>0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0</v>
      </c>
      <c r="Y143" s="50">
        <v>0</v>
      </c>
      <c r="Z143" s="50">
        <v>0</v>
      </c>
      <c r="AA143" s="50">
        <v>0</v>
      </c>
      <c r="AB143" s="50">
        <v>0</v>
      </c>
      <c r="AC143" s="50">
        <v>0</v>
      </c>
      <c r="AD143" s="50">
        <v>0</v>
      </c>
      <c r="AE143" s="50">
        <v>0</v>
      </c>
      <c r="AF143" s="50">
        <v>0</v>
      </c>
      <c r="AG143" s="50">
        <v>0</v>
      </c>
      <c r="AH143" s="50">
        <v>0</v>
      </c>
      <c r="AI143" s="50">
        <v>0</v>
      </c>
      <c r="AJ143" s="50">
        <v>0</v>
      </c>
      <c r="AK143" s="50">
        <v>0</v>
      </c>
      <c r="AL143" s="50">
        <v>0</v>
      </c>
      <c r="AM143" s="50">
        <v>0</v>
      </c>
      <c r="AN143" s="50">
        <v>0</v>
      </c>
      <c r="AO143" s="50">
        <v>0</v>
      </c>
      <c r="AP143" s="50">
        <v>0</v>
      </c>
      <c r="AQ143" s="50">
        <v>0</v>
      </c>
      <c r="AR143" s="50">
        <v>0</v>
      </c>
      <c r="AS143" s="50">
        <v>0</v>
      </c>
      <c r="AT143" s="50">
        <v>0</v>
      </c>
      <c r="AU143" s="50">
        <v>0</v>
      </c>
      <c r="AV143" s="50">
        <v>0</v>
      </c>
      <c r="AW143" s="50">
        <v>0</v>
      </c>
      <c r="AX143" s="50">
        <v>0</v>
      </c>
      <c r="AY143" s="50">
        <v>0</v>
      </c>
      <c r="AZ143" s="50">
        <v>0</v>
      </c>
      <c r="BA143" s="50">
        <v>0</v>
      </c>
      <c r="BB143" s="50">
        <v>0</v>
      </c>
      <c r="BC143" s="50">
        <v>0</v>
      </c>
      <c r="BD143" s="50">
        <v>0</v>
      </c>
      <c r="BE143" s="50">
        <v>0</v>
      </c>
      <c r="BF143" s="55">
        <v>0</v>
      </c>
      <c r="BG143" s="55">
        <v>0</v>
      </c>
      <c r="BH143" s="55">
        <v>0</v>
      </c>
      <c r="BI143" s="55">
        <v>0</v>
      </c>
      <c r="BJ143" s="55">
        <v>0</v>
      </c>
      <c r="BK143" s="55">
        <v>0</v>
      </c>
      <c r="BL143" s="55">
        <v>0</v>
      </c>
      <c r="BM143" s="55">
        <v>0</v>
      </c>
      <c r="BN143" s="55">
        <v>0</v>
      </c>
      <c r="BO143" s="55">
        <v>0</v>
      </c>
      <c r="BP143" s="55">
        <v>0</v>
      </c>
      <c r="BQ143" s="51">
        <v>110000</v>
      </c>
      <c r="BR143" s="55">
        <v>0</v>
      </c>
      <c r="BS143" s="55">
        <v>0</v>
      </c>
      <c r="BT143" s="55">
        <v>0</v>
      </c>
      <c r="BU143" s="55">
        <v>0</v>
      </c>
      <c r="BV143" s="55">
        <v>0</v>
      </c>
      <c r="BW143" s="55">
        <v>0</v>
      </c>
      <c r="BX143" s="51">
        <v>0</v>
      </c>
      <c r="BY143" s="51">
        <v>0</v>
      </c>
      <c r="BZ143" s="51">
        <v>0</v>
      </c>
      <c r="CA143" s="58"/>
    </row>
    <row r="144" spans="1:90" s="14" customFormat="1" ht="30" x14ac:dyDescent="0.25">
      <c r="A144" s="2">
        <v>345572</v>
      </c>
      <c r="B144" s="3" t="s">
        <v>510</v>
      </c>
      <c r="C144" s="3" t="s">
        <v>511</v>
      </c>
      <c r="D144" s="3" t="s">
        <v>180</v>
      </c>
      <c r="E144" s="3" t="str">
        <f t="shared" si="34"/>
        <v>ELWOOD ENERGY LLC W3 pnum345572</v>
      </c>
      <c r="F144" s="2">
        <v>120</v>
      </c>
      <c r="G144" s="3" t="s">
        <v>514</v>
      </c>
      <c r="H144" s="3" t="s">
        <v>515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  <c r="AJ144" s="57">
        <v>0</v>
      </c>
      <c r="AK144" s="57">
        <v>0</v>
      </c>
      <c r="AL144" s="57">
        <v>0</v>
      </c>
      <c r="AM144" s="57">
        <v>0</v>
      </c>
      <c r="AN144" s="57">
        <v>0</v>
      </c>
      <c r="AO144" s="57">
        <v>0</v>
      </c>
      <c r="AP144" s="57">
        <v>0</v>
      </c>
      <c r="AQ144" s="57">
        <v>0</v>
      </c>
      <c r="AR144" s="57">
        <v>0</v>
      </c>
      <c r="AS144" s="57">
        <v>0</v>
      </c>
      <c r="AT144" s="57">
        <v>0</v>
      </c>
      <c r="AU144" s="57">
        <v>0</v>
      </c>
      <c r="AV144" s="57">
        <v>0</v>
      </c>
      <c r="AW144" s="57">
        <v>0</v>
      </c>
      <c r="AX144" s="57">
        <v>0</v>
      </c>
      <c r="AY144" s="57">
        <v>0</v>
      </c>
      <c r="AZ144" s="57">
        <v>0</v>
      </c>
      <c r="BA144" s="57">
        <v>0</v>
      </c>
      <c r="BB144" s="57">
        <v>0</v>
      </c>
      <c r="BC144" s="57">
        <v>0</v>
      </c>
      <c r="BD144" s="57">
        <v>0</v>
      </c>
      <c r="BE144" s="57">
        <v>0</v>
      </c>
      <c r="BF144" s="51">
        <v>67200</v>
      </c>
      <c r="BG144" s="51">
        <v>67200</v>
      </c>
      <c r="BH144" s="51">
        <v>67200</v>
      </c>
      <c r="BI144" s="51">
        <v>67200</v>
      </c>
      <c r="BJ144" s="51">
        <v>67200</v>
      </c>
      <c r="BK144" s="51">
        <v>67200</v>
      </c>
      <c r="BL144" s="51">
        <v>67200</v>
      </c>
      <c r="BM144" s="51">
        <v>67200</v>
      </c>
      <c r="BN144" s="51">
        <v>67200</v>
      </c>
      <c r="BO144" s="51">
        <v>110000</v>
      </c>
      <c r="BP144" s="51">
        <v>110000</v>
      </c>
      <c r="BQ144" s="55">
        <v>0</v>
      </c>
      <c r="BR144" s="51">
        <v>110000</v>
      </c>
      <c r="BS144" s="51">
        <v>110000</v>
      </c>
      <c r="BT144" s="51">
        <v>100000</v>
      </c>
      <c r="BU144" s="51">
        <v>110000</v>
      </c>
      <c r="BV144" s="51">
        <v>110000</v>
      </c>
      <c r="BW144" s="51">
        <v>110000</v>
      </c>
      <c r="BX144" s="51">
        <v>110000</v>
      </c>
      <c r="BY144" s="51">
        <v>110000</v>
      </c>
      <c r="BZ144" s="51">
        <v>110000</v>
      </c>
      <c r="CA144" s="58"/>
    </row>
    <row r="145" spans="1:90" s="14" customFormat="1" ht="30" x14ac:dyDescent="0.25">
      <c r="A145" s="2">
        <v>411881</v>
      </c>
      <c r="B145" s="3" t="s">
        <v>516</v>
      </c>
      <c r="C145" s="3" t="s">
        <v>517</v>
      </c>
      <c r="D145" s="3" t="s">
        <v>177</v>
      </c>
      <c r="E145" s="3" t="str">
        <f t="shared" si="34"/>
        <v>EVERGREEN SOD FARM W6 pnum411881</v>
      </c>
      <c r="F145" s="6">
        <v>390</v>
      </c>
      <c r="G145" s="3" t="s">
        <v>518</v>
      </c>
      <c r="H145" s="3" t="s">
        <v>519</v>
      </c>
      <c r="I145" s="50">
        <v>0</v>
      </c>
      <c r="J145" s="50">
        <v>0</v>
      </c>
      <c r="K145" s="50">
        <v>0</v>
      </c>
      <c r="L145" s="50">
        <v>0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0</v>
      </c>
      <c r="S145" s="50">
        <v>0</v>
      </c>
      <c r="T145" s="50">
        <v>0</v>
      </c>
      <c r="U145" s="50">
        <v>0</v>
      </c>
      <c r="V145" s="50">
        <v>0</v>
      </c>
      <c r="W145" s="50">
        <v>7000000</v>
      </c>
      <c r="X145" s="50">
        <v>7000000</v>
      </c>
      <c r="Y145" s="50">
        <v>7500000</v>
      </c>
      <c r="Z145" s="50">
        <v>7500000</v>
      </c>
      <c r="AA145" s="50">
        <v>7500000</v>
      </c>
      <c r="AB145" s="50">
        <v>8000000</v>
      </c>
      <c r="AC145" s="50">
        <v>8000000</v>
      </c>
      <c r="AD145" s="50">
        <v>8000000</v>
      </c>
      <c r="AE145" s="50">
        <v>8000000</v>
      </c>
      <c r="AF145" s="50">
        <v>8500000</v>
      </c>
      <c r="AG145" s="50">
        <v>8500000</v>
      </c>
      <c r="AH145" s="50">
        <v>8500000</v>
      </c>
      <c r="AI145" s="50">
        <v>8500000</v>
      </c>
      <c r="AJ145" s="50">
        <v>8500000</v>
      </c>
      <c r="AK145" s="50">
        <v>8500000</v>
      </c>
      <c r="AL145" s="50">
        <v>8500000</v>
      </c>
      <c r="AM145" s="50">
        <v>8500000</v>
      </c>
      <c r="AN145" s="50">
        <v>8500000</v>
      </c>
      <c r="AO145" s="50">
        <v>8500000</v>
      </c>
      <c r="AP145" s="50">
        <v>8500000</v>
      </c>
      <c r="AQ145" s="50">
        <v>8500000</v>
      </c>
      <c r="AR145" s="50">
        <v>8500000</v>
      </c>
      <c r="AS145" s="50">
        <v>8500000</v>
      </c>
      <c r="AT145" s="50">
        <v>8500000</v>
      </c>
      <c r="AU145" s="50">
        <v>8500000</v>
      </c>
      <c r="AV145" s="50">
        <v>8500000</v>
      </c>
      <c r="AW145" s="50">
        <v>8500000</v>
      </c>
      <c r="AX145" s="50">
        <v>8500000</v>
      </c>
      <c r="AY145" s="50">
        <v>8500000</v>
      </c>
      <c r="AZ145" s="50">
        <v>8500000</v>
      </c>
      <c r="BA145" s="50">
        <v>8500000</v>
      </c>
      <c r="BB145" s="50">
        <v>8500000</v>
      </c>
      <c r="BC145" s="50">
        <v>8500000</v>
      </c>
      <c r="BD145" s="50">
        <v>8500000</v>
      </c>
      <c r="BE145" s="50">
        <v>8500000</v>
      </c>
      <c r="BF145" s="50">
        <v>8500000</v>
      </c>
      <c r="BG145" s="50">
        <v>9500000</v>
      </c>
      <c r="BH145" s="50">
        <v>11500000</v>
      </c>
      <c r="BI145" s="50">
        <v>11500000</v>
      </c>
      <c r="BJ145" s="50">
        <v>11500000</v>
      </c>
      <c r="BK145" s="50">
        <v>11500000</v>
      </c>
      <c r="BL145" s="50">
        <v>11500000</v>
      </c>
      <c r="BM145" s="50">
        <v>11500000</v>
      </c>
      <c r="BN145" s="51">
        <v>19000000</v>
      </c>
      <c r="BO145" s="51">
        <v>19500000</v>
      </c>
      <c r="BP145" s="51">
        <v>14000000</v>
      </c>
      <c r="BQ145" s="51">
        <v>12500000</v>
      </c>
      <c r="BR145" s="51">
        <v>11300000</v>
      </c>
      <c r="BS145" s="51">
        <v>9400000</v>
      </c>
      <c r="BT145" s="51">
        <v>10000</v>
      </c>
      <c r="BU145" s="51">
        <v>10000</v>
      </c>
      <c r="BV145" s="51">
        <v>10000</v>
      </c>
      <c r="BW145" s="51">
        <v>10000</v>
      </c>
      <c r="BX145" s="51">
        <v>10000</v>
      </c>
      <c r="BY145" s="51">
        <v>10000</v>
      </c>
      <c r="BZ145" s="51">
        <v>10000</v>
      </c>
      <c r="CA145" s="58"/>
    </row>
    <row r="146" spans="1:90" s="14" customFormat="1" ht="30" x14ac:dyDescent="0.25">
      <c r="A146" s="2">
        <v>405409</v>
      </c>
      <c r="B146" s="3" t="s">
        <v>516</v>
      </c>
      <c r="C146" s="3" t="s">
        <v>517</v>
      </c>
      <c r="D146" s="3" t="s">
        <v>136</v>
      </c>
      <c r="E146" s="3" t="str">
        <f t="shared" si="34"/>
        <v>EVERGREEN SOD FARM W2 pnum405409</v>
      </c>
      <c r="F146" s="2">
        <v>256</v>
      </c>
      <c r="G146" s="3" t="s">
        <v>520</v>
      </c>
      <c r="H146" s="3" t="s">
        <v>521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  <c r="S146" s="57">
        <v>0</v>
      </c>
      <c r="T146" s="57">
        <v>0</v>
      </c>
      <c r="U146" s="57">
        <v>0</v>
      </c>
      <c r="V146" s="57">
        <v>0</v>
      </c>
      <c r="W146" s="57">
        <v>7000000</v>
      </c>
      <c r="X146" s="57">
        <v>7000000</v>
      </c>
      <c r="Y146" s="57">
        <v>7500000</v>
      </c>
      <c r="Z146" s="57">
        <v>7500000</v>
      </c>
      <c r="AA146" s="57">
        <v>7500000</v>
      </c>
      <c r="AB146" s="57">
        <v>8000000</v>
      </c>
      <c r="AC146" s="57">
        <v>8000000</v>
      </c>
      <c r="AD146" s="57">
        <v>8000000</v>
      </c>
      <c r="AE146" s="57">
        <v>8000000</v>
      </c>
      <c r="AF146" s="57">
        <v>8500000</v>
      </c>
      <c r="AG146" s="57">
        <v>8500000</v>
      </c>
      <c r="AH146" s="57">
        <v>8500000</v>
      </c>
      <c r="AI146" s="57">
        <v>8500000</v>
      </c>
      <c r="AJ146" s="57">
        <v>8500000</v>
      </c>
      <c r="AK146" s="57">
        <v>8500000</v>
      </c>
      <c r="AL146" s="57">
        <v>8500000</v>
      </c>
      <c r="AM146" s="57">
        <v>8500000</v>
      </c>
      <c r="AN146" s="57">
        <v>8500000</v>
      </c>
      <c r="AO146" s="57">
        <v>8500000</v>
      </c>
      <c r="AP146" s="57">
        <v>8500000</v>
      </c>
      <c r="AQ146" s="57">
        <v>8500000</v>
      </c>
      <c r="AR146" s="57">
        <v>8500000</v>
      </c>
      <c r="AS146" s="57">
        <v>8500000</v>
      </c>
      <c r="AT146" s="57">
        <v>8500000</v>
      </c>
      <c r="AU146" s="57">
        <v>8500000</v>
      </c>
      <c r="AV146" s="57">
        <v>8500000</v>
      </c>
      <c r="AW146" s="57">
        <v>8500000</v>
      </c>
      <c r="AX146" s="57">
        <v>8500000</v>
      </c>
      <c r="AY146" s="57">
        <v>8500000</v>
      </c>
      <c r="AZ146" s="57">
        <v>8500000</v>
      </c>
      <c r="BA146" s="57">
        <v>8500000</v>
      </c>
      <c r="BB146" s="57">
        <v>8500000</v>
      </c>
      <c r="BC146" s="57">
        <v>8500000</v>
      </c>
      <c r="BD146" s="57">
        <v>8500000</v>
      </c>
      <c r="BE146" s="57">
        <v>8500000</v>
      </c>
      <c r="BF146" s="57">
        <v>8500000</v>
      </c>
      <c r="BG146" s="57">
        <v>9500000</v>
      </c>
      <c r="BH146" s="57">
        <v>9500000</v>
      </c>
      <c r="BI146" s="57">
        <v>10500000</v>
      </c>
      <c r="BJ146" s="57">
        <v>10500000</v>
      </c>
      <c r="BK146" s="57">
        <v>10500000</v>
      </c>
      <c r="BL146" s="57">
        <v>10500000</v>
      </c>
      <c r="BM146" s="57">
        <v>10500000</v>
      </c>
      <c r="BN146" s="51">
        <v>28000000</v>
      </c>
      <c r="BO146" s="51">
        <v>26500000</v>
      </c>
      <c r="BP146" s="51">
        <v>18000000</v>
      </c>
      <c r="BQ146" s="51">
        <v>16500000</v>
      </c>
      <c r="BR146" s="51">
        <v>14600000</v>
      </c>
      <c r="BS146" s="51">
        <v>10000000</v>
      </c>
      <c r="BT146" s="51">
        <v>15000</v>
      </c>
      <c r="BU146" s="51">
        <v>15000</v>
      </c>
      <c r="BV146" s="51">
        <v>15000</v>
      </c>
      <c r="BW146" s="51">
        <v>15000</v>
      </c>
      <c r="BX146" s="51">
        <v>15000</v>
      </c>
      <c r="BY146" s="51">
        <v>15000</v>
      </c>
      <c r="BZ146" s="51">
        <v>15000</v>
      </c>
      <c r="CA146" s="58"/>
    </row>
    <row r="147" spans="1:90" s="14" customFormat="1" ht="30" x14ac:dyDescent="0.25">
      <c r="A147" s="2">
        <v>404038</v>
      </c>
      <c r="B147" s="3" t="s">
        <v>522</v>
      </c>
      <c r="C147" s="3" t="s">
        <v>523</v>
      </c>
      <c r="D147" s="3" t="s">
        <v>141</v>
      </c>
      <c r="E147" s="3" t="str">
        <f t="shared" si="34"/>
        <v>F E SCHUNDLER COMPANY W1 pnum404038</v>
      </c>
      <c r="F147" s="5">
        <v>200</v>
      </c>
      <c r="G147" s="3" t="s">
        <v>524</v>
      </c>
      <c r="H147" s="3" t="s">
        <v>525</v>
      </c>
      <c r="I147" s="57">
        <v>3500000</v>
      </c>
      <c r="J147" s="57">
        <v>3500000</v>
      </c>
      <c r="K147" s="57">
        <v>3500000</v>
      </c>
      <c r="L147" s="57">
        <v>3500000</v>
      </c>
      <c r="M147" s="57">
        <v>3500000</v>
      </c>
      <c r="N147" s="57">
        <v>3500000</v>
      </c>
      <c r="O147" s="57">
        <v>3500000</v>
      </c>
      <c r="P147" s="57">
        <v>3500000</v>
      </c>
      <c r="Q147" s="57">
        <v>3500000</v>
      </c>
      <c r="R147" s="57">
        <v>3500000</v>
      </c>
      <c r="S147" s="57">
        <v>4000000</v>
      </c>
      <c r="T147" s="57">
        <v>4000000</v>
      </c>
      <c r="U147" s="57">
        <v>4000000</v>
      </c>
      <c r="V147" s="57">
        <v>4000000</v>
      </c>
      <c r="W147" s="57">
        <v>4000000</v>
      </c>
      <c r="X147" s="57">
        <v>4000000</v>
      </c>
      <c r="Y147" s="57">
        <v>4000000</v>
      </c>
      <c r="Z147" s="57">
        <v>4000000</v>
      </c>
      <c r="AA147" s="57">
        <v>4500000</v>
      </c>
      <c r="AB147" s="57">
        <v>4500000</v>
      </c>
      <c r="AC147" s="57">
        <v>4500000</v>
      </c>
      <c r="AD147" s="57">
        <v>4500000</v>
      </c>
      <c r="AE147" s="57">
        <v>4500000</v>
      </c>
      <c r="AF147" s="57">
        <v>4500000</v>
      </c>
      <c r="AG147" s="57">
        <v>5500000</v>
      </c>
      <c r="AH147" s="57">
        <v>5500000</v>
      </c>
      <c r="AI147" s="57">
        <v>5500000</v>
      </c>
      <c r="AJ147" s="57">
        <v>5500000</v>
      </c>
      <c r="AK147" s="57">
        <v>6500000</v>
      </c>
      <c r="AL147" s="57">
        <v>6500000</v>
      </c>
      <c r="AM147" s="57">
        <v>6500000</v>
      </c>
      <c r="AN147" s="52">
        <v>7320000</v>
      </c>
      <c r="AO147" s="52">
        <v>0</v>
      </c>
      <c r="AP147" s="52">
        <v>0</v>
      </c>
      <c r="AQ147" s="52">
        <v>0</v>
      </c>
      <c r="AR147" s="52">
        <v>0</v>
      </c>
      <c r="AS147" s="52">
        <v>0</v>
      </c>
      <c r="AT147" s="52">
        <v>0</v>
      </c>
      <c r="AU147" s="52">
        <v>0</v>
      </c>
      <c r="AV147" s="52">
        <v>0</v>
      </c>
      <c r="AW147" s="52">
        <v>0</v>
      </c>
      <c r="AX147" s="52">
        <v>0</v>
      </c>
      <c r="AY147" s="52">
        <v>0</v>
      </c>
      <c r="AZ147" s="52">
        <v>0</v>
      </c>
      <c r="BA147" s="52">
        <v>0</v>
      </c>
      <c r="BB147" s="52">
        <v>0</v>
      </c>
      <c r="BC147" s="52">
        <v>0</v>
      </c>
      <c r="BD147" s="52">
        <v>0</v>
      </c>
      <c r="BE147" s="52">
        <v>0</v>
      </c>
      <c r="BF147" s="52">
        <v>0</v>
      </c>
      <c r="BG147" s="52">
        <v>0</v>
      </c>
      <c r="BH147" s="52">
        <v>0</v>
      </c>
      <c r="BI147" s="52">
        <v>0</v>
      </c>
      <c r="BJ147" s="52">
        <v>0</v>
      </c>
      <c r="BK147" s="52">
        <v>0</v>
      </c>
      <c r="BL147" s="52">
        <v>0</v>
      </c>
      <c r="BM147" s="52">
        <v>0</v>
      </c>
      <c r="BN147" s="51">
        <v>0</v>
      </c>
      <c r="BO147" s="51">
        <v>0</v>
      </c>
      <c r="BP147" s="51">
        <v>0</v>
      </c>
      <c r="BQ147" s="51">
        <v>0</v>
      </c>
      <c r="BR147" s="51">
        <v>0</v>
      </c>
      <c r="BS147" s="51">
        <v>0</v>
      </c>
      <c r="BT147" s="51">
        <v>0</v>
      </c>
      <c r="BU147" s="51">
        <v>0</v>
      </c>
      <c r="BV147" s="51">
        <v>0</v>
      </c>
      <c r="BW147" s="51">
        <v>0</v>
      </c>
      <c r="BX147" s="51">
        <v>0</v>
      </c>
      <c r="BY147" s="51">
        <v>0</v>
      </c>
      <c r="BZ147" s="51">
        <v>0</v>
      </c>
      <c r="CA147" s="58"/>
    </row>
    <row r="148" spans="1:90" s="14" customFormat="1" ht="30" x14ac:dyDescent="0.25">
      <c r="A148" s="2">
        <v>412055</v>
      </c>
      <c r="B148" s="3" t="s">
        <v>526</v>
      </c>
      <c r="C148" s="3" t="s">
        <v>527</v>
      </c>
      <c r="D148" s="3" t="s">
        <v>141</v>
      </c>
      <c r="E148" s="3" t="str">
        <f t="shared" si="34"/>
        <v>FOSSIL ROCK RECREATION AREA W1 pnum412055</v>
      </c>
      <c r="F148" s="2">
        <v>580</v>
      </c>
      <c r="G148" s="3" t="s">
        <v>528</v>
      </c>
      <c r="H148" s="3" t="s">
        <v>529</v>
      </c>
      <c r="I148" s="53">
        <v>0</v>
      </c>
      <c r="J148" s="53">
        <v>0</v>
      </c>
      <c r="K148" s="53">
        <v>0</v>
      </c>
      <c r="L148" s="53">
        <v>0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0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3">
        <v>0</v>
      </c>
      <c r="AD148" s="53">
        <v>0</v>
      </c>
      <c r="AE148" s="53">
        <v>0</v>
      </c>
      <c r="AF148" s="53">
        <v>0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0</v>
      </c>
      <c r="AM148" s="53">
        <v>0</v>
      </c>
      <c r="AN148" s="53">
        <v>0</v>
      </c>
      <c r="AO148" s="53">
        <v>0</v>
      </c>
      <c r="AP148" s="53">
        <v>0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0</v>
      </c>
      <c r="AW148" s="53">
        <v>0</v>
      </c>
      <c r="AX148" s="53">
        <v>0</v>
      </c>
      <c r="AY148" s="53">
        <v>0</v>
      </c>
      <c r="AZ148" s="53">
        <v>0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0</v>
      </c>
      <c r="BG148" s="53">
        <v>0</v>
      </c>
      <c r="BH148" s="53">
        <v>0</v>
      </c>
      <c r="BI148" s="53">
        <v>0</v>
      </c>
      <c r="BJ148" s="53">
        <v>0</v>
      </c>
      <c r="BK148" s="52">
        <v>2763820</v>
      </c>
      <c r="BL148" s="52">
        <v>2763820</v>
      </c>
      <c r="BM148" s="52">
        <v>2763820</v>
      </c>
      <c r="BN148" s="52">
        <v>1627730</v>
      </c>
      <c r="BO148" s="52">
        <v>1754980</v>
      </c>
      <c r="BP148" s="52">
        <v>1658730</v>
      </c>
      <c r="BQ148" s="52">
        <v>1698910</v>
      </c>
      <c r="BR148" s="52">
        <v>1510300</v>
      </c>
      <c r="BS148" s="52">
        <v>1780850</v>
      </c>
      <c r="BT148" s="52">
        <v>1780850</v>
      </c>
      <c r="BU148" s="52">
        <v>1780850</v>
      </c>
      <c r="BV148" s="52">
        <v>1600280</v>
      </c>
      <c r="BW148" s="53">
        <v>1780850</v>
      </c>
      <c r="BX148" s="53">
        <v>1780850</v>
      </c>
      <c r="BY148" s="53">
        <v>1780850</v>
      </c>
      <c r="BZ148" s="53">
        <v>1600280</v>
      </c>
      <c r="CA148" s="58"/>
    </row>
    <row r="149" spans="1:90" s="14" customFormat="1" x14ac:dyDescent="0.25">
      <c r="A149" s="47">
        <v>422518</v>
      </c>
      <c r="B149" s="48" t="s">
        <v>530</v>
      </c>
      <c r="C149" s="11" t="s">
        <v>531</v>
      </c>
      <c r="D149" s="11" t="s">
        <v>532</v>
      </c>
      <c r="E149" s="3" t="str">
        <f t="shared" si="34"/>
        <v>FRANKFORT W14 pnum422518</v>
      </c>
      <c r="F149" s="10">
        <v>550</v>
      </c>
      <c r="G149" s="8" t="s">
        <v>533</v>
      </c>
      <c r="H149" s="8" t="s">
        <v>534</v>
      </c>
      <c r="I149" s="93">
        <v>0</v>
      </c>
      <c r="J149" s="90">
        <v>0</v>
      </c>
      <c r="K149" s="90">
        <v>0</v>
      </c>
      <c r="L149" s="90">
        <v>0</v>
      </c>
      <c r="M149" s="90">
        <v>0</v>
      </c>
      <c r="N149" s="90">
        <v>0</v>
      </c>
      <c r="O149" s="90">
        <v>0</v>
      </c>
      <c r="P149" s="90">
        <v>0</v>
      </c>
      <c r="Q149" s="90">
        <v>0</v>
      </c>
      <c r="R149" s="90">
        <v>0</v>
      </c>
      <c r="S149" s="90">
        <v>0</v>
      </c>
      <c r="T149" s="90">
        <v>0</v>
      </c>
      <c r="U149" s="90">
        <v>0</v>
      </c>
      <c r="V149" s="90">
        <v>0</v>
      </c>
      <c r="W149" s="90">
        <v>0</v>
      </c>
      <c r="X149" s="90">
        <v>0</v>
      </c>
      <c r="Y149" s="90">
        <v>0</v>
      </c>
      <c r="Z149" s="90">
        <v>0</v>
      </c>
      <c r="AA149" s="90">
        <v>0</v>
      </c>
      <c r="AB149" s="90">
        <v>0</v>
      </c>
      <c r="AC149" s="90">
        <v>0</v>
      </c>
      <c r="AD149" s="90">
        <v>0</v>
      </c>
      <c r="AE149" s="90">
        <v>0</v>
      </c>
      <c r="AF149" s="90">
        <v>0</v>
      </c>
      <c r="AG149" s="90">
        <v>0</v>
      </c>
      <c r="AH149" s="90">
        <v>0</v>
      </c>
      <c r="AI149" s="90">
        <v>0</v>
      </c>
      <c r="AJ149" s="90">
        <v>0</v>
      </c>
      <c r="AK149" s="90">
        <v>0</v>
      </c>
      <c r="AL149" s="90">
        <v>0</v>
      </c>
      <c r="AM149" s="90">
        <v>0</v>
      </c>
      <c r="AN149" s="90">
        <v>0</v>
      </c>
      <c r="AO149" s="90">
        <v>0</v>
      </c>
      <c r="AP149" s="90">
        <v>0</v>
      </c>
      <c r="AQ149" s="90">
        <v>0</v>
      </c>
      <c r="AR149" s="90">
        <v>0</v>
      </c>
      <c r="AS149" s="90">
        <v>0</v>
      </c>
      <c r="AT149" s="90">
        <v>0</v>
      </c>
      <c r="AU149" s="90">
        <v>0</v>
      </c>
      <c r="AV149" s="90">
        <v>0</v>
      </c>
      <c r="AW149" s="90">
        <v>0</v>
      </c>
      <c r="AX149" s="90">
        <v>0</v>
      </c>
      <c r="AY149" s="90">
        <v>0</v>
      </c>
      <c r="AZ149" s="90">
        <v>0</v>
      </c>
      <c r="BA149" s="90">
        <v>0</v>
      </c>
      <c r="BB149" s="90">
        <v>0</v>
      </c>
      <c r="BC149" s="90">
        <v>0</v>
      </c>
      <c r="BD149" s="90">
        <v>0</v>
      </c>
      <c r="BE149" s="90">
        <v>0</v>
      </c>
      <c r="BF149" s="90">
        <v>0</v>
      </c>
      <c r="BG149" s="90">
        <v>0</v>
      </c>
      <c r="BH149" s="90">
        <v>0</v>
      </c>
      <c r="BI149" s="90">
        <v>0</v>
      </c>
      <c r="BJ149" s="90">
        <v>0</v>
      </c>
      <c r="BK149" s="90">
        <v>0</v>
      </c>
      <c r="BL149" s="90">
        <v>0</v>
      </c>
      <c r="BM149" s="90">
        <v>0</v>
      </c>
      <c r="BN149" s="90">
        <v>0</v>
      </c>
      <c r="BO149" s="90">
        <v>0</v>
      </c>
      <c r="BP149" s="84">
        <v>0</v>
      </c>
      <c r="BQ149" s="84">
        <v>0</v>
      </c>
      <c r="BR149" s="84">
        <v>0</v>
      </c>
      <c r="BS149" s="84">
        <v>0</v>
      </c>
      <c r="BT149" s="84">
        <v>0</v>
      </c>
      <c r="BU149" s="77">
        <v>0</v>
      </c>
      <c r="BV149" s="77">
        <v>1671000</v>
      </c>
      <c r="BW149" s="77">
        <v>10871000</v>
      </c>
      <c r="BX149" s="77">
        <v>27223000</v>
      </c>
      <c r="BY149" s="77">
        <v>56966000</v>
      </c>
      <c r="BZ149" s="77">
        <v>56966000</v>
      </c>
      <c r="CA149" s="56"/>
    </row>
    <row r="150" spans="1:90" s="14" customFormat="1" x14ac:dyDescent="0.25">
      <c r="A150" s="47">
        <v>422517</v>
      </c>
      <c r="B150" s="48" t="s">
        <v>530</v>
      </c>
      <c r="C150" s="11" t="s">
        <v>531</v>
      </c>
      <c r="D150" s="11" t="s">
        <v>253</v>
      </c>
      <c r="E150" s="3" t="str">
        <f t="shared" si="34"/>
        <v>FRANKFORT W13 pnum422517</v>
      </c>
      <c r="F150" s="10">
        <v>550</v>
      </c>
      <c r="G150" s="8" t="s">
        <v>499</v>
      </c>
      <c r="H150" s="8" t="s">
        <v>499</v>
      </c>
      <c r="I150" s="93">
        <v>0</v>
      </c>
      <c r="J150" s="90">
        <v>0</v>
      </c>
      <c r="K150" s="90">
        <v>0</v>
      </c>
      <c r="L150" s="90">
        <v>0</v>
      </c>
      <c r="M150" s="90">
        <v>0</v>
      </c>
      <c r="N150" s="90">
        <v>0</v>
      </c>
      <c r="O150" s="90">
        <v>0</v>
      </c>
      <c r="P150" s="90">
        <v>0</v>
      </c>
      <c r="Q150" s="90">
        <v>0</v>
      </c>
      <c r="R150" s="90">
        <v>0</v>
      </c>
      <c r="S150" s="90">
        <v>0</v>
      </c>
      <c r="T150" s="90">
        <v>0</v>
      </c>
      <c r="U150" s="90">
        <v>0</v>
      </c>
      <c r="V150" s="90">
        <v>0</v>
      </c>
      <c r="W150" s="90">
        <v>0</v>
      </c>
      <c r="X150" s="90">
        <v>0</v>
      </c>
      <c r="Y150" s="90">
        <v>0</v>
      </c>
      <c r="Z150" s="90">
        <v>0</v>
      </c>
      <c r="AA150" s="90">
        <v>0</v>
      </c>
      <c r="AB150" s="90">
        <v>0</v>
      </c>
      <c r="AC150" s="90">
        <v>0</v>
      </c>
      <c r="AD150" s="90">
        <v>0</v>
      </c>
      <c r="AE150" s="90">
        <v>0</v>
      </c>
      <c r="AF150" s="90">
        <v>0</v>
      </c>
      <c r="AG150" s="90">
        <v>0</v>
      </c>
      <c r="AH150" s="90">
        <v>0</v>
      </c>
      <c r="AI150" s="90">
        <v>0</v>
      </c>
      <c r="AJ150" s="90">
        <v>0</v>
      </c>
      <c r="AK150" s="90">
        <v>0</v>
      </c>
      <c r="AL150" s="90">
        <v>0</v>
      </c>
      <c r="AM150" s="90">
        <v>0</v>
      </c>
      <c r="AN150" s="90">
        <v>0</v>
      </c>
      <c r="AO150" s="90">
        <v>0</v>
      </c>
      <c r="AP150" s="90">
        <v>0</v>
      </c>
      <c r="AQ150" s="90">
        <v>0</v>
      </c>
      <c r="AR150" s="90">
        <v>0</v>
      </c>
      <c r="AS150" s="90">
        <v>0</v>
      </c>
      <c r="AT150" s="90">
        <v>0</v>
      </c>
      <c r="AU150" s="90">
        <v>0</v>
      </c>
      <c r="AV150" s="84">
        <v>0</v>
      </c>
      <c r="AW150" s="84">
        <v>0</v>
      </c>
      <c r="AX150" s="84">
        <v>0</v>
      </c>
      <c r="AY150" s="84">
        <v>0</v>
      </c>
      <c r="AZ150" s="90">
        <v>0</v>
      </c>
      <c r="BA150" s="84">
        <v>0</v>
      </c>
      <c r="BB150" s="90">
        <v>0</v>
      </c>
      <c r="BC150" s="84">
        <v>0</v>
      </c>
      <c r="BD150" s="84">
        <v>0</v>
      </c>
      <c r="BE150" s="84">
        <v>0</v>
      </c>
      <c r="BF150" s="84">
        <v>0</v>
      </c>
      <c r="BG150" s="84">
        <v>0</v>
      </c>
      <c r="BH150" s="84">
        <v>0</v>
      </c>
      <c r="BI150" s="84">
        <v>0</v>
      </c>
      <c r="BJ150" s="84">
        <v>0</v>
      </c>
      <c r="BK150" s="84">
        <v>0</v>
      </c>
      <c r="BL150" s="84">
        <v>0</v>
      </c>
      <c r="BM150" s="84">
        <v>0</v>
      </c>
      <c r="BN150" s="84">
        <v>0</v>
      </c>
      <c r="BO150" s="84">
        <v>0</v>
      </c>
      <c r="BP150" s="84">
        <v>0</v>
      </c>
      <c r="BQ150" s="84">
        <v>0</v>
      </c>
      <c r="BR150" s="84">
        <v>0</v>
      </c>
      <c r="BS150" s="84">
        <v>0</v>
      </c>
      <c r="BT150" s="84">
        <v>0</v>
      </c>
      <c r="BU150" s="77">
        <v>0</v>
      </c>
      <c r="BV150" s="77">
        <v>6831000</v>
      </c>
      <c r="BW150" s="77">
        <v>53478000</v>
      </c>
      <c r="BX150" s="77">
        <v>70945000</v>
      </c>
      <c r="BY150" s="77">
        <v>59745000</v>
      </c>
      <c r="BZ150" s="77">
        <v>59745000</v>
      </c>
      <c r="CA150" s="56"/>
    </row>
    <row r="151" spans="1:90" s="14" customFormat="1" x14ac:dyDescent="0.25">
      <c r="A151" s="47">
        <v>400180</v>
      </c>
      <c r="B151" s="48" t="s">
        <v>499</v>
      </c>
      <c r="C151" s="11" t="s">
        <v>531</v>
      </c>
      <c r="D151" s="11" t="s">
        <v>393</v>
      </c>
      <c r="E151" s="3" t="str">
        <f t="shared" si="34"/>
        <v>FRANKFORT W10 pnum400180</v>
      </c>
      <c r="F151" s="10">
        <v>525</v>
      </c>
      <c r="G151" s="8" t="s">
        <v>533</v>
      </c>
      <c r="H151" s="8" t="s">
        <v>534</v>
      </c>
      <c r="I151" s="108">
        <v>0</v>
      </c>
      <c r="J151" s="80">
        <v>0</v>
      </c>
      <c r="K151" s="80">
        <v>0</v>
      </c>
      <c r="L151" s="80">
        <v>0</v>
      </c>
      <c r="M151" s="80">
        <v>0</v>
      </c>
      <c r="N151" s="80">
        <v>0</v>
      </c>
      <c r="O151" s="80">
        <v>0</v>
      </c>
      <c r="P151" s="80">
        <v>0</v>
      </c>
      <c r="Q151" s="80">
        <v>0</v>
      </c>
      <c r="R151" s="80">
        <v>0</v>
      </c>
      <c r="S151" s="80">
        <v>0</v>
      </c>
      <c r="T151" s="80">
        <v>0</v>
      </c>
      <c r="U151" s="80">
        <v>0</v>
      </c>
      <c r="V151" s="80">
        <v>0</v>
      </c>
      <c r="W151" s="80">
        <v>0</v>
      </c>
      <c r="X151" s="80">
        <v>0</v>
      </c>
      <c r="Y151" s="80">
        <v>0</v>
      </c>
      <c r="Z151" s="80">
        <v>0</v>
      </c>
      <c r="AA151" s="80">
        <v>0</v>
      </c>
      <c r="AB151" s="80">
        <v>0</v>
      </c>
      <c r="AC151" s="80">
        <v>0</v>
      </c>
      <c r="AD151" s="80">
        <v>0</v>
      </c>
      <c r="AE151" s="80">
        <v>0</v>
      </c>
      <c r="AF151" s="80">
        <v>0</v>
      </c>
      <c r="AG151" s="80">
        <v>0</v>
      </c>
      <c r="AH151" s="80">
        <v>0</v>
      </c>
      <c r="AI151" s="80">
        <v>0</v>
      </c>
      <c r="AJ151" s="80">
        <v>0</v>
      </c>
      <c r="AK151" s="80">
        <v>0</v>
      </c>
      <c r="AL151" s="80">
        <v>0</v>
      </c>
      <c r="AM151" s="80">
        <v>0</v>
      </c>
      <c r="AN151" s="80">
        <v>0</v>
      </c>
      <c r="AO151" s="80">
        <v>0</v>
      </c>
      <c r="AP151" s="80">
        <v>0</v>
      </c>
      <c r="AQ151" s="80">
        <v>0</v>
      </c>
      <c r="AR151" s="80">
        <v>0</v>
      </c>
      <c r="AS151" s="80">
        <v>0</v>
      </c>
      <c r="AT151" s="80">
        <v>0</v>
      </c>
      <c r="AU151" s="80">
        <v>0</v>
      </c>
      <c r="AV151" s="80">
        <v>0</v>
      </c>
      <c r="AW151" s="80">
        <v>0</v>
      </c>
      <c r="AX151" s="80">
        <v>0</v>
      </c>
      <c r="AY151" s="80">
        <v>0</v>
      </c>
      <c r="AZ151" s="80">
        <v>0</v>
      </c>
      <c r="BA151" s="80">
        <v>0</v>
      </c>
      <c r="BB151" s="80">
        <v>0</v>
      </c>
      <c r="BC151" s="76">
        <v>0</v>
      </c>
      <c r="BD151" s="76">
        <v>0</v>
      </c>
      <c r="BE151" s="94">
        <v>0</v>
      </c>
      <c r="BF151" s="76">
        <v>0</v>
      </c>
      <c r="BG151" s="76">
        <v>0</v>
      </c>
      <c r="BH151" s="76">
        <v>0</v>
      </c>
      <c r="BI151" s="76">
        <v>0</v>
      </c>
      <c r="BJ151" s="77">
        <v>221662000</v>
      </c>
      <c r="BK151" s="77">
        <v>286665025</v>
      </c>
      <c r="BL151" s="77">
        <v>380355961</v>
      </c>
      <c r="BM151" s="77">
        <v>387819000</v>
      </c>
      <c r="BN151" s="77">
        <v>401362000</v>
      </c>
      <c r="BO151" s="77">
        <v>343711000</v>
      </c>
      <c r="BP151" s="77">
        <v>389957000</v>
      </c>
      <c r="BQ151" s="77">
        <v>185703000</v>
      </c>
      <c r="BR151" s="77">
        <v>239828000</v>
      </c>
      <c r="BS151" s="77">
        <v>317814000</v>
      </c>
      <c r="BT151" s="77">
        <v>285292000</v>
      </c>
      <c r="BU151" s="77">
        <v>132214000</v>
      </c>
      <c r="BV151" s="77">
        <v>101952000</v>
      </c>
      <c r="BW151" s="77">
        <v>111085000</v>
      </c>
      <c r="BX151" s="77">
        <v>136859000</v>
      </c>
      <c r="BY151" s="77">
        <v>129847000</v>
      </c>
      <c r="BZ151" s="77">
        <v>129847000</v>
      </c>
      <c r="CA151" s="56"/>
      <c r="CB151"/>
      <c r="CC151"/>
      <c r="CD151"/>
      <c r="CE151"/>
      <c r="CF151"/>
      <c r="CG151"/>
      <c r="CH151"/>
      <c r="CI151"/>
      <c r="CJ151"/>
      <c r="CK151"/>
      <c r="CL151"/>
    </row>
    <row r="152" spans="1:90" s="14" customFormat="1" x14ac:dyDescent="0.25">
      <c r="A152" s="47">
        <v>409336</v>
      </c>
      <c r="B152" s="48" t="s">
        <v>530</v>
      </c>
      <c r="C152" s="11" t="s">
        <v>531</v>
      </c>
      <c r="D152" s="11" t="s">
        <v>384</v>
      </c>
      <c r="E152" s="3" t="str">
        <f t="shared" si="34"/>
        <v>FRANKFORT W9 pnum409336</v>
      </c>
      <c r="F152" s="10">
        <v>505</v>
      </c>
      <c r="G152" s="11" t="s">
        <v>535</v>
      </c>
      <c r="H152" s="11" t="s">
        <v>536</v>
      </c>
      <c r="I152" s="108">
        <v>0</v>
      </c>
      <c r="J152" s="80">
        <v>0</v>
      </c>
      <c r="K152" s="80">
        <v>0</v>
      </c>
      <c r="L152" s="80">
        <v>0</v>
      </c>
      <c r="M152" s="80">
        <v>0</v>
      </c>
      <c r="N152" s="80">
        <v>0</v>
      </c>
      <c r="O152" s="80">
        <v>0</v>
      </c>
      <c r="P152" s="80">
        <v>0</v>
      </c>
      <c r="Q152" s="80">
        <v>0</v>
      </c>
      <c r="R152" s="80">
        <v>0</v>
      </c>
      <c r="S152" s="80">
        <v>0</v>
      </c>
      <c r="T152" s="80">
        <v>0</v>
      </c>
      <c r="U152" s="80">
        <v>0</v>
      </c>
      <c r="V152" s="80">
        <v>0</v>
      </c>
      <c r="W152" s="80">
        <v>0</v>
      </c>
      <c r="X152" s="80">
        <v>0</v>
      </c>
      <c r="Y152" s="80">
        <v>0</v>
      </c>
      <c r="Z152" s="80">
        <v>0</v>
      </c>
      <c r="AA152" s="80">
        <v>0</v>
      </c>
      <c r="AB152" s="80">
        <v>0</v>
      </c>
      <c r="AC152" s="80">
        <v>0</v>
      </c>
      <c r="AD152" s="80">
        <v>0</v>
      </c>
      <c r="AE152" s="80">
        <v>0</v>
      </c>
      <c r="AF152" s="80">
        <v>0</v>
      </c>
      <c r="AG152" s="80">
        <v>0</v>
      </c>
      <c r="AH152" s="80">
        <v>0</v>
      </c>
      <c r="AI152" s="80">
        <v>0</v>
      </c>
      <c r="AJ152" s="80">
        <v>0</v>
      </c>
      <c r="AK152" s="80">
        <v>0</v>
      </c>
      <c r="AL152" s="80">
        <v>0</v>
      </c>
      <c r="AM152" s="80">
        <v>0</v>
      </c>
      <c r="AN152" s="80">
        <v>0</v>
      </c>
      <c r="AO152" s="80">
        <v>0</v>
      </c>
      <c r="AP152" s="80">
        <v>0</v>
      </c>
      <c r="AQ152" s="80">
        <v>0</v>
      </c>
      <c r="AR152" s="80">
        <v>0</v>
      </c>
      <c r="AS152" s="80">
        <v>0</v>
      </c>
      <c r="AT152" s="76">
        <v>0</v>
      </c>
      <c r="AU152" s="80">
        <v>0</v>
      </c>
      <c r="AV152" s="76">
        <v>0</v>
      </c>
      <c r="AW152" s="76">
        <v>0</v>
      </c>
      <c r="AX152" s="76">
        <v>0</v>
      </c>
      <c r="AY152" s="76">
        <v>0</v>
      </c>
      <c r="AZ152" s="76">
        <v>0</v>
      </c>
      <c r="BA152" s="77">
        <v>311388920</v>
      </c>
      <c r="BB152" s="77">
        <v>357270123</v>
      </c>
      <c r="BC152" s="77">
        <v>312039400</v>
      </c>
      <c r="BD152" s="77">
        <v>258503320</v>
      </c>
      <c r="BE152" s="77">
        <v>215117420</v>
      </c>
      <c r="BF152" s="77">
        <v>270189700</v>
      </c>
      <c r="BG152" s="77">
        <v>347964721</v>
      </c>
      <c r="BH152" s="77">
        <v>388708060</v>
      </c>
      <c r="BI152" s="77">
        <v>444315960</v>
      </c>
      <c r="BJ152" s="77">
        <v>371958440</v>
      </c>
      <c r="BK152" s="77">
        <v>353607600</v>
      </c>
      <c r="BL152" s="77">
        <v>345835413</v>
      </c>
      <c r="BM152" s="77">
        <v>352773231</v>
      </c>
      <c r="BN152" s="77">
        <v>337521653</v>
      </c>
      <c r="BO152" s="77">
        <v>283148578</v>
      </c>
      <c r="BP152" s="77">
        <v>257737000</v>
      </c>
      <c r="BQ152" s="77">
        <v>184918000</v>
      </c>
      <c r="BR152" s="77">
        <v>260849000</v>
      </c>
      <c r="BS152" s="77">
        <v>365968000</v>
      </c>
      <c r="BT152" s="77">
        <v>138222000</v>
      </c>
      <c r="BU152" s="77">
        <v>258318000</v>
      </c>
      <c r="BV152" s="77">
        <v>254185000</v>
      </c>
      <c r="BW152" s="77">
        <v>267873000</v>
      </c>
      <c r="BX152" s="77">
        <v>197763000</v>
      </c>
      <c r="BY152" s="76">
        <f>AVERAGE(BT152:BX152)</f>
        <v>223272200</v>
      </c>
      <c r="BZ152" s="76">
        <f>AVERAGE(BU152:BY152)</f>
        <v>240282240</v>
      </c>
      <c r="CA152" s="56"/>
      <c r="CB152"/>
      <c r="CC152"/>
      <c r="CD152"/>
      <c r="CE152"/>
      <c r="CF152"/>
      <c r="CG152"/>
      <c r="CH152"/>
      <c r="CI152"/>
      <c r="CJ152"/>
      <c r="CK152"/>
      <c r="CL152"/>
    </row>
    <row r="153" spans="1:90" s="14" customFormat="1" x14ac:dyDescent="0.25">
      <c r="A153" s="47">
        <v>409337</v>
      </c>
      <c r="B153" s="48" t="s">
        <v>530</v>
      </c>
      <c r="C153" s="11" t="s">
        <v>531</v>
      </c>
      <c r="D153" s="11" t="s">
        <v>312</v>
      </c>
      <c r="E153" s="3" t="str">
        <f t="shared" si="34"/>
        <v>FRANKFORT W8 pnum409337</v>
      </c>
      <c r="F153" s="12">
        <v>500</v>
      </c>
      <c r="G153" s="11" t="s">
        <v>537</v>
      </c>
      <c r="H153" s="11" t="s">
        <v>538</v>
      </c>
      <c r="I153" s="108">
        <v>0</v>
      </c>
      <c r="J153" s="80">
        <v>0</v>
      </c>
      <c r="K153" s="80">
        <v>0</v>
      </c>
      <c r="L153" s="80">
        <v>0</v>
      </c>
      <c r="M153" s="80">
        <v>0</v>
      </c>
      <c r="N153" s="80">
        <v>0</v>
      </c>
      <c r="O153" s="80">
        <v>0</v>
      </c>
      <c r="P153" s="80">
        <v>0</v>
      </c>
      <c r="Q153" s="80">
        <v>0</v>
      </c>
      <c r="R153" s="80">
        <v>0</v>
      </c>
      <c r="S153" s="80">
        <v>0</v>
      </c>
      <c r="T153" s="80">
        <v>0</v>
      </c>
      <c r="U153" s="80">
        <v>0</v>
      </c>
      <c r="V153" s="80">
        <v>0</v>
      </c>
      <c r="W153" s="80">
        <v>0</v>
      </c>
      <c r="X153" s="80">
        <v>0</v>
      </c>
      <c r="Y153" s="80">
        <v>0</v>
      </c>
      <c r="Z153" s="80">
        <v>0</v>
      </c>
      <c r="AA153" s="80">
        <v>0</v>
      </c>
      <c r="AB153" s="80">
        <v>0</v>
      </c>
      <c r="AC153" s="80">
        <v>0</v>
      </c>
      <c r="AD153" s="80">
        <v>0</v>
      </c>
      <c r="AE153" s="80">
        <v>0</v>
      </c>
      <c r="AF153" s="80">
        <v>0</v>
      </c>
      <c r="AG153" s="80">
        <v>0</v>
      </c>
      <c r="AH153" s="80">
        <v>0</v>
      </c>
      <c r="AI153" s="80">
        <v>0</v>
      </c>
      <c r="AJ153" s="80">
        <v>0</v>
      </c>
      <c r="AK153" s="80">
        <v>0</v>
      </c>
      <c r="AL153" s="80">
        <v>0</v>
      </c>
      <c r="AM153" s="80">
        <v>0</v>
      </c>
      <c r="AN153" s="80">
        <v>0</v>
      </c>
      <c r="AO153" s="80">
        <v>0</v>
      </c>
      <c r="AP153" s="80">
        <v>0</v>
      </c>
      <c r="AQ153" s="80">
        <v>0</v>
      </c>
      <c r="AR153" s="80">
        <v>0</v>
      </c>
      <c r="AS153" s="80">
        <v>0</v>
      </c>
      <c r="AT153" s="80">
        <v>0</v>
      </c>
      <c r="AU153" s="80">
        <v>0</v>
      </c>
      <c r="AV153" s="76">
        <v>0</v>
      </c>
      <c r="AW153" s="80">
        <v>0</v>
      </c>
      <c r="AX153" s="76">
        <v>0</v>
      </c>
      <c r="AY153" s="76">
        <v>0</v>
      </c>
      <c r="AZ153" s="76">
        <v>0</v>
      </c>
      <c r="BA153" s="77">
        <v>115011480</v>
      </c>
      <c r="BB153" s="77">
        <v>38477077</v>
      </c>
      <c r="BC153" s="79">
        <v>59544200</v>
      </c>
      <c r="BD153" s="77">
        <v>46936680</v>
      </c>
      <c r="BE153" s="77">
        <v>25043590</v>
      </c>
      <c r="BF153" s="77">
        <v>25908300</v>
      </c>
      <c r="BG153" s="77">
        <v>20429800</v>
      </c>
      <c r="BH153" s="77">
        <v>24285540</v>
      </c>
      <c r="BI153" s="77">
        <v>25234040</v>
      </c>
      <c r="BJ153" s="77">
        <v>40982320</v>
      </c>
      <c r="BK153" s="77">
        <v>64930200</v>
      </c>
      <c r="BL153" s="77">
        <v>123089689</v>
      </c>
      <c r="BM153" s="77">
        <v>125594242</v>
      </c>
      <c r="BN153" s="77">
        <v>68863736</v>
      </c>
      <c r="BO153" s="77">
        <v>107727630</v>
      </c>
      <c r="BP153" s="77">
        <v>139332000</v>
      </c>
      <c r="BQ153" s="77">
        <v>187346000</v>
      </c>
      <c r="BR153" s="77">
        <v>61956000</v>
      </c>
      <c r="BS153" s="77">
        <v>48908000</v>
      </c>
      <c r="BT153" s="77">
        <v>77517000</v>
      </c>
      <c r="BU153" s="77">
        <v>70495000</v>
      </c>
      <c r="BV153" s="77">
        <v>97844000</v>
      </c>
      <c r="BW153" s="77">
        <v>42270000</v>
      </c>
      <c r="BX153" s="77">
        <v>102114000</v>
      </c>
      <c r="BY153" s="77">
        <v>89492000</v>
      </c>
      <c r="BZ153" s="77">
        <v>89492000</v>
      </c>
      <c r="CA153" s="56"/>
      <c r="CB153"/>
      <c r="CC153"/>
      <c r="CD153"/>
      <c r="CE153"/>
      <c r="CF153"/>
      <c r="CG153"/>
      <c r="CH153"/>
      <c r="CI153"/>
      <c r="CJ153"/>
      <c r="CK153"/>
      <c r="CL153"/>
    </row>
    <row r="154" spans="1:90" x14ac:dyDescent="0.25">
      <c r="A154" s="47">
        <v>438519</v>
      </c>
      <c r="B154" s="48" t="s">
        <v>530</v>
      </c>
      <c r="C154" s="11" t="s">
        <v>531</v>
      </c>
      <c r="D154" s="11" t="s">
        <v>539</v>
      </c>
      <c r="E154" s="3" t="str">
        <f t="shared" si="34"/>
        <v>FRANKFORT WN15 pnum438519</v>
      </c>
      <c r="F154" s="10">
        <v>500</v>
      </c>
      <c r="G154" s="8" t="s">
        <v>540</v>
      </c>
      <c r="H154" s="8" t="s">
        <v>541</v>
      </c>
      <c r="I154" s="92">
        <v>0</v>
      </c>
      <c r="J154" s="88">
        <v>0</v>
      </c>
      <c r="K154" s="88">
        <v>0</v>
      </c>
      <c r="L154" s="88">
        <v>0</v>
      </c>
      <c r="M154" s="88">
        <v>0</v>
      </c>
      <c r="N154" s="88">
        <v>0</v>
      </c>
      <c r="O154" s="88">
        <v>0</v>
      </c>
      <c r="P154" s="88">
        <v>0</v>
      </c>
      <c r="Q154" s="88">
        <v>0</v>
      </c>
      <c r="R154" s="88">
        <v>0</v>
      </c>
      <c r="S154" s="88">
        <v>0</v>
      </c>
      <c r="T154" s="88">
        <v>0</v>
      </c>
      <c r="U154" s="88">
        <v>0</v>
      </c>
      <c r="V154" s="88">
        <v>0</v>
      </c>
      <c r="W154" s="88">
        <v>0</v>
      </c>
      <c r="X154" s="88">
        <v>0</v>
      </c>
      <c r="Y154" s="88">
        <v>0</v>
      </c>
      <c r="Z154" s="88">
        <v>0</v>
      </c>
      <c r="AA154" s="88">
        <v>0</v>
      </c>
      <c r="AB154" s="88">
        <v>0</v>
      </c>
      <c r="AC154" s="88">
        <v>0</v>
      </c>
      <c r="AD154" s="88">
        <v>0</v>
      </c>
      <c r="AE154" s="88">
        <v>0</v>
      </c>
      <c r="AF154" s="88">
        <v>0</v>
      </c>
      <c r="AG154" s="88">
        <v>0</v>
      </c>
      <c r="AH154" s="88">
        <v>0</v>
      </c>
      <c r="AI154" s="88">
        <v>0</v>
      </c>
      <c r="AJ154" s="88">
        <v>0</v>
      </c>
      <c r="AK154" s="88">
        <v>0</v>
      </c>
      <c r="AL154" s="88">
        <v>0</v>
      </c>
      <c r="AM154" s="88">
        <v>0</v>
      </c>
      <c r="AN154" s="88">
        <v>0</v>
      </c>
      <c r="AO154" s="88">
        <v>0</v>
      </c>
      <c r="AP154" s="88">
        <v>0</v>
      </c>
      <c r="AQ154" s="88">
        <v>0</v>
      </c>
      <c r="AR154" s="88">
        <v>0</v>
      </c>
      <c r="AS154" s="88">
        <v>0</v>
      </c>
      <c r="AT154" s="88">
        <v>0</v>
      </c>
      <c r="AU154" s="88">
        <v>0</v>
      </c>
      <c r="AV154" s="88">
        <v>0</v>
      </c>
      <c r="AW154" s="88">
        <v>0</v>
      </c>
      <c r="AX154" s="88">
        <v>0</v>
      </c>
      <c r="AY154" s="88">
        <v>0</v>
      </c>
      <c r="AZ154" s="88">
        <v>0</v>
      </c>
      <c r="BA154" s="88">
        <v>0</v>
      </c>
      <c r="BB154" s="88">
        <v>0</v>
      </c>
      <c r="BC154" s="88">
        <v>0</v>
      </c>
      <c r="BD154" s="86">
        <v>0</v>
      </c>
      <c r="BE154" s="86">
        <v>0</v>
      </c>
      <c r="BF154" s="86">
        <v>0</v>
      </c>
      <c r="BG154" s="88">
        <v>0</v>
      </c>
      <c r="BH154" s="86">
        <v>0</v>
      </c>
      <c r="BI154" s="88">
        <v>0</v>
      </c>
      <c r="BJ154" s="88">
        <v>0</v>
      </c>
      <c r="BK154" s="88">
        <v>0</v>
      </c>
      <c r="BL154" s="88">
        <v>0</v>
      </c>
      <c r="BM154" s="88">
        <v>0</v>
      </c>
      <c r="BN154" s="88">
        <v>0</v>
      </c>
      <c r="BO154" s="88">
        <v>0</v>
      </c>
      <c r="BP154" s="88">
        <v>0</v>
      </c>
      <c r="BQ154" s="86">
        <v>0</v>
      </c>
      <c r="BR154" s="86">
        <v>0</v>
      </c>
      <c r="BS154" s="86">
        <v>0</v>
      </c>
      <c r="BT154" s="86">
        <v>0</v>
      </c>
      <c r="BU154" s="86">
        <v>0</v>
      </c>
      <c r="BV154" s="86">
        <v>0</v>
      </c>
      <c r="BW154" s="86">
        <v>0</v>
      </c>
      <c r="BX154" s="86">
        <v>0</v>
      </c>
      <c r="BY154" s="86">
        <v>0</v>
      </c>
      <c r="BZ154" s="86">
        <v>0</v>
      </c>
      <c r="CA154" s="56"/>
    </row>
    <row r="155" spans="1:90" x14ac:dyDescent="0.25">
      <c r="A155" s="47">
        <v>412001</v>
      </c>
      <c r="B155" s="48" t="s">
        <v>530</v>
      </c>
      <c r="C155" s="11" t="s">
        <v>531</v>
      </c>
      <c r="D155" s="11" t="s">
        <v>391</v>
      </c>
      <c r="E155" s="3" t="str">
        <f t="shared" si="34"/>
        <v>FRANKFORT W12 pnum412001</v>
      </c>
      <c r="F155" s="10">
        <v>470</v>
      </c>
      <c r="G155" s="11" t="s">
        <v>542</v>
      </c>
      <c r="H155" s="11" t="s">
        <v>543</v>
      </c>
      <c r="I155" s="89">
        <v>0</v>
      </c>
      <c r="J155" s="76">
        <v>0</v>
      </c>
      <c r="K155" s="76">
        <v>0</v>
      </c>
      <c r="L155" s="76">
        <v>0</v>
      </c>
      <c r="M155" s="76">
        <v>0</v>
      </c>
      <c r="N155" s="76">
        <v>0</v>
      </c>
      <c r="O155" s="76">
        <v>0</v>
      </c>
      <c r="P155" s="76">
        <v>0</v>
      </c>
      <c r="Q155" s="76">
        <v>0</v>
      </c>
      <c r="R155" s="76">
        <v>0</v>
      </c>
      <c r="S155" s="76">
        <v>0</v>
      </c>
      <c r="T155" s="76">
        <v>0</v>
      </c>
      <c r="U155" s="76">
        <v>0</v>
      </c>
      <c r="V155" s="76">
        <v>0</v>
      </c>
      <c r="W155" s="76">
        <v>0</v>
      </c>
      <c r="X155" s="76">
        <v>0</v>
      </c>
      <c r="Y155" s="76">
        <v>0</v>
      </c>
      <c r="Z155" s="76">
        <v>0</v>
      </c>
      <c r="AA155" s="76">
        <v>0</v>
      </c>
      <c r="AB155" s="76">
        <v>0</v>
      </c>
      <c r="AC155" s="76">
        <v>0</v>
      </c>
      <c r="AD155" s="76">
        <v>0</v>
      </c>
      <c r="AE155" s="76">
        <v>0</v>
      </c>
      <c r="AF155" s="76">
        <v>0</v>
      </c>
      <c r="AG155" s="76">
        <v>0</v>
      </c>
      <c r="AH155" s="76">
        <v>0</v>
      </c>
      <c r="AI155" s="76">
        <v>0</v>
      </c>
      <c r="AJ155" s="76">
        <v>0</v>
      </c>
      <c r="AK155" s="76">
        <v>0</v>
      </c>
      <c r="AL155" s="76">
        <v>0</v>
      </c>
      <c r="AM155" s="76">
        <v>0</v>
      </c>
      <c r="AN155" s="76">
        <v>0</v>
      </c>
      <c r="AO155" s="76">
        <v>0</v>
      </c>
      <c r="AP155" s="76">
        <v>0</v>
      </c>
      <c r="AQ155" s="76">
        <v>0</v>
      </c>
      <c r="AR155" s="76">
        <v>0</v>
      </c>
      <c r="AS155" s="76">
        <v>0</v>
      </c>
      <c r="AT155" s="76">
        <v>0</v>
      </c>
      <c r="AU155" s="76">
        <v>0</v>
      </c>
      <c r="AV155" s="76">
        <v>0</v>
      </c>
      <c r="AW155" s="80">
        <v>0</v>
      </c>
      <c r="AX155" s="76">
        <v>0</v>
      </c>
      <c r="AY155" s="76">
        <v>0</v>
      </c>
      <c r="AZ155" s="76">
        <v>0</v>
      </c>
      <c r="BA155" s="76">
        <v>0</v>
      </c>
      <c r="BB155" s="76">
        <v>0</v>
      </c>
      <c r="BC155" s="76">
        <v>0</v>
      </c>
      <c r="BD155" s="76">
        <v>0</v>
      </c>
      <c r="BE155" s="76">
        <v>0</v>
      </c>
      <c r="BF155" s="76">
        <v>0</v>
      </c>
      <c r="BG155" s="80">
        <v>0</v>
      </c>
      <c r="BH155" s="80">
        <v>0</v>
      </c>
      <c r="BI155" s="80">
        <v>0</v>
      </c>
      <c r="BJ155" s="80">
        <v>0</v>
      </c>
      <c r="BK155" s="80">
        <v>0</v>
      </c>
      <c r="BL155" s="80">
        <v>0</v>
      </c>
      <c r="BM155" s="80">
        <v>0</v>
      </c>
      <c r="BN155" s="79">
        <v>89192000</v>
      </c>
      <c r="BO155" s="79">
        <v>196763000</v>
      </c>
      <c r="BP155" s="79">
        <v>101591000</v>
      </c>
      <c r="BQ155" s="79">
        <v>146764000</v>
      </c>
      <c r="BR155" s="77">
        <v>225760000</v>
      </c>
      <c r="BS155" s="77">
        <v>137959000</v>
      </c>
      <c r="BT155" s="77">
        <v>126661000</v>
      </c>
      <c r="BU155" s="77">
        <v>173679000</v>
      </c>
      <c r="BV155" s="77">
        <v>90164000</v>
      </c>
      <c r="BW155" s="77">
        <v>57511000</v>
      </c>
      <c r="BX155" s="77">
        <v>181583000</v>
      </c>
      <c r="BY155" s="77">
        <v>289448000</v>
      </c>
      <c r="BZ155" s="77">
        <v>289448000</v>
      </c>
      <c r="CA155" s="56"/>
    </row>
    <row r="156" spans="1:90" x14ac:dyDescent="0.25">
      <c r="A156" s="47">
        <v>412000</v>
      </c>
      <c r="B156" s="48" t="s">
        <v>530</v>
      </c>
      <c r="C156" s="11" t="s">
        <v>531</v>
      </c>
      <c r="D156" s="11" t="s">
        <v>256</v>
      </c>
      <c r="E156" s="3" t="str">
        <f t="shared" si="34"/>
        <v>FRANKFORT W11 pnum412000</v>
      </c>
      <c r="F156" s="10">
        <v>470</v>
      </c>
      <c r="G156" s="11" t="s">
        <v>544</v>
      </c>
      <c r="H156" s="11" t="s">
        <v>543</v>
      </c>
      <c r="I156" s="108">
        <v>0</v>
      </c>
      <c r="J156" s="80">
        <v>0</v>
      </c>
      <c r="K156" s="80">
        <v>0</v>
      </c>
      <c r="L156" s="80">
        <v>0</v>
      </c>
      <c r="M156" s="80">
        <v>0</v>
      </c>
      <c r="N156" s="80">
        <v>0</v>
      </c>
      <c r="O156" s="80">
        <v>0</v>
      </c>
      <c r="P156" s="80">
        <v>0</v>
      </c>
      <c r="Q156" s="80">
        <v>0</v>
      </c>
      <c r="R156" s="80">
        <v>0</v>
      </c>
      <c r="S156" s="80">
        <v>0</v>
      </c>
      <c r="T156" s="80">
        <v>0</v>
      </c>
      <c r="U156" s="80">
        <v>0</v>
      </c>
      <c r="V156" s="80">
        <v>0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0">
        <v>0</v>
      </c>
      <c r="AC156" s="80">
        <v>0</v>
      </c>
      <c r="AD156" s="80">
        <v>0</v>
      </c>
      <c r="AE156" s="80">
        <v>0</v>
      </c>
      <c r="AF156" s="80">
        <v>0</v>
      </c>
      <c r="AG156" s="80">
        <v>0</v>
      </c>
      <c r="AH156" s="80">
        <v>0</v>
      </c>
      <c r="AI156" s="80">
        <v>0</v>
      </c>
      <c r="AJ156" s="80">
        <v>0</v>
      </c>
      <c r="AK156" s="80">
        <v>0</v>
      </c>
      <c r="AL156" s="80">
        <v>0</v>
      </c>
      <c r="AM156" s="80">
        <v>0</v>
      </c>
      <c r="AN156" s="80">
        <v>0</v>
      </c>
      <c r="AO156" s="80">
        <v>0</v>
      </c>
      <c r="AP156" s="80">
        <v>0</v>
      </c>
      <c r="AQ156" s="80">
        <v>0</v>
      </c>
      <c r="AR156" s="80">
        <v>0</v>
      </c>
      <c r="AS156" s="76">
        <v>0</v>
      </c>
      <c r="AT156" s="76">
        <v>0</v>
      </c>
      <c r="AU156" s="76">
        <v>0</v>
      </c>
      <c r="AV156" s="76">
        <v>0</v>
      </c>
      <c r="AW156" s="76">
        <v>0</v>
      </c>
      <c r="AX156" s="76">
        <v>0</v>
      </c>
      <c r="AY156" s="76">
        <v>0</v>
      </c>
      <c r="AZ156" s="76">
        <v>0</v>
      </c>
      <c r="BA156" s="76">
        <v>0</v>
      </c>
      <c r="BB156" s="76">
        <v>0</v>
      </c>
      <c r="BC156" s="76">
        <v>0</v>
      </c>
      <c r="BD156" s="76">
        <v>0</v>
      </c>
      <c r="BE156" s="76">
        <v>0</v>
      </c>
      <c r="BF156" s="76">
        <v>0</v>
      </c>
      <c r="BG156" s="76">
        <v>0</v>
      </c>
      <c r="BH156" s="76">
        <v>0</v>
      </c>
      <c r="BI156" s="76">
        <v>0</v>
      </c>
      <c r="BJ156" s="76">
        <v>0</v>
      </c>
      <c r="BK156" s="76">
        <v>0</v>
      </c>
      <c r="BL156" s="76">
        <v>0</v>
      </c>
      <c r="BM156" s="76">
        <v>0</v>
      </c>
      <c r="BN156" s="77">
        <v>136683000</v>
      </c>
      <c r="BO156" s="77">
        <v>203323000</v>
      </c>
      <c r="BP156" s="77">
        <v>160660000</v>
      </c>
      <c r="BQ156" s="77">
        <v>183699000</v>
      </c>
      <c r="BR156" s="77">
        <v>194929000</v>
      </c>
      <c r="BS156" s="77">
        <v>242430000</v>
      </c>
      <c r="BT156" s="77">
        <v>288734000</v>
      </c>
      <c r="BU156" s="77">
        <v>217990000</v>
      </c>
      <c r="BV156" s="77">
        <v>301190000</v>
      </c>
      <c r="BW156" s="77">
        <v>317540000</v>
      </c>
      <c r="BX156" s="77">
        <v>194060000</v>
      </c>
      <c r="BY156" s="77">
        <v>77917000</v>
      </c>
      <c r="BZ156" s="77">
        <v>77917000</v>
      </c>
      <c r="CA156" s="56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</row>
    <row r="157" spans="1:90" x14ac:dyDescent="0.25">
      <c r="A157" s="47">
        <v>409342</v>
      </c>
      <c r="B157" s="48" t="s">
        <v>530</v>
      </c>
      <c r="C157" s="11" t="s">
        <v>531</v>
      </c>
      <c r="D157" s="11" t="s">
        <v>180</v>
      </c>
      <c r="E157" s="3" t="str">
        <f t="shared" si="34"/>
        <v>FRANKFORT W3 pnum409342</v>
      </c>
      <c r="F157" s="10">
        <v>433</v>
      </c>
      <c r="G157" s="8" t="s">
        <v>540</v>
      </c>
      <c r="H157" s="8" t="s">
        <v>541</v>
      </c>
      <c r="I157" s="93">
        <f>AN157/2</f>
        <v>46594650</v>
      </c>
      <c r="J157" s="100">
        <f t="shared" ref="J157:AM157" si="41">(($AN157-$I157)/($AN$2-$I$2))+I157</f>
        <v>46594654.314319447</v>
      </c>
      <c r="K157" s="100">
        <f t="shared" si="41"/>
        <v>46594658.628638893</v>
      </c>
      <c r="L157" s="100">
        <f t="shared" si="41"/>
        <v>46594662.94295834</v>
      </c>
      <c r="M157" s="100">
        <f t="shared" si="41"/>
        <v>46594667.257277787</v>
      </c>
      <c r="N157" s="100">
        <f t="shared" si="41"/>
        <v>46594671.571597233</v>
      </c>
      <c r="O157" s="100">
        <f t="shared" si="41"/>
        <v>46594675.88591668</v>
      </c>
      <c r="P157" s="100">
        <f t="shared" si="41"/>
        <v>46594680.200236127</v>
      </c>
      <c r="Q157" s="100">
        <f t="shared" si="41"/>
        <v>46594684.514555573</v>
      </c>
      <c r="R157" s="100">
        <f t="shared" si="41"/>
        <v>46594688.82887502</v>
      </c>
      <c r="S157" s="100">
        <f t="shared" si="41"/>
        <v>46594693.143194467</v>
      </c>
      <c r="T157" s="100">
        <f t="shared" si="41"/>
        <v>46594697.457513914</v>
      </c>
      <c r="U157" s="100">
        <f t="shared" si="41"/>
        <v>46594701.77183336</v>
      </c>
      <c r="V157" s="100">
        <f t="shared" si="41"/>
        <v>46594706.086152807</v>
      </c>
      <c r="W157" s="100">
        <f t="shared" si="41"/>
        <v>46594710.400472254</v>
      </c>
      <c r="X157" s="100">
        <f t="shared" si="41"/>
        <v>46594714.7147917</v>
      </c>
      <c r="Y157" s="100">
        <f t="shared" si="41"/>
        <v>46594719.029111147</v>
      </c>
      <c r="Z157" s="100">
        <f t="shared" si="41"/>
        <v>46594723.343430594</v>
      </c>
      <c r="AA157" s="100">
        <f t="shared" si="41"/>
        <v>46594727.65775004</v>
      </c>
      <c r="AB157" s="100">
        <f t="shared" si="41"/>
        <v>46594731.972069487</v>
      </c>
      <c r="AC157" s="100">
        <f t="shared" si="41"/>
        <v>46594736.286388934</v>
      </c>
      <c r="AD157" s="100">
        <f t="shared" si="41"/>
        <v>46594740.60070838</v>
      </c>
      <c r="AE157" s="100">
        <f t="shared" si="41"/>
        <v>46594744.915027827</v>
      </c>
      <c r="AF157" s="100">
        <f t="shared" si="41"/>
        <v>46594749.229347274</v>
      </c>
      <c r="AG157" s="100">
        <f t="shared" si="41"/>
        <v>46594753.54366672</v>
      </c>
      <c r="AH157" s="100">
        <f t="shared" si="41"/>
        <v>46594757.857986167</v>
      </c>
      <c r="AI157" s="100">
        <f t="shared" si="41"/>
        <v>46594762.172305614</v>
      </c>
      <c r="AJ157" s="100">
        <f t="shared" si="41"/>
        <v>46594766.48662506</v>
      </c>
      <c r="AK157" s="100">
        <f t="shared" si="41"/>
        <v>46594770.800944507</v>
      </c>
      <c r="AL157" s="100">
        <f t="shared" si="41"/>
        <v>46594775.115263954</v>
      </c>
      <c r="AM157" s="100">
        <f t="shared" si="41"/>
        <v>46594779.4295834</v>
      </c>
      <c r="AN157" s="79">
        <v>93189300</v>
      </c>
      <c r="AO157" s="79">
        <v>57337300</v>
      </c>
      <c r="AP157" s="79">
        <v>67775800</v>
      </c>
      <c r="AQ157" s="79">
        <v>61289600</v>
      </c>
      <c r="AR157" s="79">
        <v>71859100</v>
      </c>
      <c r="AS157" s="79">
        <v>77388400</v>
      </c>
      <c r="AT157" s="79">
        <v>84502800</v>
      </c>
      <c r="AU157" s="79">
        <v>84162000</v>
      </c>
      <c r="AV157" s="79">
        <v>87298400</v>
      </c>
      <c r="AW157" s="79">
        <v>57276100</v>
      </c>
      <c r="AX157" s="79">
        <v>79922700</v>
      </c>
      <c r="AY157" s="79">
        <v>80883400</v>
      </c>
      <c r="AZ157" s="79">
        <v>85959200</v>
      </c>
      <c r="BA157" s="79">
        <v>44371100</v>
      </c>
      <c r="BB157" s="79">
        <v>131711000</v>
      </c>
      <c r="BC157" s="79">
        <v>188521000</v>
      </c>
      <c r="BD157" s="79">
        <v>185131000</v>
      </c>
      <c r="BE157" s="77">
        <v>224797000</v>
      </c>
      <c r="BF157" s="79">
        <v>227996000</v>
      </c>
      <c r="BG157" s="79">
        <v>194253000</v>
      </c>
      <c r="BH157" s="79">
        <v>168649700</v>
      </c>
      <c r="BI157" s="79">
        <v>214523000</v>
      </c>
      <c r="BJ157" s="79">
        <v>82031000</v>
      </c>
      <c r="BK157" s="77">
        <v>33624000</v>
      </c>
      <c r="BL157" s="77">
        <v>74710528</v>
      </c>
      <c r="BM157" s="77">
        <v>76205000</v>
      </c>
      <c r="BN157" s="77">
        <v>24858000</v>
      </c>
      <c r="BO157" s="77">
        <v>11022000</v>
      </c>
      <c r="BP157" s="77">
        <v>6276000</v>
      </c>
      <c r="BQ157" s="77">
        <v>7035000</v>
      </c>
      <c r="BR157" s="77">
        <v>2249000</v>
      </c>
      <c r="BS157" s="77">
        <v>6066000</v>
      </c>
      <c r="BT157" s="77">
        <v>574000</v>
      </c>
      <c r="BU157" s="77">
        <v>334000</v>
      </c>
      <c r="BV157" s="76">
        <v>0</v>
      </c>
      <c r="BW157" s="76">
        <v>0</v>
      </c>
      <c r="BX157" s="76">
        <v>0</v>
      </c>
      <c r="BY157" s="76">
        <v>0</v>
      </c>
      <c r="BZ157" s="76">
        <v>0</v>
      </c>
      <c r="CA157" s="56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</row>
    <row r="158" spans="1:90" x14ac:dyDescent="0.25">
      <c r="A158" s="47">
        <v>409345</v>
      </c>
      <c r="B158" s="48" t="s">
        <v>530</v>
      </c>
      <c r="C158" s="11" t="s">
        <v>531</v>
      </c>
      <c r="D158" s="11" t="s">
        <v>169</v>
      </c>
      <c r="E158" s="3" t="str">
        <f t="shared" si="34"/>
        <v>FRANKFORT W5 pnum409345</v>
      </c>
      <c r="F158" s="10">
        <v>428</v>
      </c>
      <c r="G158" s="11" t="s">
        <v>545</v>
      </c>
      <c r="H158" s="11" t="s">
        <v>546</v>
      </c>
      <c r="I158" s="93">
        <f>AN158/2</f>
        <v>6271300</v>
      </c>
      <c r="J158" s="100">
        <f t="shared" ref="J158:AM158" si="42">(($AN158-$I158)/($AN$2-$I$2))+I158</f>
        <v>6271300.5806759261</v>
      </c>
      <c r="K158" s="100">
        <f t="shared" si="42"/>
        <v>6271301.1613518521</v>
      </c>
      <c r="L158" s="100">
        <f t="shared" si="42"/>
        <v>6271301.7420277782</v>
      </c>
      <c r="M158" s="100">
        <f t="shared" si="42"/>
        <v>6271302.3227037042</v>
      </c>
      <c r="N158" s="100">
        <f t="shared" si="42"/>
        <v>6271302.9033796303</v>
      </c>
      <c r="O158" s="100">
        <f t="shared" si="42"/>
        <v>6271303.4840555564</v>
      </c>
      <c r="P158" s="100">
        <f t="shared" si="42"/>
        <v>6271304.0647314824</v>
      </c>
      <c r="Q158" s="100">
        <f t="shared" si="42"/>
        <v>6271304.6454074085</v>
      </c>
      <c r="R158" s="100">
        <f t="shared" si="42"/>
        <v>6271305.2260833345</v>
      </c>
      <c r="S158" s="100">
        <f t="shared" si="42"/>
        <v>6271305.8067592606</v>
      </c>
      <c r="T158" s="100">
        <f t="shared" si="42"/>
        <v>6271306.3874351867</v>
      </c>
      <c r="U158" s="100">
        <f t="shared" si="42"/>
        <v>6271306.9681111127</v>
      </c>
      <c r="V158" s="100">
        <f t="shared" si="42"/>
        <v>6271307.5487870388</v>
      </c>
      <c r="W158" s="100">
        <f t="shared" si="42"/>
        <v>6271308.1294629648</v>
      </c>
      <c r="X158" s="100">
        <f t="shared" si="42"/>
        <v>6271308.7101388909</v>
      </c>
      <c r="Y158" s="100">
        <f t="shared" si="42"/>
        <v>6271309.290814817</v>
      </c>
      <c r="Z158" s="100">
        <f t="shared" si="42"/>
        <v>6271309.871490743</v>
      </c>
      <c r="AA158" s="100">
        <f t="shared" si="42"/>
        <v>6271310.4521666691</v>
      </c>
      <c r="AB158" s="100">
        <f t="shared" si="42"/>
        <v>6271311.0328425951</v>
      </c>
      <c r="AC158" s="100">
        <f t="shared" si="42"/>
        <v>6271311.6135185212</v>
      </c>
      <c r="AD158" s="100">
        <f t="shared" si="42"/>
        <v>6271312.1941944472</v>
      </c>
      <c r="AE158" s="100">
        <f t="shared" si="42"/>
        <v>6271312.7748703733</v>
      </c>
      <c r="AF158" s="100">
        <f t="shared" si="42"/>
        <v>6271313.3555462994</v>
      </c>
      <c r="AG158" s="100">
        <f t="shared" si="42"/>
        <v>6271313.9362222254</v>
      </c>
      <c r="AH158" s="100">
        <f t="shared" si="42"/>
        <v>6271314.5168981515</v>
      </c>
      <c r="AI158" s="100">
        <f t="shared" si="42"/>
        <v>6271315.0975740775</v>
      </c>
      <c r="AJ158" s="100">
        <f t="shared" si="42"/>
        <v>6271315.6782500036</v>
      </c>
      <c r="AK158" s="100">
        <f t="shared" si="42"/>
        <v>6271316.2589259297</v>
      </c>
      <c r="AL158" s="100">
        <f t="shared" si="42"/>
        <v>6271316.8396018557</v>
      </c>
      <c r="AM158" s="100">
        <f t="shared" si="42"/>
        <v>6271317.4202777818</v>
      </c>
      <c r="AN158" s="79">
        <v>12542600</v>
      </c>
      <c r="AO158" s="79">
        <v>81843400</v>
      </c>
      <c r="AP158" s="79">
        <v>88028300</v>
      </c>
      <c r="AQ158" s="79">
        <v>106372100</v>
      </c>
      <c r="AR158" s="79">
        <v>95780500</v>
      </c>
      <c r="AS158" s="79">
        <v>88519300</v>
      </c>
      <c r="AT158" s="79">
        <v>71788900</v>
      </c>
      <c r="AU158" s="79">
        <v>106827100</v>
      </c>
      <c r="AV158" s="79">
        <v>109775500</v>
      </c>
      <c r="AW158" s="79">
        <v>108934800</v>
      </c>
      <c r="AX158" s="79">
        <v>129084500</v>
      </c>
      <c r="AY158" s="77">
        <v>155589500</v>
      </c>
      <c r="AZ158" s="77">
        <v>183213500</v>
      </c>
      <c r="BA158" s="84">
        <v>217209000</v>
      </c>
      <c r="BB158" s="77">
        <v>144111000</v>
      </c>
      <c r="BC158" s="77">
        <v>229098000</v>
      </c>
      <c r="BD158" s="77">
        <v>207605000</v>
      </c>
      <c r="BE158" s="77">
        <v>230977000</v>
      </c>
      <c r="BF158" s="77">
        <v>246044000</v>
      </c>
      <c r="BG158" s="77">
        <v>218806000</v>
      </c>
      <c r="BH158" s="77">
        <v>192310500</v>
      </c>
      <c r="BI158" s="77">
        <v>223604000</v>
      </c>
      <c r="BJ158" s="77">
        <v>235818000</v>
      </c>
      <c r="BK158" s="77">
        <v>234295000</v>
      </c>
      <c r="BL158" s="77">
        <v>88695129</v>
      </c>
      <c r="BM158" s="77">
        <v>90473000</v>
      </c>
      <c r="BN158" s="77">
        <v>39513000</v>
      </c>
      <c r="BO158" s="77">
        <v>11237000</v>
      </c>
      <c r="BP158" s="77">
        <v>4027000</v>
      </c>
      <c r="BQ158" s="77">
        <v>7450000</v>
      </c>
      <c r="BR158" s="77">
        <v>13831000</v>
      </c>
      <c r="BS158" s="77">
        <v>24116000</v>
      </c>
      <c r="BT158" s="77">
        <v>15830000</v>
      </c>
      <c r="BU158" s="77">
        <v>6584000</v>
      </c>
      <c r="BV158" s="77">
        <v>10873000</v>
      </c>
      <c r="BW158" s="77">
        <v>9296000</v>
      </c>
      <c r="BX158" s="77">
        <v>11637000</v>
      </c>
      <c r="BY158" s="77">
        <v>9111000</v>
      </c>
      <c r="BZ158" s="77">
        <v>9111000</v>
      </c>
      <c r="CA158" s="56"/>
    </row>
    <row r="159" spans="1:90" x14ac:dyDescent="0.25">
      <c r="A159" s="47">
        <v>409338</v>
      </c>
      <c r="B159" s="48" t="s">
        <v>530</v>
      </c>
      <c r="C159" s="11" t="s">
        <v>531</v>
      </c>
      <c r="D159" s="11" t="s">
        <v>157</v>
      </c>
      <c r="E159" s="3" t="str">
        <f t="shared" si="34"/>
        <v>FRANKFORT W4 pnum409338</v>
      </c>
      <c r="F159" s="10">
        <v>390</v>
      </c>
      <c r="G159" s="11" t="s">
        <v>547</v>
      </c>
      <c r="H159" s="11" t="s">
        <v>548</v>
      </c>
      <c r="I159" s="93">
        <f>AN159/2</f>
        <v>55385500</v>
      </c>
      <c r="J159" s="100">
        <f t="shared" ref="J159:AM159" si="43">(($AN159-$I159)/($AN$2-$I$2))+I159</f>
        <v>55385505.12828704</v>
      </c>
      <c r="K159" s="100">
        <f t="shared" si="43"/>
        <v>55385510.256574079</v>
      </c>
      <c r="L159" s="100">
        <f t="shared" si="43"/>
        <v>55385515.384861119</v>
      </c>
      <c r="M159" s="100">
        <f t="shared" si="43"/>
        <v>55385520.513148159</v>
      </c>
      <c r="N159" s="100">
        <f t="shared" si="43"/>
        <v>55385525.641435198</v>
      </c>
      <c r="O159" s="100">
        <f t="shared" si="43"/>
        <v>55385530.769722238</v>
      </c>
      <c r="P159" s="100">
        <f t="shared" si="43"/>
        <v>55385535.898009278</v>
      </c>
      <c r="Q159" s="100">
        <f t="shared" si="43"/>
        <v>55385541.026296318</v>
      </c>
      <c r="R159" s="100">
        <f t="shared" si="43"/>
        <v>55385546.154583357</v>
      </c>
      <c r="S159" s="100">
        <f t="shared" si="43"/>
        <v>55385551.282870397</v>
      </c>
      <c r="T159" s="100">
        <f t="shared" si="43"/>
        <v>55385556.411157437</v>
      </c>
      <c r="U159" s="100">
        <f t="shared" si="43"/>
        <v>55385561.539444476</v>
      </c>
      <c r="V159" s="100">
        <f t="shared" si="43"/>
        <v>55385566.667731516</v>
      </c>
      <c r="W159" s="100">
        <f t="shared" si="43"/>
        <v>55385571.796018556</v>
      </c>
      <c r="X159" s="100">
        <f t="shared" si="43"/>
        <v>55385576.924305595</v>
      </c>
      <c r="Y159" s="100">
        <f t="shared" si="43"/>
        <v>55385582.052592635</v>
      </c>
      <c r="Z159" s="100">
        <f t="shared" si="43"/>
        <v>55385587.180879675</v>
      </c>
      <c r="AA159" s="100">
        <f t="shared" si="43"/>
        <v>55385592.309166715</v>
      </c>
      <c r="AB159" s="100">
        <f t="shared" si="43"/>
        <v>55385597.437453754</v>
      </c>
      <c r="AC159" s="100">
        <f t="shared" si="43"/>
        <v>55385602.565740794</v>
      </c>
      <c r="AD159" s="100">
        <f t="shared" si="43"/>
        <v>55385607.694027834</v>
      </c>
      <c r="AE159" s="100">
        <f t="shared" si="43"/>
        <v>55385612.822314873</v>
      </c>
      <c r="AF159" s="100">
        <f t="shared" si="43"/>
        <v>55385617.950601913</v>
      </c>
      <c r="AG159" s="100">
        <f t="shared" si="43"/>
        <v>55385623.078888953</v>
      </c>
      <c r="AH159" s="100">
        <f t="shared" si="43"/>
        <v>55385628.207175992</v>
      </c>
      <c r="AI159" s="100">
        <f t="shared" si="43"/>
        <v>55385633.335463032</v>
      </c>
      <c r="AJ159" s="100">
        <f t="shared" si="43"/>
        <v>55385638.463750072</v>
      </c>
      <c r="AK159" s="100">
        <f t="shared" si="43"/>
        <v>55385643.592037112</v>
      </c>
      <c r="AL159" s="100">
        <f t="shared" si="43"/>
        <v>55385648.720324151</v>
      </c>
      <c r="AM159" s="100">
        <f t="shared" si="43"/>
        <v>55385653.848611191</v>
      </c>
      <c r="AN159" s="79">
        <v>110771000</v>
      </c>
      <c r="AO159" s="79">
        <v>82772000</v>
      </c>
      <c r="AP159" s="79">
        <v>91579000</v>
      </c>
      <c r="AQ159" s="79">
        <v>83604000</v>
      </c>
      <c r="AR159" s="79">
        <v>97896000</v>
      </c>
      <c r="AS159" s="79">
        <v>95998000</v>
      </c>
      <c r="AT159" s="79">
        <v>105959300</v>
      </c>
      <c r="AU159" s="79">
        <v>123241000</v>
      </c>
      <c r="AV159" s="79">
        <v>111895000</v>
      </c>
      <c r="AW159" s="79">
        <v>125130000</v>
      </c>
      <c r="AX159" s="79">
        <v>111809000</v>
      </c>
      <c r="AY159" s="79">
        <v>102065000</v>
      </c>
      <c r="AZ159" s="79">
        <v>70928000</v>
      </c>
      <c r="BA159" s="79">
        <v>109490000</v>
      </c>
      <c r="BB159" s="79">
        <v>63065000</v>
      </c>
      <c r="BC159" s="77">
        <v>93039000</v>
      </c>
      <c r="BD159" s="79">
        <v>65051000</v>
      </c>
      <c r="BE159" s="77">
        <v>106707000</v>
      </c>
      <c r="BF159" s="77">
        <v>98387000</v>
      </c>
      <c r="BG159" s="79">
        <v>82563000</v>
      </c>
      <c r="BH159" s="79">
        <v>111580000</v>
      </c>
      <c r="BI159" s="79">
        <v>137680000</v>
      </c>
      <c r="BJ159" s="79">
        <v>93653000</v>
      </c>
      <c r="BK159" s="79">
        <v>99832000</v>
      </c>
      <c r="BL159" s="79">
        <v>214556542</v>
      </c>
      <c r="BM159" s="79">
        <v>218861466</v>
      </c>
      <c r="BN159" s="79">
        <v>190780274</v>
      </c>
      <c r="BO159" s="79">
        <v>96134268</v>
      </c>
      <c r="BP159" s="79">
        <v>120459000</v>
      </c>
      <c r="BQ159" s="79">
        <v>228073000</v>
      </c>
      <c r="BR159" s="79">
        <v>79278000</v>
      </c>
      <c r="BS159" s="77">
        <v>142746000</v>
      </c>
      <c r="BT159" s="77">
        <v>242410000</v>
      </c>
      <c r="BU159" s="77">
        <v>238218000</v>
      </c>
      <c r="BV159" s="77">
        <v>237909000</v>
      </c>
      <c r="BW159" s="77">
        <v>238966000</v>
      </c>
      <c r="BX159" s="77">
        <v>265264000</v>
      </c>
      <c r="BY159" s="84">
        <v>245725700</v>
      </c>
      <c r="BZ159" s="84">
        <v>245725700</v>
      </c>
      <c r="CA159" s="56"/>
    </row>
    <row r="160" spans="1:90" x14ac:dyDescent="0.25">
      <c r="A160" s="47">
        <v>409339</v>
      </c>
      <c r="B160" s="48" t="s">
        <v>530</v>
      </c>
      <c r="C160" s="11" t="s">
        <v>531</v>
      </c>
      <c r="D160" s="11" t="s">
        <v>172</v>
      </c>
      <c r="E160" s="3" t="str">
        <f t="shared" si="34"/>
        <v>FRANKFORT W7 pnum409339</v>
      </c>
      <c r="F160" s="12">
        <v>374</v>
      </c>
      <c r="G160" s="11" t="s">
        <v>549</v>
      </c>
      <c r="H160" s="11" t="s">
        <v>550</v>
      </c>
      <c r="I160" s="108">
        <v>0</v>
      </c>
      <c r="J160" s="76">
        <v>0</v>
      </c>
      <c r="K160" s="76">
        <v>0</v>
      </c>
      <c r="L160" s="76">
        <v>0</v>
      </c>
      <c r="M160" s="76">
        <v>0</v>
      </c>
      <c r="N160" s="76">
        <v>0</v>
      </c>
      <c r="O160" s="76">
        <v>0</v>
      </c>
      <c r="P160" s="76">
        <v>0</v>
      </c>
      <c r="Q160" s="76">
        <v>0</v>
      </c>
      <c r="R160" s="76">
        <v>0</v>
      </c>
      <c r="S160" s="76">
        <v>0</v>
      </c>
      <c r="T160" s="76">
        <v>0</v>
      </c>
      <c r="U160" s="76">
        <v>0</v>
      </c>
      <c r="V160" s="76">
        <v>0</v>
      </c>
      <c r="W160" s="76">
        <v>0</v>
      </c>
      <c r="X160" s="76">
        <v>0</v>
      </c>
      <c r="Y160" s="76">
        <v>0</v>
      </c>
      <c r="Z160" s="76">
        <v>0</v>
      </c>
      <c r="AA160" s="76">
        <v>0</v>
      </c>
      <c r="AB160" s="76">
        <v>0</v>
      </c>
      <c r="AC160" s="76">
        <v>0</v>
      </c>
      <c r="AD160" s="76">
        <v>0</v>
      </c>
      <c r="AE160" s="76">
        <v>0</v>
      </c>
      <c r="AF160" s="76">
        <v>0</v>
      </c>
      <c r="AG160" s="76">
        <v>0</v>
      </c>
      <c r="AH160" s="76">
        <v>0</v>
      </c>
      <c r="AI160" s="76">
        <v>0</v>
      </c>
      <c r="AJ160" s="76">
        <v>0</v>
      </c>
      <c r="AK160" s="76">
        <v>0</v>
      </c>
      <c r="AL160" s="76">
        <v>0</v>
      </c>
      <c r="AM160" s="76">
        <v>0</v>
      </c>
      <c r="AN160" s="76">
        <v>0</v>
      </c>
      <c r="AO160" s="76">
        <v>0</v>
      </c>
      <c r="AP160" s="76">
        <v>0</v>
      </c>
      <c r="AQ160" s="76">
        <v>0</v>
      </c>
      <c r="AR160" s="76">
        <v>0</v>
      </c>
      <c r="AS160" s="76">
        <v>0</v>
      </c>
      <c r="AT160" s="76">
        <v>0</v>
      </c>
      <c r="AU160" s="76">
        <v>0</v>
      </c>
      <c r="AV160" s="76">
        <v>0</v>
      </c>
      <c r="AW160" s="76">
        <v>0</v>
      </c>
      <c r="AX160" s="76">
        <v>0</v>
      </c>
      <c r="AY160" s="76">
        <v>0</v>
      </c>
      <c r="AZ160" s="76">
        <v>0</v>
      </c>
      <c r="BA160" s="77">
        <v>14324400</v>
      </c>
      <c r="BB160" s="77">
        <v>19947600</v>
      </c>
      <c r="BC160" s="77">
        <v>15508400</v>
      </c>
      <c r="BD160" s="77">
        <v>11498400</v>
      </c>
      <c r="BE160" s="77">
        <v>22376800</v>
      </c>
      <c r="BF160" s="77">
        <v>19313860</v>
      </c>
      <c r="BG160" s="77">
        <v>195000</v>
      </c>
      <c r="BH160" s="77">
        <v>16149900</v>
      </c>
      <c r="BI160" s="77">
        <v>307500</v>
      </c>
      <c r="BJ160" s="77">
        <v>15862288</v>
      </c>
      <c r="BK160" s="77">
        <v>8128808</v>
      </c>
      <c r="BL160" s="77">
        <v>32378761</v>
      </c>
      <c r="BM160" s="77">
        <v>32855864</v>
      </c>
      <c r="BN160" s="77">
        <v>16352245</v>
      </c>
      <c r="BO160" s="77">
        <v>75569798</v>
      </c>
      <c r="BP160" s="77">
        <v>81705000</v>
      </c>
      <c r="BQ160" s="77">
        <v>69862000</v>
      </c>
      <c r="BR160" s="77">
        <v>90847000</v>
      </c>
      <c r="BS160" s="77">
        <v>95210000</v>
      </c>
      <c r="BT160" s="77">
        <v>84916000</v>
      </c>
      <c r="BU160" s="77">
        <v>95561000</v>
      </c>
      <c r="BV160" s="77">
        <v>65209000</v>
      </c>
      <c r="BW160" s="77">
        <v>101487000</v>
      </c>
      <c r="BX160" s="77">
        <v>81185000</v>
      </c>
      <c r="BY160" s="77">
        <v>79229000</v>
      </c>
      <c r="BZ160" s="77">
        <v>79229001</v>
      </c>
      <c r="CA160" s="56"/>
    </row>
    <row r="161" spans="1:90" x14ac:dyDescent="0.25">
      <c r="A161" s="47">
        <v>409344</v>
      </c>
      <c r="B161" s="48" t="s">
        <v>530</v>
      </c>
      <c r="C161" s="11" t="s">
        <v>531</v>
      </c>
      <c r="D161" s="11" t="s">
        <v>136</v>
      </c>
      <c r="E161" s="3" t="str">
        <f t="shared" si="34"/>
        <v>FRANKFORT W2 pnum409344</v>
      </c>
      <c r="F161" s="12">
        <v>315</v>
      </c>
      <c r="G161" s="11" t="s">
        <v>551</v>
      </c>
      <c r="H161" s="11" t="s">
        <v>552</v>
      </c>
      <c r="I161" s="93">
        <f>AN161/2</f>
        <v>2513500</v>
      </c>
      <c r="J161" s="100">
        <f t="shared" ref="J161:AM161" si="44">(($AN161-$I161)/($AN$2-$I$2))+I161</f>
        <v>2513500.2327314815</v>
      </c>
      <c r="K161" s="100">
        <f t="shared" si="44"/>
        <v>2513500.4654629631</v>
      </c>
      <c r="L161" s="100">
        <f t="shared" si="44"/>
        <v>2513500.6981944446</v>
      </c>
      <c r="M161" s="100">
        <f t="shared" si="44"/>
        <v>2513500.9309259262</v>
      </c>
      <c r="N161" s="100">
        <f t="shared" si="44"/>
        <v>2513501.1636574077</v>
      </c>
      <c r="O161" s="100">
        <f t="shared" si="44"/>
        <v>2513501.3963888893</v>
      </c>
      <c r="P161" s="100">
        <f t="shared" si="44"/>
        <v>2513501.6291203708</v>
      </c>
      <c r="Q161" s="100">
        <f t="shared" si="44"/>
        <v>2513501.8618518524</v>
      </c>
      <c r="R161" s="100">
        <f t="shared" si="44"/>
        <v>2513502.0945833339</v>
      </c>
      <c r="S161" s="100">
        <f t="shared" si="44"/>
        <v>2513502.3273148155</v>
      </c>
      <c r="T161" s="100">
        <f t="shared" si="44"/>
        <v>2513502.560046297</v>
      </c>
      <c r="U161" s="100">
        <f t="shared" si="44"/>
        <v>2513502.7927777786</v>
      </c>
      <c r="V161" s="100">
        <f t="shared" si="44"/>
        <v>2513503.0255092601</v>
      </c>
      <c r="W161" s="100">
        <f t="shared" si="44"/>
        <v>2513503.2582407417</v>
      </c>
      <c r="X161" s="100">
        <f t="shared" si="44"/>
        <v>2513503.4909722232</v>
      </c>
      <c r="Y161" s="100">
        <f t="shared" si="44"/>
        <v>2513503.7237037048</v>
      </c>
      <c r="Z161" s="100">
        <f t="shared" si="44"/>
        <v>2513503.9564351863</v>
      </c>
      <c r="AA161" s="100">
        <f t="shared" si="44"/>
        <v>2513504.1891666679</v>
      </c>
      <c r="AB161" s="100">
        <f t="shared" si="44"/>
        <v>2513504.4218981494</v>
      </c>
      <c r="AC161" s="100">
        <f t="shared" si="44"/>
        <v>2513504.654629631</v>
      </c>
      <c r="AD161" s="100">
        <f t="shared" si="44"/>
        <v>2513504.8873611125</v>
      </c>
      <c r="AE161" s="100">
        <f t="shared" si="44"/>
        <v>2513505.1200925941</v>
      </c>
      <c r="AF161" s="100">
        <f t="shared" si="44"/>
        <v>2513505.3528240756</v>
      </c>
      <c r="AG161" s="100">
        <f t="shared" si="44"/>
        <v>2513505.5855555572</v>
      </c>
      <c r="AH161" s="100">
        <f t="shared" si="44"/>
        <v>2513505.8182870387</v>
      </c>
      <c r="AI161" s="100">
        <f t="shared" si="44"/>
        <v>2513506.0510185203</v>
      </c>
      <c r="AJ161" s="100">
        <f t="shared" si="44"/>
        <v>2513506.2837500018</v>
      </c>
      <c r="AK161" s="100">
        <f t="shared" si="44"/>
        <v>2513506.5164814834</v>
      </c>
      <c r="AL161" s="100">
        <f t="shared" si="44"/>
        <v>2513506.7492129649</v>
      </c>
      <c r="AM161" s="100">
        <f t="shared" si="44"/>
        <v>2513506.9819444465</v>
      </c>
      <c r="AN161" s="79">
        <v>5027000</v>
      </c>
      <c r="AO161" s="79">
        <v>3856300</v>
      </c>
      <c r="AP161" s="79">
        <v>4757000</v>
      </c>
      <c r="AQ161" s="79">
        <v>5059200</v>
      </c>
      <c r="AR161" s="79">
        <v>6001400</v>
      </c>
      <c r="AS161" s="79">
        <v>6539100</v>
      </c>
      <c r="AT161" s="79">
        <v>3919300</v>
      </c>
      <c r="AU161" s="79">
        <v>11255900</v>
      </c>
      <c r="AV161" s="77">
        <v>8333000</v>
      </c>
      <c r="AW161" s="77">
        <v>2484500</v>
      </c>
      <c r="AX161" s="77">
        <v>10662900</v>
      </c>
      <c r="AY161" s="77">
        <v>9970800</v>
      </c>
      <c r="AZ161" s="77">
        <v>9208300</v>
      </c>
      <c r="BA161" s="77">
        <v>2845840</v>
      </c>
      <c r="BB161" s="77">
        <v>792300</v>
      </c>
      <c r="BC161" s="77">
        <v>13170000</v>
      </c>
      <c r="BD161" s="77">
        <v>9622000</v>
      </c>
      <c r="BE161" s="77">
        <v>14742000</v>
      </c>
      <c r="BF161" s="77">
        <v>29839000</v>
      </c>
      <c r="BG161" s="77">
        <v>14941000</v>
      </c>
      <c r="BH161" s="77">
        <v>20895000</v>
      </c>
      <c r="BI161" s="77">
        <v>28591000</v>
      </c>
      <c r="BJ161" s="77">
        <v>138500</v>
      </c>
      <c r="BK161" s="86">
        <v>0</v>
      </c>
      <c r="BL161" s="86">
        <v>0</v>
      </c>
      <c r="BM161" s="86">
        <v>0</v>
      </c>
      <c r="BN161" s="86">
        <v>0</v>
      </c>
      <c r="BO161" s="86">
        <v>0</v>
      </c>
      <c r="BP161" s="86">
        <v>0</v>
      </c>
      <c r="BQ161" s="86">
        <v>0</v>
      </c>
      <c r="BR161" s="86">
        <v>0</v>
      </c>
      <c r="BS161" s="86">
        <v>0</v>
      </c>
      <c r="BT161" s="86">
        <v>0</v>
      </c>
      <c r="BU161" s="86">
        <v>0</v>
      </c>
      <c r="BV161" s="86">
        <v>0</v>
      </c>
      <c r="BW161" s="86">
        <v>0</v>
      </c>
      <c r="BX161" s="86">
        <v>0</v>
      </c>
      <c r="BY161" s="86">
        <v>0</v>
      </c>
      <c r="BZ161" s="86">
        <v>0</v>
      </c>
      <c r="CA161" s="56"/>
    </row>
    <row r="162" spans="1:90" x14ac:dyDescent="0.25">
      <c r="A162" s="47">
        <v>409341</v>
      </c>
      <c r="B162" s="48" t="s">
        <v>530</v>
      </c>
      <c r="C162" s="11" t="s">
        <v>531</v>
      </c>
      <c r="D162" s="11" t="s">
        <v>141</v>
      </c>
      <c r="E162" s="3" t="str">
        <f t="shared" si="34"/>
        <v>FRANKFORT W1 pnum409341</v>
      </c>
      <c r="F162" s="10">
        <v>165</v>
      </c>
      <c r="G162" s="11" t="s">
        <v>553</v>
      </c>
      <c r="H162" s="11" t="s">
        <v>554</v>
      </c>
      <c r="I162" s="92">
        <v>0</v>
      </c>
      <c r="J162" s="91">
        <v>0</v>
      </c>
      <c r="K162" s="91">
        <v>0</v>
      </c>
      <c r="L162" s="91">
        <v>0</v>
      </c>
      <c r="M162" s="91">
        <v>0</v>
      </c>
      <c r="N162" s="91">
        <v>0</v>
      </c>
      <c r="O162" s="91">
        <v>0</v>
      </c>
      <c r="P162" s="91">
        <v>0</v>
      </c>
      <c r="Q162" s="91">
        <v>0</v>
      </c>
      <c r="R162" s="91">
        <v>0</v>
      </c>
      <c r="S162" s="91">
        <v>0</v>
      </c>
      <c r="T162" s="91">
        <v>0</v>
      </c>
      <c r="U162" s="91">
        <v>0</v>
      </c>
      <c r="V162" s="91">
        <v>0</v>
      </c>
      <c r="W162" s="91">
        <v>0</v>
      </c>
      <c r="X162" s="91">
        <v>0</v>
      </c>
      <c r="Y162" s="91">
        <v>0</v>
      </c>
      <c r="Z162" s="91">
        <v>0</v>
      </c>
      <c r="AA162" s="91">
        <v>0</v>
      </c>
      <c r="AB162" s="91">
        <v>0</v>
      </c>
      <c r="AC162" s="91">
        <v>0</v>
      </c>
      <c r="AD162" s="91">
        <v>0</v>
      </c>
      <c r="AE162" s="91">
        <v>0</v>
      </c>
      <c r="AF162" s="91">
        <v>0</v>
      </c>
      <c r="AG162" s="91">
        <v>0</v>
      </c>
      <c r="AH162" s="91">
        <v>0</v>
      </c>
      <c r="AI162" s="91">
        <v>0</v>
      </c>
      <c r="AJ162" s="91">
        <v>0</v>
      </c>
      <c r="AK162" s="91">
        <v>0</v>
      </c>
      <c r="AL162" s="91">
        <v>0</v>
      </c>
      <c r="AM162" s="91">
        <v>0</v>
      </c>
      <c r="AN162" s="79">
        <v>0</v>
      </c>
      <c r="AO162" s="79">
        <v>0</v>
      </c>
      <c r="AP162" s="79">
        <v>0</v>
      </c>
      <c r="AQ162" s="79">
        <v>0</v>
      </c>
      <c r="AR162" s="79">
        <v>0</v>
      </c>
      <c r="AS162" s="88">
        <v>0</v>
      </c>
      <c r="AT162" s="88">
        <v>0</v>
      </c>
      <c r="AU162" s="88">
        <v>0</v>
      </c>
      <c r="AV162" s="88">
        <v>0</v>
      </c>
      <c r="AW162" s="88">
        <v>0</v>
      </c>
      <c r="AX162" s="88">
        <v>0</v>
      </c>
      <c r="AY162" s="88">
        <v>0</v>
      </c>
      <c r="AZ162" s="86">
        <v>0</v>
      </c>
      <c r="BA162" s="88">
        <v>0</v>
      </c>
      <c r="BB162" s="88">
        <v>0</v>
      </c>
      <c r="BC162" s="86">
        <v>0</v>
      </c>
      <c r="BD162" s="86">
        <v>0</v>
      </c>
      <c r="BE162" s="86">
        <v>0</v>
      </c>
      <c r="BF162" s="86">
        <v>0</v>
      </c>
      <c r="BG162" s="86">
        <v>0</v>
      </c>
      <c r="BH162" s="86">
        <v>0</v>
      </c>
      <c r="BI162" s="86">
        <v>0</v>
      </c>
      <c r="BJ162" s="86">
        <v>0</v>
      </c>
      <c r="BK162" s="86">
        <v>0</v>
      </c>
      <c r="BL162" s="86">
        <v>0</v>
      </c>
      <c r="BM162" s="86">
        <v>0</v>
      </c>
      <c r="BN162" s="86">
        <v>0</v>
      </c>
      <c r="BO162" s="86">
        <v>0</v>
      </c>
      <c r="BP162" s="86">
        <v>0</v>
      </c>
      <c r="BQ162" s="86">
        <v>0</v>
      </c>
      <c r="BR162" s="86">
        <v>0</v>
      </c>
      <c r="BS162" s="86">
        <v>0</v>
      </c>
      <c r="BT162" s="86">
        <v>0</v>
      </c>
      <c r="BU162" s="86">
        <v>0</v>
      </c>
      <c r="BV162" s="86">
        <v>0</v>
      </c>
      <c r="BW162" s="86">
        <v>0</v>
      </c>
      <c r="BX162" s="86">
        <v>0</v>
      </c>
      <c r="BY162" s="86">
        <v>0</v>
      </c>
      <c r="BZ162" s="86">
        <v>0</v>
      </c>
      <c r="CA162" s="56"/>
    </row>
    <row r="163" spans="1:90" ht="30" x14ac:dyDescent="0.25">
      <c r="A163" s="2">
        <v>432737</v>
      </c>
      <c r="B163" s="3" t="s">
        <v>555</v>
      </c>
      <c r="C163" s="3" t="s">
        <v>556</v>
      </c>
      <c r="D163" s="3" t="s">
        <v>180</v>
      </c>
      <c r="E163" s="3" t="str">
        <f t="shared" si="34"/>
        <v>FRANKFORT PARK DISTRICT W3 pnum432737</v>
      </c>
      <c r="F163" s="2">
        <v>385</v>
      </c>
      <c r="G163" s="3" t="s">
        <v>557</v>
      </c>
      <c r="H163" s="3" t="s">
        <v>558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7">
        <v>0</v>
      </c>
      <c r="P163" s="57">
        <v>0</v>
      </c>
      <c r="Q163" s="57">
        <v>0</v>
      </c>
      <c r="R163" s="57">
        <v>0</v>
      </c>
      <c r="S163" s="57">
        <v>0</v>
      </c>
      <c r="T163" s="57">
        <v>0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  <c r="AD163" s="57">
        <v>0</v>
      </c>
      <c r="AE163" s="57">
        <v>0</v>
      </c>
      <c r="AF163" s="57">
        <v>0</v>
      </c>
      <c r="AG163" s="57">
        <v>0</v>
      </c>
      <c r="AH163" s="57">
        <v>0</v>
      </c>
      <c r="AI163" s="57">
        <v>0</v>
      </c>
      <c r="AJ163" s="57">
        <v>0</v>
      </c>
      <c r="AK163" s="57">
        <v>0</v>
      </c>
      <c r="AL163" s="57">
        <v>0</v>
      </c>
      <c r="AM163" s="57">
        <v>0</v>
      </c>
      <c r="AN163" s="57">
        <v>0</v>
      </c>
      <c r="AO163" s="57">
        <v>0</v>
      </c>
      <c r="AP163" s="57">
        <v>0</v>
      </c>
      <c r="AQ163" s="57">
        <v>0</v>
      </c>
      <c r="AR163" s="57">
        <v>0</v>
      </c>
      <c r="AS163" s="57">
        <v>0</v>
      </c>
      <c r="AT163" s="57">
        <v>0</v>
      </c>
      <c r="AU163" s="57">
        <v>0</v>
      </c>
      <c r="AV163" s="50">
        <v>0</v>
      </c>
      <c r="AW163" s="57">
        <v>0</v>
      </c>
      <c r="AX163" s="57">
        <v>0</v>
      </c>
      <c r="AY163" s="57">
        <v>0</v>
      </c>
      <c r="AZ163" s="57">
        <v>0</v>
      </c>
      <c r="BA163" s="57">
        <v>0</v>
      </c>
      <c r="BB163" s="57">
        <v>0</v>
      </c>
      <c r="BC163" s="57">
        <v>0</v>
      </c>
      <c r="BD163" s="57">
        <v>0</v>
      </c>
      <c r="BE163" s="50">
        <v>0</v>
      </c>
      <c r="BF163" s="50">
        <v>0</v>
      </c>
      <c r="BG163" s="57">
        <v>0</v>
      </c>
      <c r="BH163" s="57">
        <v>0</v>
      </c>
      <c r="BI163" s="57">
        <v>0</v>
      </c>
      <c r="BJ163" s="57">
        <v>0</v>
      </c>
      <c r="BK163" s="57">
        <v>0</v>
      </c>
      <c r="BL163" s="57">
        <v>0</v>
      </c>
      <c r="BM163" s="52">
        <v>480000</v>
      </c>
      <c r="BN163" s="52">
        <v>480000</v>
      </c>
      <c r="BO163" s="52">
        <v>360000</v>
      </c>
      <c r="BP163" s="52">
        <v>360000</v>
      </c>
      <c r="BQ163" s="52">
        <v>360000</v>
      </c>
      <c r="BR163" s="52">
        <v>2430000</v>
      </c>
      <c r="BS163" s="52">
        <v>28000</v>
      </c>
      <c r="BT163" s="52">
        <v>16820000</v>
      </c>
      <c r="BU163" s="53">
        <v>360000</v>
      </c>
      <c r="BV163" s="53">
        <v>360000</v>
      </c>
      <c r="BW163" s="53">
        <v>360000</v>
      </c>
      <c r="BX163" s="53">
        <v>2430000</v>
      </c>
      <c r="BY163" s="53">
        <v>28000</v>
      </c>
      <c r="BZ163" s="53">
        <v>16820000</v>
      </c>
      <c r="CA163" s="58"/>
    </row>
    <row r="164" spans="1:90" ht="30" x14ac:dyDescent="0.25">
      <c r="A164" s="2">
        <v>338236</v>
      </c>
      <c r="B164" s="3" t="s">
        <v>555</v>
      </c>
      <c r="C164" s="3" t="s">
        <v>556</v>
      </c>
      <c r="D164" s="3" t="s">
        <v>136</v>
      </c>
      <c r="E164" s="3" t="str">
        <f t="shared" si="34"/>
        <v>FRANKFORT PARK DISTRICT W2 pnum338236</v>
      </c>
      <c r="F164" s="2">
        <v>220</v>
      </c>
      <c r="G164" s="3" t="s">
        <v>559</v>
      </c>
      <c r="H164" s="3" t="s">
        <v>560</v>
      </c>
      <c r="I164" s="57">
        <v>0</v>
      </c>
      <c r="J164" s="57">
        <v>0</v>
      </c>
      <c r="K164" s="57">
        <v>0</v>
      </c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  <c r="S164" s="57">
        <v>0</v>
      </c>
      <c r="T164" s="57">
        <v>0</v>
      </c>
      <c r="U164" s="57">
        <v>0</v>
      </c>
      <c r="V164" s="57">
        <v>0</v>
      </c>
      <c r="W164" s="57">
        <v>0</v>
      </c>
      <c r="X164" s="57">
        <v>0</v>
      </c>
      <c r="Y164" s="57">
        <v>0</v>
      </c>
      <c r="Z164" s="57">
        <v>0</v>
      </c>
      <c r="AA164" s="57">
        <v>0</v>
      </c>
      <c r="AB164" s="57">
        <v>0</v>
      </c>
      <c r="AC164" s="57">
        <v>0</v>
      </c>
      <c r="AD164" s="57">
        <v>0</v>
      </c>
      <c r="AE164" s="57">
        <v>0</v>
      </c>
      <c r="AF164" s="57">
        <v>0</v>
      </c>
      <c r="AG164" s="57">
        <v>0</v>
      </c>
      <c r="AH164" s="57">
        <v>0</v>
      </c>
      <c r="AI164" s="57">
        <v>0</v>
      </c>
      <c r="AJ164" s="57">
        <v>0</v>
      </c>
      <c r="AK164" s="57">
        <v>0</v>
      </c>
      <c r="AL164" s="57">
        <v>0</v>
      </c>
      <c r="AM164" s="57">
        <v>0</v>
      </c>
      <c r="AN164" s="57">
        <v>0</v>
      </c>
      <c r="AO164" s="57">
        <v>0</v>
      </c>
      <c r="AP164" s="57">
        <v>0</v>
      </c>
      <c r="AQ164" s="57">
        <v>0</v>
      </c>
      <c r="AR164" s="57">
        <v>0</v>
      </c>
      <c r="AS164" s="57">
        <v>0</v>
      </c>
      <c r="AT164" s="57">
        <v>0</v>
      </c>
      <c r="AU164" s="57">
        <v>0</v>
      </c>
      <c r="AV164" s="57">
        <v>0</v>
      </c>
      <c r="AW164" s="57">
        <v>0</v>
      </c>
      <c r="AX164" s="57">
        <v>0</v>
      </c>
      <c r="AY164" s="57">
        <v>0</v>
      </c>
      <c r="AZ164" s="57">
        <v>0</v>
      </c>
      <c r="BA164" s="57">
        <v>0</v>
      </c>
      <c r="BB164" s="57">
        <v>0</v>
      </c>
      <c r="BC164" s="57">
        <v>0</v>
      </c>
      <c r="BD164" s="57">
        <v>0</v>
      </c>
      <c r="BE164" s="57">
        <v>0</v>
      </c>
      <c r="BF164" s="57">
        <v>0</v>
      </c>
      <c r="BG164" s="57">
        <v>0</v>
      </c>
      <c r="BH164" s="57">
        <v>0</v>
      </c>
      <c r="BI164" s="57">
        <v>0</v>
      </c>
      <c r="BJ164" s="57">
        <v>0</v>
      </c>
      <c r="BK164" s="57">
        <v>0</v>
      </c>
      <c r="BL164" s="57">
        <v>0</v>
      </c>
      <c r="BM164" s="51">
        <v>972000</v>
      </c>
      <c r="BN164" s="51">
        <v>972000</v>
      </c>
      <c r="BO164" s="51">
        <v>1800000</v>
      </c>
      <c r="BP164" s="51">
        <v>1800000</v>
      </c>
      <c r="BQ164" s="51">
        <v>1800000</v>
      </c>
      <c r="BR164" s="51">
        <v>50000</v>
      </c>
      <c r="BS164" s="51">
        <v>93000</v>
      </c>
      <c r="BT164" s="51">
        <v>700000</v>
      </c>
      <c r="BU164" s="55">
        <v>1800000</v>
      </c>
      <c r="BV164" s="55">
        <v>1800000</v>
      </c>
      <c r="BW164" s="55">
        <v>1800000</v>
      </c>
      <c r="BX164" s="55">
        <v>50000</v>
      </c>
      <c r="BY164" s="54">
        <v>93000</v>
      </c>
      <c r="BZ164" s="54">
        <v>700000</v>
      </c>
      <c r="CA164" s="58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</row>
    <row r="165" spans="1:90" ht="30" x14ac:dyDescent="0.25">
      <c r="A165" s="2">
        <v>382164</v>
      </c>
      <c r="B165" s="3" t="s">
        <v>555</v>
      </c>
      <c r="C165" s="3" t="s">
        <v>556</v>
      </c>
      <c r="D165" s="3" t="s">
        <v>141</v>
      </c>
      <c r="E165" s="3" t="str">
        <f t="shared" si="34"/>
        <v>FRANKFORT PARK DISTRICT W1 pnum382164</v>
      </c>
      <c r="F165" s="2">
        <v>200</v>
      </c>
      <c r="G165" s="3" t="s">
        <v>561</v>
      </c>
      <c r="H165" s="3" t="s">
        <v>562</v>
      </c>
      <c r="I165" s="50">
        <v>0</v>
      </c>
      <c r="J165" s="50">
        <v>0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50">
        <v>0</v>
      </c>
      <c r="Q165" s="50">
        <v>0</v>
      </c>
      <c r="R165" s="50">
        <v>0</v>
      </c>
      <c r="S165" s="50">
        <v>0</v>
      </c>
      <c r="T165" s="50">
        <v>0</v>
      </c>
      <c r="U165" s="50">
        <v>0</v>
      </c>
      <c r="V165" s="50">
        <v>0</v>
      </c>
      <c r="W165" s="50">
        <v>0</v>
      </c>
      <c r="X165" s="50">
        <v>0</v>
      </c>
      <c r="Y165" s="50">
        <v>0</v>
      </c>
      <c r="Z165" s="50">
        <v>0</v>
      </c>
      <c r="AA165" s="50">
        <v>0</v>
      </c>
      <c r="AB165" s="50">
        <v>0</v>
      </c>
      <c r="AC165" s="50">
        <v>0</v>
      </c>
      <c r="AD165" s="50">
        <v>0</v>
      </c>
      <c r="AE165" s="50">
        <v>0</v>
      </c>
      <c r="AF165" s="50">
        <v>0</v>
      </c>
      <c r="AG165" s="50">
        <v>0</v>
      </c>
      <c r="AH165" s="50">
        <v>0</v>
      </c>
      <c r="AI165" s="50">
        <v>0</v>
      </c>
      <c r="AJ165" s="50">
        <v>0</v>
      </c>
      <c r="AK165" s="50">
        <v>0</v>
      </c>
      <c r="AL165" s="50">
        <v>0</v>
      </c>
      <c r="AM165" s="50">
        <v>0</v>
      </c>
      <c r="AN165" s="50">
        <v>0</v>
      </c>
      <c r="AO165" s="50">
        <v>0</v>
      </c>
      <c r="AP165" s="50">
        <v>0</v>
      </c>
      <c r="AQ165" s="50">
        <v>0</v>
      </c>
      <c r="AR165" s="50">
        <v>0</v>
      </c>
      <c r="AS165" s="50">
        <v>0</v>
      </c>
      <c r="AT165" s="50">
        <v>0</v>
      </c>
      <c r="AU165" s="50">
        <v>0</v>
      </c>
      <c r="AV165" s="50">
        <v>0</v>
      </c>
      <c r="AW165" s="50">
        <v>0</v>
      </c>
      <c r="AX165" s="50">
        <v>0</v>
      </c>
      <c r="AY165" s="50">
        <v>0</v>
      </c>
      <c r="AZ165" s="50">
        <v>0</v>
      </c>
      <c r="BA165" s="50">
        <v>0</v>
      </c>
      <c r="BB165" s="50">
        <v>0</v>
      </c>
      <c r="BC165" s="50">
        <v>0</v>
      </c>
      <c r="BD165" s="50">
        <v>0</v>
      </c>
      <c r="BE165" s="50">
        <v>0</v>
      </c>
      <c r="BF165" s="50">
        <v>0</v>
      </c>
      <c r="BG165" s="50">
        <v>0</v>
      </c>
      <c r="BH165" s="50">
        <v>0</v>
      </c>
      <c r="BI165" s="50">
        <v>0</v>
      </c>
      <c r="BJ165" s="50">
        <v>0</v>
      </c>
      <c r="BK165" s="50">
        <v>0</v>
      </c>
      <c r="BL165" s="50">
        <v>0</v>
      </c>
      <c r="BM165" s="52">
        <v>1050000</v>
      </c>
      <c r="BN165" s="52">
        <v>1050000</v>
      </c>
      <c r="BO165" s="52">
        <v>450000</v>
      </c>
      <c r="BP165" s="52">
        <v>450000</v>
      </c>
      <c r="BQ165" s="52">
        <v>450000</v>
      </c>
      <c r="BR165" s="52">
        <v>720000</v>
      </c>
      <c r="BS165" s="52">
        <v>198000</v>
      </c>
      <c r="BT165" s="52">
        <v>768000</v>
      </c>
      <c r="BU165" s="53">
        <v>450000</v>
      </c>
      <c r="BV165" s="53">
        <v>450000</v>
      </c>
      <c r="BW165" s="55">
        <v>450000</v>
      </c>
      <c r="BX165" s="55">
        <v>720000</v>
      </c>
      <c r="BY165" s="53">
        <v>198000</v>
      </c>
      <c r="BZ165" s="55">
        <v>768000</v>
      </c>
      <c r="CA165" s="58"/>
    </row>
    <row r="166" spans="1:90" s="27" customFormat="1" ht="30" x14ac:dyDescent="0.25">
      <c r="A166" s="2">
        <v>409356</v>
      </c>
      <c r="B166" s="3" t="s">
        <v>563</v>
      </c>
      <c r="C166" s="3" t="s">
        <v>564</v>
      </c>
      <c r="D166" s="3" t="s">
        <v>141</v>
      </c>
      <c r="E166" s="3" t="str">
        <f t="shared" si="34"/>
        <v>GARDEN STREET IMPROVEMENT ASSN W1 pnum409356</v>
      </c>
      <c r="F166" s="6">
        <v>130</v>
      </c>
      <c r="G166" s="3" t="s">
        <v>565</v>
      </c>
      <c r="H166" s="3" t="s">
        <v>566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7">
        <v>0</v>
      </c>
      <c r="P166" s="57">
        <v>0</v>
      </c>
      <c r="Q166" s="57">
        <v>0</v>
      </c>
      <c r="R166" s="57">
        <v>0</v>
      </c>
      <c r="S166" s="57">
        <v>0</v>
      </c>
      <c r="T166" s="57">
        <v>0</v>
      </c>
      <c r="U166" s="57">
        <v>0</v>
      </c>
      <c r="V166" s="57">
        <v>0</v>
      </c>
      <c r="W166" s="57">
        <v>0</v>
      </c>
      <c r="X166" s="57">
        <v>0</v>
      </c>
      <c r="Y166" s="57">
        <v>0</v>
      </c>
      <c r="Z166" s="57">
        <v>0</v>
      </c>
      <c r="AA166" s="57">
        <v>0</v>
      </c>
      <c r="AB166" s="57">
        <v>0</v>
      </c>
      <c r="AC166" s="57">
        <v>0</v>
      </c>
      <c r="AD166" s="57">
        <v>0</v>
      </c>
      <c r="AE166" s="57">
        <v>0</v>
      </c>
      <c r="AF166" s="57">
        <v>0</v>
      </c>
      <c r="AG166" s="57">
        <v>0</v>
      </c>
      <c r="AH166" s="57">
        <v>0</v>
      </c>
      <c r="AI166" s="57">
        <v>0</v>
      </c>
      <c r="AJ166" s="57">
        <v>0</v>
      </c>
      <c r="AK166" s="57">
        <v>0</v>
      </c>
      <c r="AL166" s="57">
        <v>0</v>
      </c>
      <c r="AM166" s="57">
        <v>0</v>
      </c>
      <c r="AN166" s="57">
        <v>0</v>
      </c>
      <c r="AO166" s="57">
        <v>0</v>
      </c>
      <c r="AP166" s="57">
        <v>0</v>
      </c>
      <c r="AQ166" s="57">
        <v>0</v>
      </c>
      <c r="AR166" s="57">
        <v>0</v>
      </c>
      <c r="AS166" s="52">
        <v>2000000</v>
      </c>
      <c r="AT166" s="52">
        <v>1880000</v>
      </c>
      <c r="AU166" s="52">
        <v>1880000</v>
      </c>
      <c r="AV166" s="52">
        <v>2084223</v>
      </c>
      <c r="AW166" s="52">
        <v>2084223</v>
      </c>
      <c r="AX166" s="52">
        <v>2084223</v>
      </c>
      <c r="AY166" s="52">
        <v>2084223</v>
      </c>
      <c r="AZ166" s="52">
        <v>1419120</v>
      </c>
      <c r="BA166" s="52">
        <v>1419120</v>
      </c>
      <c r="BB166" s="52">
        <v>1419120</v>
      </c>
      <c r="BC166" s="52">
        <v>1419120</v>
      </c>
      <c r="BD166" s="52">
        <v>1419120</v>
      </c>
      <c r="BE166" s="52">
        <v>1419120</v>
      </c>
      <c r="BF166" s="52">
        <v>1419120</v>
      </c>
      <c r="BG166" s="52">
        <v>1460000</v>
      </c>
      <c r="BH166" s="52">
        <v>1460000</v>
      </c>
      <c r="BI166" s="52">
        <v>1460000</v>
      </c>
      <c r="BJ166" s="52">
        <v>1395800</v>
      </c>
      <c r="BK166" s="52">
        <v>1471500</v>
      </c>
      <c r="BL166" s="52">
        <v>1471500</v>
      </c>
      <c r="BM166" s="51">
        <v>1147500</v>
      </c>
      <c r="BN166" s="51">
        <v>1147500</v>
      </c>
      <c r="BO166" s="51">
        <v>1062500</v>
      </c>
      <c r="BP166" s="51">
        <v>970900</v>
      </c>
      <c r="BQ166" s="51">
        <v>911200</v>
      </c>
      <c r="BR166" s="51">
        <v>799800</v>
      </c>
      <c r="BS166" s="51">
        <v>900300</v>
      </c>
      <c r="BT166" s="51">
        <v>978700</v>
      </c>
      <c r="BU166" s="51">
        <v>946200</v>
      </c>
      <c r="BV166" s="51">
        <v>938000</v>
      </c>
      <c r="BW166" s="51">
        <v>1080500</v>
      </c>
      <c r="BX166" s="51">
        <v>458100</v>
      </c>
      <c r="BY166" s="51">
        <v>1151800</v>
      </c>
      <c r="BZ166" s="51">
        <v>1151800</v>
      </c>
      <c r="CA166" s="58"/>
      <c r="CB166"/>
      <c r="CC166"/>
      <c r="CD166"/>
      <c r="CE166"/>
      <c r="CF166"/>
      <c r="CG166"/>
      <c r="CH166"/>
      <c r="CI166"/>
      <c r="CJ166"/>
      <c r="CK166"/>
      <c r="CL166"/>
    </row>
    <row r="167" spans="1:90" x14ac:dyDescent="0.25">
      <c r="A167" s="2">
        <v>405295</v>
      </c>
      <c r="B167" s="3" t="s">
        <v>567</v>
      </c>
      <c r="C167" s="3" t="s">
        <v>568</v>
      </c>
      <c r="D167" s="3" t="s">
        <v>136</v>
      </c>
      <c r="E167" s="3" t="str">
        <f t="shared" si="34"/>
        <v>GATEWAY MHP W2 pnum405295</v>
      </c>
      <c r="F167" s="2">
        <v>300</v>
      </c>
      <c r="G167" s="3" t="s">
        <v>569</v>
      </c>
      <c r="H167" s="3" t="s">
        <v>570</v>
      </c>
      <c r="I167" s="57">
        <v>0</v>
      </c>
      <c r="J167" s="57">
        <v>0</v>
      </c>
      <c r="K167" s="57">
        <v>0</v>
      </c>
      <c r="L167" s="57">
        <v>0</v>
      </c>
      <c r="M167" s="57">
        <v>0</v>
      </c>
      <c r="N167" s="57">
        <v>0</v>
      </c>
      <c r="O167" s="57">
        <v>0</v>
      </c>
      <c r="P167" s="57">
        <v>0</v>
      </c>
      <c r="Q167" s="57">
        <v>0</v>
      </c>
      <c r="R167" s="57">
        <v>0</v>
      </c>
      <c r="S167" s="57">
        <v>0</v>
      </c>
      <c r="T167" s="57">
        <v>0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0</v>
      </c>
      <c r="AA167" s="57">
        <v>0</v>
      </c>
      <c r="AB167" s="57">
        <v>0</v>
      </c>
      <c r="AC167" s="57">
        <v>0</v>
      </c>
      <c r="AD167" s="57">
        <v>0</v>
      </c>
      <c r="AE167" s="57">
        <v>0</v>
      </c>
      <c r="AF167" s="57">
        <v>0</v>
      </c>
      <c r="AG167" s="57">
        <v>0</v>
      </c>
      <c r="AH167" s="57">
        <v>0</v>
      </c>
      <c r="AI167" s="57">
        <v>0</v>
      </c>
      <c r="AJ167" s="57">
        <v>0</v>
      </c>
      <c r="AK167" s="57">
        <v>0</v>
      </c>
      <c r="AL167" s="57">
        <v>0</v>
      </c>
      <c r="AM167" s="57">
        <v>0</v>
      </c>
      <c r="AN167" s="57">
        <v>0</v>
      </c>
      <c r="AO167" s="57">
        <v>0</v>
      </c>
      <c r="AP167" s="57">
        <v>0</v>
      </c>
      <c r="AQ167" s="57">
        <v>0</v>
      </c>
      <c r="AR167" s="57">
        <v>0</v>
      </c>
      <c r="AS167" s="57">
        <v>0</v>
      </c>
      <c r="AT167" s="57">
        <v>0</v>
      </c>
      <c r="AU167" s="57">
        <v>0</v>
      </c>
      <c r="AV167" s="57">
        <v>0</v>
      </c>
      <c r="AW167" s="57">
        <v>0</v>
      </c>
      <c r="AX167" s="57">
        <v>0</v>
      </c>
      <c r="AY167" s="53">
        <v>0</v>
      </c>
      <c r="AZ167" s="53">
        <v>0</v>
      </c>
      <c r="BA167" s="53">
        <v>0</v>
      </c>
      <c r="BB167" s="53">
        <v>0</v>
      </c>
      <c r="BC167" s="52">
        <v>6441500</v>
      </c>
      <c r="BD167" s="52">
        <v>6441500</v>
      </c>
      <c r="BE167" s="52">
        <v>6576545</v>
      </c>
      <c r="BF167" s="52">
        <v>6576545</v>
      </c>
      <c r="BG167" s="52">
        <v>8107000</v>
      </c>
      <c r="BH167" s="52">
        <v>10950000</v>
      </c>
      <c r="BI167" s="52">
        <v>12724000</v>
      </c>
      <c r="BJ167" s="52">
        <v>11819795</v>
      </c>
      <c r="BK167" s="52">
        <v>11819795</v>
      </c>
      <c r="BL167" s="52">
        <v>11819795</v>
      </c>
      <c r="BM167" s="51">
        <v>17268000</v>
      </c>
      <c r="BN167" s="51">
        <v>17268000</v>
      </c>
      <c r="BO167" s="51">
        <v>17268000</v>
      </c>
      <c r="BP167" s="51">
        <v>14283000</v>
      </c>
      <c r="BQ167" s="52">
        <v>15392000</v>
      </c>
      <c r="BR167" s="52">
        <v>16880000</v>
      </c>
      <c r="BS167" s="51">
        <v>18696000</v>
      </c>
      <c r="BT167" s="51">
        <v>13063000</v>
      </c>
      <c r="BU167" s="51">
        <v>15284000</v>
      </c>
      <c r="BV167" s="51">
        <v>15806000</v>
      </c>
      <c r="BW167" s="51">
        <v>12679000</v>
      </c>
      <c r="BX167" s="51">
        <v>16591000</v>
      </c>
      <c r="BY167" s="51">
        <v>14858000</v>
      </c>
      <c r="BZ167" s="51">
        <v>14858000</v>
      </c>
      <c r="CA167" s="58"/>
    </row>
    <row r="168" spans="1:90" x14ac:dyDescent="0.25">
      <c r="A168" s="2">
        <v>410292</v>
      </c>
      <c r="B168" s="3" t="s">
        <v>567</v>
      </c>
      <c r="C168" s="3" t="s">
        <v>568</v>
      </c>
      <c r="D168" s="3" t="s">
        <v>141</v>
      </c>
      <c r="E168" s="3" t="str">
        <f t="shared" si="34"/>
        <v>GATEWAY MHP W1 pnum410292</v>
      </c>
      <c r="F168" s="2">
        <v>300</v>
      </c>
      <c r="G168" s="3" t="s">
        <v>571</v>
      </c>
      <c r="H168" s="3" t="s">
        <v>572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7">
        <v>0</v>
      </c>
      <c r="T168" s="57">
        <v>0</v>
      </c>
      <c r="U168" s="57">
        <v>0</v>
      </c>
      <c r="V168" s="57">
        <v>0</v>
      </c>
      <c r="W168" s="57">
        <v>0</v>
      </c>
      <c r="X168" s="57">
        <v>0</v>
      </c>
      <c r="Y168" s="57">
        <v>0</v>
      </c>
      <c r="Z168" s="57">
        <v>0</v>
      </c>
      <c r="AA168" s="57">
        <v>0</v>
      </c>
      <c r="AB168" s="57">
        <v>0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  <c r="AH168" s="57">
        <v>0</v>
      </c>
      <c r="AI168" s="57">
        <v>0</v>
      </c>
      <c r="AJ168" s="57">
        <v>0</v>
      </c>
      <c r="AK168" s="57">
        <v>0</v>
      </c>
      <c r="AL168" s="57">
        <v>0</v>
      </c>
      <c r="AM168" s="57">
        <v>0</v>
      </c>
      <c r="AN168" s="57">
        <v>0</v>
      </c>
      <c r="AO168" s="57">
        <v>0</v>
      </c>
      <c r="AP168" s="57">
        <v>0</v>
      </c>
      <c r="AQ168" s="57">
        <v>0</v>
      </c>
      <c r="AR168" s="57">
        <v>0</v>
      </c>
      <c r="AS168" s="57">
        <v>0</v>
      </c>
      <c r="AT168" s="57">
        <v>0</v>
      </c>
      <c r="AU168" s="57">
        <v>0</v>
      </c>
      <c r="AV168" s="57">
        <v>0</v>
      </c>
      <c r="AW168" s="57">
        <v>0</v>
      </c>
      <c r="AX168" s="57">
        <v>0</v>
      </c>
      <c r="AY168" s="52">
        <v>4961000</v>
      </c>
      <c r="AZ168" s="52">
        <v>15268000</v>
      </c>
      <c r="BA168" s="52">
        <v>15268000</v>
      </c>
      <c r="BB168" s="52">
        <v>12883000</v>
      </c>
      <c r="BC168" s="52">
        <v>6441500</v>
      </c>
      <c r="BD168" s="52">
        <v>6441500</v>
      </c>
      <c r="BE168" s="51">
        <v>6576546</v>
      </c>
      <c r="BF168" s="51">
        <v>6576546</v>
      </c>
      <c r="BG168" s="52">
        <v>10448000</v>
      </c>
      <c r="BH168" s="52">
        <v>10585000</v>
      </c>
      <c r="BI168" s="52">
        <v>11286000</v>
      </c>
      <c r="BJ168" s="52">
        <v>11819795</v>
      </c>
      <c r="BK168" s="52">
        <v>11819795</v>
      </c>
      <c r="BL168" s="52">
        <v>11819795</v>
      </c>
      <c r="BM168" s="51">
        <v>7464000</v>
      </c>
      <c r="BN168" s="51">
        <v>7464000</v>
      </c>
      <c r="BO168" s="51">
        <v>7464000</v>
      </c>
      <c r="BP168" s="51">
        <v>8879000</v>
      </c>
      <c r="BQ168" s="52">
        <v>7228000</v>
      </c>
      <c r="BR168" s="52">
        <v>6984000</v>
      </c>
      <c r="BS168" s="51">
        <v>8144000</v>
      </c>
      <c r="BT168" s="51">
        <v>12316000</v>
      </c>
      <c r="BU168" s="51">
        <v>7059000</v>
      </c>
      <c r="BV168" s="51">
        <v>6655000</v>
      </c>
      <c r="BW168" s="51">
        <v>10572000</v>
      </c>
      <c r="BX168" s="51">
        <v>8219000</v>
      </c>
      <c r="BY168" s="51">
        <v>8179000</v>
      </c>
      <c r="BZ168" s="51">
        <v>8179000</v>
      </c>
      <c r="CA168" s="58"/>
    </row>
    <row r="169" spans="1:90" ht="30" x14ac:dyDescent="0.25">
      <c r="A169" s="2">
        <v>404058</v>
      </c>
      <c r="B169" s="3" t="s">
        <v>573</v>
      </c>
      <c r="C169" s="3" t="s">
        <v>574</v>
      </c>
      <c r="D169" s="3" t="s">
        <v>180</v>
      </c>
      <c r="E169" s="3" t="str">
        <f t="shared" si="34"/>
        <v>GENSTAR ROOFING PRODUCTS CO W3 pnum404058</v>
      </c>
      <c r="F169" s="5">
        <v>250</v>
      </c>
      <c r="G169" s="3" t="s">
        <v>575</v>
      </c>
      <c r="H169" s="3" t="s">
        <v>576</v>
      </c>
      <c r="I169" s="57">
        <v>400000</v>
      </c>
      <c r="J169" s="57">
        <v>400000</v>
      </c>
      <c r="K169" s="57">
        <v>400000</v>
      </c>
      <c r="L169" s="57">
        <v>400000</v>
      </c>
      <c r="M169" s="57">
        <v>400000</v>
      </c>
      <c r="N169" s="57">
        <v>400000</v>
      </c>
      <c r="O169" s="57">
        <v>400000</v>
      </c>
      <c r="P169" s="57">
        <v>400000</v>
      </c>
      <c r="Q169" s="57">
        <v>400000</v>
      </c>
      <c r="R169" s="57">
        <v>400000</v>
      </c>
      <c r="S169" s="57">
        <v>400000</v>
      </c>
      <c r="T169" s="57">
        <v>400000</v>
      </c>
      <c r="U169" s="57">
        <v>500000</v>
      </c>
      <c r="V169" s="57">
        <v>500000</v>
      </c>
      <c r="W169" s="57">
        <v>600000</v>
      </c>
      <c r="X169" s="57">
        <v>600000</v>
      </c>
      <c r="Y169" s="57">
        <v>600000</v>
      </c>
      <c r="Z169" s="57">
        <v>700000</v>
      </c>
      <c r="AA169" s="57">
        <v>700000</v>
      </c>
      <c r="AB169" s="57">
        <v>800000</v>
      </c>
      <c r="AC169" s="57">
        <v>800000</v>
      </c>
      <c r="AD169" s="57">
        <v>600000</v>
      </c>
      <c r="AE169" s="57">
        <v>600000</v>
      </c>
      <c r="AF169" s="57">
        <v>600000</v>
      </c>
      <c r="AG169" s="57">
        <v>600000</v>
      </c>
      <c r="AH169" s="57">
        <v>600000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  <c r="AR169" s="52">
        <v>0</v>
      </c>
      <c r="AS169" s="52">
        <v>0</v>
      </c>
      <c r="AT169" s="52">
        <v>0</v>
      </c>
      <c r="AU169" s="52">
        <v>0</v>
      </c>
      <c r="AV169" s="52">
        <v>0</v>
      </c>
      <c r="AW169" s="52">
        <v>0</v>
      </c>
      <c r="AX169" s="52">
        <v>0</v>
      </c>
      <c r="AY169" s="51">
        <v>0</v>
      </c>
      <c r="AZ169" s="51">
        <v>0</v>
      </c>
      <c r="BA169" s="51">
        <v>0</v>
      </c>
      <c r="BB169" s="51">
        <v>0</v>
      </c>
      <c r="BC169" s="51">
        <v>0</v>
      </c>
      <c r="BD169" s="51">
        <v>0</v>
      </c>
      <c r="BE169" s="51">
        <v>0</v>
      </c>
      <c r="BF169" s="51">
        <v>0</v>
      </c>
      <c r="BG169" s="51">
        <v>0</v>
      </c>
      <c r="BH169" s="51">
        <v>0</v>
      </c>
      <c r="BI169" s="51">
        <v>0</v>
      </c>
      <c r="BJ169" s="51">
        <v>0</v>
      </c>
      <c r="BK169" s="51">
        <v>0</v>
      </c>
      <c r="BL169" s="51">
        <v>0</v>
      </c>
      <c r="BM169" s="51">
        <v>0</v>
      </c>
      <c r="BN169" s="51">
        <v>0</v>
      </c>
      <c r="BO169" s="51">
        <v>0</v>
      </c>
      <c r="BP169" s="51">
        <v>0</v>
      </c>
      <c r="BQ169" s="51">
        <v>0</v>
      </c>
      <c r="BR169" s="51">
        <v>0</v>
      </c>
      <c r="BS169" s="51">
        <v>0</v>
      </c>
      <c r="BT169" s="51">
        <v>0</v>
      </c>
      <c r="BU169" s="51">
        <v>0</v>
      </c>
      <c r="BV169" s="51">
        <v>0</v>
      </c>
      <c r="BW169" s="51">
        <v>0</v>
      </c>
      <c r="BX169" s="51">
        <v>0</v>
      </c>
      <c r="BY169" s="51">
        <v>0</v>
      </c>
      <c r="BZ169" s="51">
        <v>0</v>
      </c>
      <c r="CA169" s="58"/>
    </row>
    <row r="170" spans="1:90" ht="30" x14ac:dyDescent="0.25">
      <c r="A170" s="2">
        <v>404059</v>
      </c>
      <c r="B170" s="3" t="s">
        <v>573</v>
      </c>
      <c r="C170" s="3" t="s">
        <v>574</v>
      </c>
      <c r="D170" s="3" t="s">
        <v>157</v>
      </c>
      <c r="E170" s="3" t="str">
        <f t="shared" si="34"/>
        <v>GENSTAR ROOFING PRODUCTS CO W4 pnum404059</v>
      </c>
      <c r="F170" s="5">
        <v>250</v>
      </c>
      <c r="G170" s="3" t="s">
        <v>575</v>
      </c>
      <c r="H170" s="3" t="s">
        <v>576</v>
      </c>
      <c r="I170" s="50">
        <v>400000</v>
      </c>
      <c r="J170" s="50">
        <v>400000</v>
      </c>
      <c r="K170" s="50">
        <v>400000</v>
      </c>
      <c r="L170" s="50">
        <v>400000</v>
      </c>
      <c r="M170" s="50">
        <v>400000</v>
      </c>
      <c r="N170" s="50">
        <v>400000</v>
      </c>
      <c r="O170" s="50">
        <v>400000</v>
      </c>
      <c r="P170" s="50">
        <v>400000</v>
      </c>
      <c r="Q170" s="50">
        <v>400000</v>
      </c>
      <c r="R170" s="50">
        <v>400000</v>
      </c>
      <c r="S170" s="50">
        <v>400000</v>
      </c>
      <c r="T170" s="50">
        <v>400000</v>
      </c>
      <c r="U170" s="50">
        <v>400000</v>
      </c>
      <c r="V170" s="50">
        <v>400000</v>
      </c>
      <c r="W170" s="50">
        <v>500000</v>
      </c>
      <c r="X170" s="50">
        <v>500000</v>
      </c>
      <c r="Y170" s="50">
        <v>600000</v>
      </c>
      <c r="Z170" s="50">
        <v>600000</v>
      </c>
      <c r="AA170" s="50">
        <v>600000</v>
      </c>
      <c r="AB170" s="50">
        <v>700000</v>
      </c>
      <c r="AC170" s="50">
        <v>700000</v>
      </c>
      <c r="AD170" s="50">
        <v>600000</v>
      </c>
      <c r="AE170" s="50">
        <v>600000</v>
      </c>
      <c r="AF170" s="50">
        <v>600000</v>
      </c>
      <c r="AG170" s="50">
        <v>600000</v>
      </c>
      <c r="AH170" s="50">
        <v>600000</v>
      </c>
      <c r="AI170" s="51">
        <v>1277500</v>
      </c>
      <c r="AJ170" s="51">
        <v>1277500</v>
      </c>
      <c r="AK170" s="51">
        <v>1277500</v>
      </c>
      <c r="AL170" s="51">
        <v>1277500</v>
      </c>
      <c r="AM170" s="51">
        <v>1277500</v>
      </c>
      <c r="AN170" s="51">
        <v>1277500</v>
      </c>
      <c r="AO170" s="51">
        <v>0</v>
      </c>
      <c r="AP170" s="51">
        <v>0</v>
      </c>
      <c r="AQ170" s="51">
        <v>0</v>
      </c>
      <c r="AR170" s="51">
        <v>0</v>
      </c>
      <c r="AS170" s="51">
        <v>0</v>
      </c>
      <c r="AT170" s="51">
        <v>0</v>
      </c>
      <c r="AU170" s="51">
        <v>0</v>
      </c>
      <c r="AV170" s="51">
        <v>0</v>
      </c>
      <c r="AW170" s="51">
        <v>0</v>
      </c>
      <c r="AX170" s="51">
        <v>0</v>
      </c>
      <c r="AY170" s="51">
        <v>0</v>
      </c>
      <c r="AZ170" s="51">
        <v>0</v>
      </c>
      <c r="BA170" s="51">
        <v>0</v>
      </c>
      <c r="BB170" s="51">
        <v>0</v>
      </c>
      <c r="BC170" s="51">
        <v>0</v>
      </c>
      <c r="BD170" s="51">
        <v>0</v>
      </c>
      <c r="BE170" s="51">
        <v>0</v>
      </c>
      <c r="BF170" s="51">
        <v>0</v>
      </c>
      <c r="BG170" s="51">
        <v>0</v>
      </c>
      <c r="BH170" s="51">
        <v>0</v>
      </c>
      <c r="BI170" s="51">
        <v>0</v>
      </c>
      <c r="BJ170" s="51">
        <v>0</v>
      </c>
      <c r="BK170" s="51">
        <v>0</v>
      </c>
      <c r="BL170" s="51">
        <v>0</v>
      </c>
      <c r="BM170" s="51">
        <v>0</v>
      </c>
      <c r="BN170" s="51">
        <v>0</v>
      </c>
      <c r="BO170" s="51">
        <v>0</v>
      </c>
      <c r="BP170" s="51">
        <v>0</v>
      </c>
      <c r="BQ170" s="51">
        <v>0</v>
      </c>
      <c r="BR170" s="51">
        <v>0</v>
      </c>
      <c r="BS170" s="51">
        <v>0</v>
      </c>
      <c r="BT170" s="51">
        <v>0</v>
      </c>
      <c r="BU170" s="51">
        <v>0</v>
      </c>
      <c r="BV170" s="51">
        <v>0</v>
      </c>
      <c r="BW170" s="51">
        <v>0</v>
      </c>
      <c r="BX170" s="51">
        <v>0</v>
      </c>
      <c r="BY170" s="51">
        <v>0</v>
      </c>
      <c r="BZ170" s="51">
        <v>0</v>
      </c>
      <c r="CA170" s="58"/>
    </row>
    <row r="171" spans="1:90" x14ac:dyDescent="0.25">
      <c r="A171" s="2">
        <v>409224</v>
      </c>
      <c r="B171" s="3" t="s">
        <v>577</v>
      </c>
      <c r="C171" s="3" t="s">
        <v>578</v>
      </c>
      <c r="D171" s="3" t="s">
        <v>141</v>
      </c>
      <c r="E171" s="3" t="str">
        <f t="shared" si="34"/>
        <v>GIANNIS MHP W1 pnum409224</v>
      </c>
      <c r="F171" s="2">
        <v>150</v>
      </c>
      <c r="G171" s="3" t="s">
        <v>579</v>
      </c>
      <c r="H171" s="3" t="s">
        <v>580</v>
      </c>
      <c r="I171" s="50">
        <v>0</v>
      </c>
      <c r="J171" s="50">
        <v>0</v>
      </c>
      <c r="K171" s="50">
        <v>0</v>
      </c>
      <c r="L171" s="50">
        <v>0</v>
      </c>
      <c r="M171" s="50">
        <v>0</v>
      </c>
      <c r="N171" s="50">
        <v>0</v>
      </c>
      <c r="O171" s="50">
        <v>0</v>
      </c>
      <c r="P171" s="50">
        <v>0</v>
      </c>
      <c r="Q171" s="50">
        <v>0</v>
      </c>
      <c r="R171" s="50">
        <v>0</v>
      </c>
      <c r="S171" s="50">
        <v>0</v>
      </c>
      <c r="T171" s="50">
        <v>0</v>
      </c>
      <c r="U171" s="50">
        <v>0</v>
      </c>
      <c r="V171" s="50">
        <v>0</v>
      </c>
      <c r="W171" s="50">
        <v>0</v>
      </c>
      <c r="X171" s="50">
        <v>0</v>
      </c>
      <c r="Y171" s="50">
        <v>0</v>
      </c>
      <c r="Z171" s="50">
        <v>0</v>
      </c>
      <c r="AA171" s="50">
        <v>0</v>
      </c>
      <c r="AB171" s="50">
        <v>0</v>
      </c>
      <c r="AC171" s="50">
        <v>0</v>
      </c>
      <c r="AD171" s="50">
        <v>0</v>
      </c>
      <c r="AE171" s="50">
        <v>0</v>
      </c>
      <c r="AF171" s="50">
        <v>0</v>
      </c>
      <c r="AG171" s="50">
        <v>0</v>
      </c>
      <c r="AH171" s="50">
        <v>0</v>
      </c>
      <c r="AI171" s="50">
        <v>0</v>
      </c>
      <c r="AJ171" s="50">
        <v>0</v>
      </c>
      <c r="AK171" s="50">
        <v>0</v>
      </c>
      <c r="AL171" s="50">
        <v>0</v>
      </c>
      <c r="AM171" s="50">
        <v>0</v>
      </c>
      <c r="AN171" s="51">
        <v>766500</v>
      </c>
      <c r="AO171" s="51">
        <v>1007400</v>
      </c>
      <c r="AP171" s="51">
        <v>920000</v>
      </c>
      <c r="AQ171" s="51">
        <v>1160000</v>
      </c>
      <c r="AR171" s="51">
        <v>1170000</v>
      </c>
      <c r="AS171" s="51">
        <v>1000000</v>
      </c>
      <c r="AT171" s="51">
        <v>1000000</v>
      </c>
      <c r="AU171" s="51">
        <v>1060000</v>
      </c>
      <c r="AV171" s="51">
        <v>970000</v>
      </c>
      <c r="AW171" s="51">
        <v>1060325</v>
      </c>
      <c r="AX171" s="51">
        <v>255500</v>
      </c>
      <c r="AY171" s="51">
        <v>86400</v>
      </c>
      <c r="AZ171" s="54">
        <v>0</v>
      </c>
      <c r="BA171" s="54">
        <v>0</v>
      </c>
      <c r="BB171" s="54">
        <v>0</v>
      </c>
      <c r="BC171" s="55">
        <v>0</v>
      </c>
      <c r="BD171" s="55">
        <v>0</v>
      </c>
      <c r="BE171" s="55">
        <v>0</v>
      </c>
      <c r="BF171" s="55">
        <v>0</v>
      </c>
      <c r="BG171" s="55">
        <v>0</v>
      </c>
      <c r="BH171" s="55">
        <v>0</v>
      </c>
      <c r="BI171" s="55">
        <v>0</v>
      </c>
      <c r="BJ171" s="55">
        <v>0</v>
      </c>
      <c r="BK171" s="55">
        <v>0</v>
      </c>
      <c r="BL171" s="55">
        <v>0</v>
      </c>
      <c r="BM171" s="55">
        <v>0</v>
      </c>
      <c r="BN171" s="55">
        <v>0</v>
      </c>
      <c r="BO171" s="55">
        <v>0</v>
      </c>
      <c r="BP171" s="55">
        <v>0</v>
      </c>
      <c r="BQ171" s="55">
        <v>0</v>
      </c>
      <c r="BR171" s="55">
        <v>0</v>
      </c>
      <c r="BS171" s="55">
        <v>0</v>
      </c>
      <c r="BT171" s="55">
        <v>0</v>
      </c>
      <c r="BU171" s="55">
        <v>0</v>
      </c>
      <c r="BV171" s="55">
        <v>0</v>
      </c>
      <c r="BW171" s="55">
        <v>0</v>
      </c>
      <c r="BX171" s="55">
        <v>0</v>
      </c>
      <c r="BY171" s="55">
        <v>0</v>
      </c>
      <c r="BZ171" s="55">
        <v>0</v>
      </c>
      <c r="CA171" s="58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</row>
    <row r="172" spans="1:90" x14ac:dyDescent="0.25">
      <c r="A172" s="2">
        <v>410362</v>
      </c>
      <c r="B172" s="3" t="s">
        <v>577</v>
      </c>
      <c r="C172" s="3" t="s">
        <v>578</v>
      </c>
      <c r="D172" s="3" t="s">
        <v>136</v>
      </c>
      <c r="E172" s="3" t="str">
        <f t="shared" si="34"/>
        <v>GIANNIS MHP W2 pnum410362</v>
      </c>
      <c r="F172" s="2">
        <v>150</v>
      </c>
      <c r="G172" s="3" t="s">
        <v>581</v>
      </c>
      <c r="H172" s="3" t="s">
        <v>582</v>
      </c>
      <c r="I172" s="50">
        <v>0</v>
      </c>
      <c r="J172" s="50">
        <v>0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50">
        <v>0</v>
      </c>
      <c r="Q172" s="50">
        <v>0</v>
      </c>
      <c r="R172" s="50">
        <v>0</v>
      </c>
      <c r="S172" s="50">
        <v>0</v>
      </c>
      <c r="T172" s="50">
        <v>0</v>
      </c>
      <c r="U172" s="50">
        <v>0</v>
      </c>
      <c r="V172" s="50">
        <v>0</v>
      </c>
      <c r="W172" s="50">
        <v>0</v>
      </c>
      <c r="X172" s="50">
        <v>0</v>
      </c>
      <c r="Y172" s="50">
        <v>0</v>
      </c>
      <c r="Z172" s="50">
        <v>0</v>
      </c>
      <c r="AA172" s="50">
        <v>0</v>
      </c>
      <c r="AB172" s="50">
        <v>0</v>
      </c>
      <c r="AC172" s="50">
        <v>0</v>
      </c>
      <c r="AD172" s="50">
        <v>0</v>
      </c>
      <c r="AE172" s="50">
        <v>0</v>
      </c>
      <c r="AF172" s="50">
        <v>0</v>
      </c>
      <c r="AG172" s="50">
        <v>0</v>
      </c>
      <c r="AH172" s="50">
        <v>0</v>
      </c>
      <c r="AI172" s="50">
        <v>0</v>
      </c>
      <c r="AJ172" s="50">
        <v>0</v>
      </c>
      <c r="AK172" s="50">
        <v>0</v>
      </c>
      <c r="AL172" s="50">
        <v>0</v>
      </c>
      <c r="AM172" s="50">
        <v>0</v>
      </c>
      <c r="AN172" s="50">
        <v>0</v>
      </c>
      <c r="AO172" s="50">
        <v>0</v>
      </c>
      <c r="AP172" s="50">
        <v>0</v>
      </c>
      <c r="AQ172" s="50">
        <v>0</v>
      </c>
      <c r="AR172" s="50">
        <v>0</v>
      </c>
      <c r="AS172" s="50">
        <v>0</v>
      </c>
      <c r="AT172" s="50">
        <v>0</v>
      </c>
      <c r="AU172" s="50">
        <v>0</v>
      </c>
      <c r="AV172" s="50">
        <v>0</v>
      </c>
      <c r="AW172" s="50">
        <v>0</v>
      </c>
      <c r="AX172" s="50">
        <v>0</v>
      </c>
      <c r="AY172" s="51">
        <v>176400</v>
      </c>
      <c r="AZ172" s="51">
        <v>450000</v>
      </c>
      <c r="BA172" s="51">
        <v>277400</v>
      </c>
      <c r="BB172" s="51">
        <v>423500</v>
      </c>
      <c r="BC172" s="51">
        <v>350000</v>
      </c>
      <c r="BD172" s="51">
        <v>967600</v>
      </c>
      <c r="BE172" s="51">
        <v>182500</v>
      </c>
      <c r="BF172" s="51">
        <v>128194</v>
      </c>
      <c r="BG172" s="51">
        <v>302950</v>
      </c>
      <c r="BH172" s="51">
        <v>200000</v>
      </c>
      <c r="BI172" s="51">
        <v>335800</v>
      </c>
      <c r="BJ172" s="51">
        <v>363500</v>
      </c>
      <c r="BK172" s="51">
        <v>255500</v>
      </c>
      <c r="BL172" s="51">
        <v>299125</v>
      </c>
      <c r="BM172" s="51">
        <v>175600</v>
      </c>
      <c r="BN172" s="51">
        <v>103008</v>
      </c>
      <c r="BO172" s="51">
        <v>149537</v>
      </c>
      <c r="BP172" s="51">
        <v>149537</v>
      </c>
      <c r="BQ172" s="51">
        <v>250000</v>
      </c>
      <c r="BR172" s="51">
        <v>250000</v>
      </c>
      <c r="BS172" s="55">
        <v>0</v>
      </c>
      <c r="BT172" s="55">
        <v>0</v>
      </c>
      <c r="BU172" s="55">
        <v>0</v>
      </c>
      <c r="BV172" s="55">
        <v>0</v>
      </c>
      <c r="BW172" s="55">
        <v>0</v>
      </c>
      <c r="BX172" s="55">
        <v>0</v>
      </c>
      <c r="BY172" s="55">
        <v>0</v>
      </c>
      <c r="BZ172" s="55">
        <v>0</v>
      </c>
      <c r="CA172" s="58"/>
    </row>
    <row r="173" spans="1:90" s="24" customFormat="1" ht="30" x14ac:dyDescent="0.25">
      <c r="A173" s="25">
        <v>404602</v>
      </c>
      <c r="B173" s="26" t="s">
        <v>583</v>
      </c>
      <c r="C173" s="26" t="s">
        <v>584</v>
      </c>
      <c r="D173" s="26" t="s">
        <v>141</v>
      </c>
      <c r="E173" s="3" t="str">
        <f t="shared" si="34"/>
        <v>GOLF VISTA ESTATES W1 pnum404602</v>
      </c>
      <c r="F173" s="25">
        <v>300</v>
      </c>
      <c r="G173" s="8" t="s">
        <v>499</v>
      </c>
      <c r="H173" s="8" t="s">
        <v>499</v>
      </c>
      <c r="I173" s="135">
        <v>0</v>
      </c>
      <c r="J173" s="135">
        <v>0</v>
      </c>
      <c r="K173" s="135">
        <v>0</v>
      </c>
      <c r="L173" s="135">
        <v>0</v>
      </c>
      <c r="M173" s="135">
        <v>0</v>
      </c>
      <c r="N173" s="135">
        <v>0</v>
      </c>
      <c r="O173" s="135">
        <v>0</v>
      </c>
      <c r="P173" s="135">
        <v>0</v>
      </c>
      <c r="Q173" s="135">
        <v>0</v>
      </c>
      <c r="R173" s="135">
        <v>0</v>
      </c>
      <c r="S173" s="135">
        <v>0</v>
      </c>
      <c r="T173" s="135">
        <v>0</v>
      </c>
      <c r="U173" s="135">
        <v>0</v>
      </c>
      <c r="V173" s="135">
        <v>0</v>
      </c>
      <c r="W173" s="135">
        <v>0</v>
      </c>
      <c r="X173" s="135">
        <v>0</v>
      </c>
      <c r="Y173" s="135">
        <v>0</v>
      </c>
      <c r="Z173" s="135">
        <v>0</v>
      </c>
      <c r="AA173" s="135">
        <v>0</v>
      </c>
      <c r="AB173" s="135">
        <v>0</v>
      </c>
      <c r="AC173" s="135">
        <v>0</v>
      </c>
      <c r="AD173" s="135">
        <v>0</v>
      </c>
      <c r="AE173" s="135">
        <v>0</v>
      </c>
      <c r="AF173" s="135">
        <v>0</v>
      </c>
      <c r="AG173" s="135">
        <v>0</v>
      </c>
      <c r="AH173" s="135">
        <v>0</v>
      </c>
      <c r="AI173" s="135">
        <v>0</v>
      </c>
      <c r="AJ173" s="135">
        <v>0</v>
      </c>
      <c r="AK173" s="135">
        <v>0</v>
      </c>
      <c r="AL173" s="135">
        <v>0</v>
      </c>
      <c r="AM173" s="135">
        <v>0</v>
      </c>
      <c r="AN173" s="135">
        <v>0</v>
      </c>
      <c r="AO173" s="135">
        <v>0</v>
      </c>
      <c r="AP173" s="135">
        <v>0</v>
      </c>
      <c r="AQ173" s="135">
        <v>0</v>
      </c>
      <c r="AR173" s="135">
        <v>0</v>
      </c>
      <c r="AS173" s="135">
        <v>0</v>
      </c>
      <c r="AT173" s="135">
        <v>0</v>
      </c>
      <c r="AU173" s="135">
        <v>0</v>
      </c>
      <c r="AV173" s="135">
        <v>0</v>
      </c>
      <c r="AW173" s="135">
        <v>0</v>
      </c>
      <c r="AX173" s="135">
        <v>0</v>
      </c>
      <c r="AY173" s="135">
        <v>0</v>
      </c>
      <c r="AZ173" s="95">
        <v>2016000</v>
      </c>
      <c r="BA173" s="95">
        <v>10368000</v>
      </c>
      <c r="BB173" s="95">
        <v>8352000</v>
      </c>
      <c r="BC173" s="95">
        <v>7500000</v>
      </c>
      <c r="BD173" s="95">
        <v>7250000</v>
      </c>
      <c r="BE173" s="95">
        <v>7250000</v>
      </c>
      <c r="BF173" s="95">
        <v>7250000</v>
      </c>
      <c r="BG173" s="95">
        <v>7500000</v>
      </c>
      <c r="BH173" s="95">
        <v>7500000</v>
      </c>
      <c r="BI173" s="95">
        <v>7500000</v>
      </c>
      <c r="BJ173" s="95">
        <v>7750000</v>
      </c>
      <c r="BK173" s="95">
        <v>7750000</v>
      </c>
      <c r="BL173" s="95">
        <v>7750000</v>
      </c>
      <c r="BM173" s="95">
        <v>7750000</v>
      </c>
      <c r="BN173" s="95">
        <v>6750000</v>
      </c>
      <c r="BO173" s="95">
        <v>2750000</v>
      </c>
      <c r="BP173" s="95">
        <v>1353600</v>
      </c>
      <c r="BQ173" s="95">
        <v>390000</v>
      </c>
      <c r="BR173" s="95">
        <v>480000</v>
      </c>
      <c r="BS173" s="95">
        <v>480000</v>
      </c>
      <c r="BT173" s="95">
        <v>480000</v>
      </c>
      <c r="BU173" s="95">
        <v>480000</v>
      </c>
      <c r="BV173" s="95">
        <v>480000</v>
      </c>
      <c r="BW173" s="95">
        <v>480000</v>
      </c>
      <c r="BX173" s="95">
        <v>480000</v>
      </c>
      <c r="BY173" s="95">
        <v>480000</v>
      </c>
      <c r="BZ173" s="95">
        <v>480000</v>
      </c>
      <c r="CA173" s="96"/>
    </row>
    <row r="174" spans="1:90" s="24" customFormat="1" ht="30" x14ac:dyDescent="0.25">
      <c r="A174" s="2">
        <v>404156</v>
      </c>
      <c r="B174" s="3" t="s">
        <v>585</v>
      </c>
      <c r="C174" s="3" t="s">
        <v>586</v>
      </c>
      <c r="D174" s="3" t="s">
        <v>141</v>
      </c>
      <c r="E174" s="3" t="str">
        <f t="shared" si="34"/>
        <v>GOOCH FOODS INC W1 pnum404156</v>
      </c>
      <c r="F174" s="5">
        <v>250</v>
      </c>
      <c r="G174" s="3" t="s">
        <v>587</v>
      </c>
      <c r="H174" s="3" t="s">
        <v>588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  <c r="S174" s="57">
        <v>0</v>
      </c>
      <c r="T174" s="57">
        <v>0</v>
      </c>
      <c r="U174" s="57">
        <v>0</v>
      </c>
      <c r="V174" s="57">
        <v>0</v>
      </c>
      <c r="W174" s="57">
        <v>0</v>
      </c>
      <c r="X174" s="57">
        <v>0</v>
      </c>
      <c r="Y174" s="57">
        <v>0</v>
      </c>
      <c r="Z174" s="57">
        <v>0</v>
      </c>
      <c r="AA174" s="57">
        <v>0</v>
      </c>
      <c r="AB174" s="57">
        <v>0</v>
      </c>
      <c r="AC174" s="57">
        <v>0</v>
      </c>
      <c r="AD174" s="52">
        <v>9150000</v>
      </c>
      <c r="AE174" s="52">
        <v>9150000</v>
      </c>
      <c r="AF174" s="52">
        <v>9150000</v>
      </c>
      <c r="AG174" s="52">
        <v>9150000</v>
      </c>
      <c r="AH174" s="52">
        <v>9150000</v>
      </c>
      <c r="AI174" s="52">
        <v>9150000</v>
      </c>
      <c r="AJ174" s="52">
        <v>9150000</v>
      </c>
      <c r="AK174" s="52">
        <v>9150000</v>
      </c>
      <c r="AL174" s="52">
        <v>9150000</v>
      </c>
      <c r="AM174" s="52">
        <v>9150000</v>
      </c>
      <c r="AN174" s="52">
        <v>9150000</v>
      </c>
      <c r="AO174" s="52">
        <v>0</v>
      </c>
      <c r="AP174" s="52">
        <v>0</v>
      </c>
      <c r="AQ174" s="52">
        <v>0</v>
      </c>
      <c r="AR174" s="52">
        <v>0</v>
      </c>
      <c r="AS174" s="52">
        <v>0</v>
      </c>
      <c r="AT174" s="52">
        <v>0</v>
      </c>
      <c r="AU174" s="52">
        <v>0</v>
      </c>
      <c r="AV174" s="52">
        <v>0</v>
      </c>
      <c r="AW174" s="52">
        <v>0</v>
      </c>
      <c r="AX174" s="52">
        <v>0</v>
      </c>
      <c r="AY174" s="52">
        <v>0</v>
      </c>
      <c r="AZ174" s="52">
        <v>0</v>
      </c>
      <c r="BA174" s="52">
        <v>0</v>
      </c>
      <c r="BB174" s="52">
        <v>0</v>
      </c>
      <c r="BC174" s="51">
        <v>0</v>
      </c>
      <c r="BD174" s="51">
        <v>0</v>
      </c>
      <c r="BE174" s="51">
        <v>0</v>
      </c>
      <c r="BF174" s="51">
        <v>0</v>
      </c>
      <c r="BG174" s="51">
        <v>0</v>
      </c>
      <c r="BH174" s="51">
        <v>0</v>
      </c>
      <c r="BI174" s="51">
        <v>0</v>
      </c>
      <c r="BJ174" s="51">
        <v>0</v>
      </c>
      <c r="BK174" s="51">
        <v>0</v>
      </c>
      <c r="BL174" s="51">
        <v>0</v>
      </c>
      <c r="BM174" s="51">
        <v>0</v>
      </c>
      <c r="BN174" s="51">
        <v>0</v>
      </c>
      <c r="BO174" s="51">
        <v>0</v>
      </c>
      <c r="BP174" s="52">
        <v>0</v>
      </c>
      <c r="BQ174" s="52">
        <v>0</v>
      </c>
      <c r="BR174" s="52">
        <v>0</v>
      </c>
      <c r="BS174" s="52">
        <v>0</v>
      </c>
      <c r="BT174" s="52">
        <v>0</v>
      </c>
      <c r="BU174" s="52">
        <v>0</v>
      </c>
      <c r="BV174" s="52">
        <v>0</v>
      </c>
      <c r="BW174" s="52">
        <v>0</v>
      </c>
      <c r="BX174" s="52">
        <v>0</v>
      </c>
      <c r="BY174" s="52">
        <v>0</v>
      </c>
      <c r="BZ174" s="52">
        <v>0</v>
      </c>
      <c r="CA174" s="58"/>
    </row>
    <row r="175" spans="1:90" s="24" customFormat="1" ht="30" x14ac:dyDescent="0.25">
      <c r="A175" s="2">
        <v>404235</v>
      </c>
      <c r="B175" s="3" t="s">
        <v>589</v>
      </c>
      <c r="C175" s="3" t="s">
        <v>590</v>
      </c>
      <c r="D175" s="3" t="s">
        <v>136</v>
      </c>
      <c r="E175" s="3" t="str">
        <f t="shared" si="34"/>
        <v>GOVERNORS STATE UNIVERSITY W2 pnum404235</v>
      </c>
      <c r="F175" s="2">
        <v>201</v>
      </c>
      <c r="G175" s="3" t="s">
        <v>591</v>
      </c>
      <c r="H175" s="3" t="s">
        <v>592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7">
        <v>0</v>
      </c>
      <c r="T175" s="57">
        <v>0</v>
      </c>
      <c r="U175" s="57">
        <v>0</v>
      </c>
      <c r="V175" s="57">
        <v>0</v>
      </c>
      <c r="W175" s="57">
        <v>0</v>
      </c>
      <c r="X175" s="57">
        <v>0</v>
      </c>
      <c r="Y175" s="57">
        <v>0</v>
      </c>
      <c r="Z175" s="57">
        <v>0</v>
      </c>
      <c r="AA175" s="57">
        <v>0</v>
      </c>
      <c r="AB175" s="57">
        <v>0</v>
      </c>
      <c r="AC175" s="57">
        <v>75000</v>
      </c>
      <c r="AD175" s="57">
        <v>75000</v>
      </c>
      <c r="AE175" s="57">
        <v>75000</v>
      </c>
      <c r="AF175" s="57">
        <v>75000</v>
      </c>
      <c r="AG175" s="57">
        <v>75000</v>
      </c>
      <c r="AH175" s="57">
        <v>75000</v>
      </c>
      <c r="AI175" s="57">
        <v>75000</v>
      </c>
      <c r="AJ175" s="57">
        <v>75000</v>
      </c>
      <c r="AK175" s="57">
        <v>75000</v>
      </c>
      <c r="AL175" s="57">
        <v>75000</v>
      </c>
      <c r="AM175" s="57">
        <v>75000</v>
      </c>
      <c r="AN175" s="52">
        <v>45000</v>
      </c>
      <c r="AO175" s="52">
        <v>75000</v>
      </c>
      <c r="AP175" s="52">
        <v>75000</v>
      </c>
      <c r="AQ175" s="52">
        <v>130000</v>
      </c>
      <c r="AR175" s="52">
        <v>75000</v>
      </c>
      <c r="AS175" s="52">
        <v>75000</v>
      </c>
      <c r="AT175" s="52">
        <v>75000</v>
      </c>
      <c r="AU175" s="52">
        <v>75000</v>
      </c>
      <c r="AV175" s="52">
        <v>75000</v>
      </c>
      <c r="AW175" s="52">
        <v>75000</v>
      </c>
      <c r="AX175" s="52">
        <v>75000</v>
      </c>
      <c r="AY175" s="52">
        <v>0</v>
      </c>
      <c r="AZ175" s="52">
        <v>0</v>
      </c>
      <c r="BA175" s="52">
        <v>0</v>
      </c>
      <c r="BB175" s="52">
        <v>0</v>
      </c>
      <c r="BC175" s="52">
        <v>0</v>
      </c>
      <c r="BD175" s="52">
        <v>0</v>
      </c>
      <c r="BE175" s="52">
        <v>0</v>
      </c>
      <c r="BF175" s="52">
        <v>0</v>
      </c>
      <c r="BG175" s="52">
        <v>0</v>
      </c>
      <c r="BH175" s="52">
        <v>0</v>
      </c>
      <c r="BI175" s="52">
        <v>0</v>
      </c>
      <c r="BJ175" s="52">
        <v>0</v>
      </c>
      <c r="BK175" s="52">
        <v>0</v>
      </c>
      <c r="BL175" s="52">
        <v>0</v>
      </c>
      <c r="BM175" s="52">
        <v>0</v>
      </c>
      <c r="BN175" s="52">
        <v>0</v>
      </c>
      <c r="BO175" s="52">
        <v>0</v>
      </c>
      <c r="BP175" s="52">
        <v>0</v>
      </c>
      <c r="BQ175" s="52">
        <v>0</v>
      </c>
      <c r="BR175" s="52">
        <v>0</v>
      </c>
      <c r="BS175" s="52">
        <v>0</v>
      </c>
      <c r="BT175" s="52">
        <v>0</v>
      </c>
      <c r="BU175" s="52">
        <v>0</v>
      </c>
      <c r="BV175" s="52">
        <v>0</v>
      </c>
      <c r="BW175" s="52">
        <v>0</v>
      </c>
      <c r="BX175" s="52">
        <v>0</v>
      </c>
      <c r="BY175" s="52">
        <v>0</v>
      </c>
      <c r="BZ175" s="52">
        <v>0</v>
      </c>
      <c r="CA175" s="58"/>
    </row>
    <row r="176" spans="1:90" s="24" customFormat="1" ht="30" x14ac:dyDescent="0.25">
      <c r="A176" s="2">
        <v>404175</v>
      </c>
      <c r="B176" s="3" t="s">
        <v>593</v>
      </c>
      <c r="C176" s="3" t="s">
        <v>594</v>
      </c>
      <c r="D176" s="3" t="s">
        <v>141</v>
      </c>
      <c r="E176" s="3" t="str">
        <f t="shared" si="34"/>
        <v>GRAND PRAIRIE SCHOOL CO DIST 202 W1 pnum404175</v>
      </c>
      <c r="F176" s="2">
        <v>250</v>
      </c>
      <c r="G176" s="3" t="s">
        <v>595</v>
      </c>
      <c r="H176" s="3" t="s">
        <v>596</v>
      </c>
      <c r="I176" s="57">
        <v>5000000</v>
      </c>
      <c r="J176" s="57">
        <v>5000000</v>
      </c>
      <c r="K176" s="57">
        <v>5000000</v>
      </c>
      <c r="L176" s="57">
        <v>5000000</v>
      </c>
      <c r="M176" s="57">
        <v>5000000</v>
      </c>
      <c r="N176" s="57">
        <v>5000000</v>
      </c>
      <c r="O176" s="57">
        <v>5000000</v>
      </c>
      <c r="P176" s="57">
        <v>5000000</v>
      </c>
      <c r="Q176" s="57">
        <v>7000000</v>
      </c>
      <c r="R176" s="57">
        <v>800000</v>
      </c>
      <c r="S176" s="57">
        <v>1000000</v>
      </c>
      <c r="T176" s="57">
        <v>1000000</v>
      </c>
      <c r="U176" s="57">
        <v>1000000</v>
      </c>
      <c r="V176" s="57">
        <v>1000000</v>
      </c>
      <c r="W176" s="57">
        <v>1000000</v>
      </c>
      <c r="X176" s="57">
        <v>1000000</v>
      </c>
      <c r="Y176" s="57">
        <v>1000000</v>
      </c>
      <c r="Z176" s="57">
        <v>1000000</v>
      </c>
      <c r="AA176" s="57">
        <v>1000000</v>
      </c>
      <c r="AB176" s="57">
        <v>1000000</v>
      </c>
      <c r="AC176" s="57">
        <v>1000000</v>
      </c>
      <c r="AD176" s="57">
        <v>1000000</v>
      </c>
      <c r="AE176" s="57">
        <v>1000000</v>
      </c>
      <c r="AF176" s="57">
        <v>1000000</v>
      </c>
      <c r="AG176" s="57">
        <v>1000000</v>
      </c>
      <c r="AH176" s="57">
        <v>1000000</v>
      </c>
      <c r="AI176" s="57">
        <v>1000000</v>
      </c>
      <c r="AJ176" s="57">
        <v>1000000</v>
      </c>
      <c r="AK176" s="57">
        <v>1000000</v>
      </c>
      <c r="AL176" s="57">
        <v>1000000</v>
      </c>
      <c r="AM176" s="57">
        <v>1000000</v>
      </c>
      <c r="AN176" s="52">
        <v>1455000</v>
      </c>
      <c r="AO176" s="52">
        <v>219800</v>
      </c>
      <c r="AP176" s="52">
        <v>273060</v>
      </c>
      <c r="AQ176" s="52">
        <v>249750</v>
      </c>
      <c r="AR176" s="52">
        <v>205215</v>
      </c>
      <c r="AS176" s="52">
        <v>0</v>
      </c>
      <c r="AT176" s="52">
        <v>0</v>
      </c>
      <c r="AU176" s="52">
        <v>0</v>
      </c>
      <c r="AV176" s="52">
        <v>0</v>
      </c>
      <c r="AW176" s="52">
        <v>0</v>
      </c>
      <c r="AX176" s="52">
        <v>0</v>
      </c>
      <c r="AY176" s="51">
        <v>0</v>
      </c>
      <c r="AZ176" s="51">
        <v>0</v>
      </c>
      <c r="BA176" s="51">
        <v>0</v>
      </c>
      <c r="BB176" s="51">
        <v>0</v>
      </c>
      <c r="BC176" s="51">
        <v>0</v>
      </c>
      <c r="BD176" s="51">
        <v>0</v>
      </c>
      <c r="BE176" s="51">
        <v>0</v>
      </c>
      <c r="BF176" s="51">
        <v>0</v>
      </c>
      <c r="BG176" s="51">
        <v>0</v>
      </c>
      <c r="BH176" s="51">
        <v>0</v>
      </c>
      <c r="BI176" s="51">
        <v>0</v>
      </c>
      <c r="BJ176" s="51">
        <v>0</v>
      </c>
      <c r="BK176" s="51">
        <v>0</v>
      </c>
      <c r="BL176" s="51">
        <v>0</v>
      </c>
      <c r="BM176" s="51">
        <v>0</v>
      </c>
      <c r="BN176" s="51">
        <v>0</v>
      </c>
      <c r="BO176" s="51">
        <v>0</v>
      </c>
      <c r="BP176" s="51">
        <v>0</v>
      </c>
      <c r="BQ176" s="51">
        <v>0</v>
      </c>
      <c r="BR176" s="51">
        <v>0</v>
      </c>
      <c r="BS176" s="51">
        <v>0</v>
      </c>
      <c r="BT176" s="51">
        <v>0</v>
      </c>
      <c r="BU176" s="51">
        <v>0</v>
      </c>
      <c r="BV176" s="51">
        <v>0</v>
      </c>
      <c r="BW176" s="51">
        <v>0</v>
      </c>
      <c r="BX176" s="51">
        <v>0</v>
      </c>
      <c r="BY176" s="51">
        <v>0</v>
      </c>
      <c r="BZ176" s="51">
        <v>0</v>
      </c>
      <c r="CA176" s="58"/>
    </row>
    <row r="177" spans="1:90" s="24" customFormat="1" ht="30" x14ac:dyDescent="0.25">
      <c r="A177" s="2">
        <v>404128</v>
      </c>
      <c r="B177" s="3" t="s">
        <v>597</v>
      </c>
      <c r="C177" s="3" t="s">
        <v>598</v>
      </c>
      <c r="D177" s="3" t="s">
        <v>141</v>
      </c>
      <c r="E177" s="3" t="str">
        <f t="shared" si="34"/>
        <v>GRAVER TANK COMPANY W1 pnum404128</v>
      </c>
      <c r="F177" s="2">
        <v>250</v>
      </c>
      <c r="G177" s="3" t="s">
        <v>599</v>
      </c>
      <c r="H177" s="3" t="s">
        <v>600</v>
      </c>
      <c r="I177" s="50">
        <v>0</v>
      </c>
      <c r="J177" s="50">
        <v>0</v>
      </c>
      <c r="K177" s="50">
        <v>0</v>
      </c>
      <c r="L177" s="50">
        <v>0</v>
      </c>
      <c r="M177" s="50">
        <v>0</v>
      </c>
      <c r="N177" s="50">
        <v>0</v>
      </c>
      <c r="O177" s="50">
        <v>0</v>
      </c>
      <c r="P177" s="51">
        <v>3660000</v>
      </c>
      <c r="Q177" s="51">
        <v>3660000</v>
      </c>
      <c r="R177" s="51">
        <v>3660000</v>
      </c>
      <c r="S177" s="51">
        <v>3660000</v>
      </c>
      <c r="T177" s="51">
        <v>3660000</v>
      </c>
      <c r="U177" s="51">
        <v>3660000</v>
      </c>
      <c r="V177" s="51">
        <v>3660000</v>
      </c>
      <c r="W177" s="51">
        <v>3660000</v>
      </c>
      <c r="X177" s="51">
        <v>3660000</v>
      </c>
      <c r="Y177" s="51">
        <v>3660000</v>
      </c>
      <c r="Z177" s="51">
        <v>3660000</v>
      </c>
      <c r="AA177" s="51">
        <v>3660000</v>
      </c>
      <c r="AB177" s="51">
        <v>3660000</v>
      </c>
      <c r="AC177" s="51">
        <v>3660000</v>
      </c>
      <c r="AD177" s="51">
        <v>3660000</v>
      </c>
      <c r="AE177" s="51">
        <v>3660000</v>
      </c>
      <c r="AF177" s="51">
        <v>3660000</v>
      </c>
      <c r="AG177" s="51">
        <v>3660000</v>
      </c>
      <c r="AH177" s="51">
        <v>3660000</v>
      </c>
      <c r="AI177" s="51">
        <v>3660000</v>
      </c>
      <c r="AJ177" s="51">
        <v>3660000</v>
      </c>
      <c r="AK177" s="51">
        <v>3660000</v>
      </c>
      <c r="AL177" s="51">
        <v>3660000</v>
      </c>
      <c r="AM177" s="51">
        <v>3660000</v>
      </c>
      <c r="AN177" s="51">
        <v>3660000</v>
      </c>
      <c r="AO177" s="51">
        <v>3660000</v>
      </c>
      <c r="AP177" s="51">
        <v>3660000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0</v>
      </c>
      <c r="AW177" s="51">
        <v>0</v>
      </c>
      <c r="AX177" s="51">
        <v>0</v>
      </c>
      <c r="AY177" s="51">
        <v>0</v>
      </c>
      <c r="AZ177" s="51">
        <v>0</v>
      </c>
      <c r="BA177" s="51">
        <v>0</v>
      </c>
      <c r="BB177" s="51">
        <v>0</v>
      </c>
      <c r="BC177" s="51">
        <v>0</v>
      </c>
      <c r="BD177" s="51">
        <v>0</v>
      </c>
      <c r="BE177" s="51">
        <v>0</v>
      </c>
      <c r="BF177" s="51">
        <v>0</v>
      </c>
      <c r="BG177" s="51">
        <v>0</v>
      </c>
      <c r="BH177" s="51">
        <v>0</v>
      </c>
      <c r="BI177" s="51">
        <v>0</v>
      </c>
      <c r="BJ177" s="51">
        <v>0</v>
      </c>
      <c r="BK177" s="51">
        <v>0</v>
      </c>
      <c r="BL177" s="51">
        <v>0</v>
      </c>
      <c r="BM177" s="51">
        <v>0</v>
      </c>
      <c r="BN177" s="51">
        <v>0</v>
      </c>
      <c r="BO177" s="51">
        <v>0</v>
      </c>
      <c r="BP177" s="51">
        <v>0</v>
      </c>
      <c r="BQ177" s="51">
        <v>0</v>
      </c>
      <c r="BR177" s="51">
        <v>0</v>
      </c>
      <c r="BS177" s="51">
        <v>0</v>
      </c>
      <c r="BT177" s="51">
        <v>0</v>
      </c>
      <c r="BU177" s="51">
        <v>0</v>
      </c>
      <c r="BV177" s="51">
        <v>0</v>
      </c>
      <c r="BW177" s="51">
        <v>0</v>
      </c>
      <c r="BX177" s="51">
        <v>0</v>
      </c>
      <c r="BY177" s="51">
        <v>0</v>
      </c>
      <c r="BZ177" s="51">
        <v>0</v>
      </c>
      <c r="CA177" s="58"/>
    </row>
    <row r="178" spans="1:90" s="24" customFormat="1" ht="30" x14ac:dyDescent="0.25">
      <c r="A178" s="20">
        <v>405331</v>
      </c>
      <c r="B178" s="21" t="s">
        <v>601</v>
      </c>
      <c r="C178" s="21" t="s">
        <v>602</v>
      </c>
      <c r="D178" s="21" t="s">
        <v>141</v>
      </c>
      <c r="E178" s="3" t="str">
        <f t="shared" si="34"/>
        <v>GRAYSTONE GOLF ENTERPRISES W1 pnum405331</v>
      </c>
      <c r="F178" s="20">
        <v>250</v>
      </c>
      <c r="G178" s="21" t="s">
        <v>603</v>
      </c>
      <c r="H178" s="21" t="s">
        <v>604</v>
      </c>
      <c r="I178" s="67">
        <v>0</v>
      </c>
      <c r="J178" s="67">
        <v>0</v>
      </c>
      <c r="K178" s="67">
        <v>0</v>
      </c>
      <c r="L178" s="67">
        <v>0</v>
      </c>
      <c r="M178" s="67">
        <v>0</v>
      </c>
      <c r="N178" s="67">
        <v>0</v>
      </c>
      <c r="O178" s="67">
        <v>0</v>
      </c>
      <c r="P178" s="67">
        <v>0</v>
      </c>
      <c r="Q178" s="67">
        <v>0</v>
      </c>
      <c r="R178" s="67">
        <v>0</v>
      </c>
      <c r="S178" s="67">
        <v>0</v>
      </c>
      <c r="T178" s="67">
        <v>0</v>
      </c>
      <c r="U178" s="67">
        <v>0</v>
      </c>
      <c r="V178" s="67">
        <v>0</v>
      </c>
      <c r="W178" s="67">
        <v>0</v>
      </c>
      <c r="X178" s="67">
        <v>0</v>
      </c>
      <c r="Y178" s="67">
        <v>0</v>
      </c>
      <c r="Z178" s="67">
        <v>0</v>
      </c>
      <c r="AA178" s="67">
        <v>0</v>
      </c>
      <c r="AB178" s="67">
        <v>0</v>
      </c>
      <c r="AC178" s="67">
        <v>0</v>
      </c>
      <c r="AD178" s="67">
        <v>0</v>
      </c>
      <c r="AE178" s="67">
        <v>0</v>
      </c>
      <c r="AF178" s="67">
        <v>0</v>
      </c>
      <c r="AG178" s="67">
        <v>0</v>
      </c>
      <c r="AH178" s="67">
        <v>0</v>
      </c>
      <c r="AI178" s="67">
        <v>0</v>
      </c>
      <c r="AJ178" s="67">
        <v>0</v>
      </c>
      <c r="AK178" s="67">
        <v>0</v>
      </c>
      <c r="AL178" s="67">
        <v>0</v>
      </c>
      <c r="AM178" s="67">
        <v>0</v>
      </c>
      <c r="AN178" s="67">
        <v>0</v>
      </c>
      <c r="AO178" s="67">
        <v>0</v>
      </c>
      <c r="AP178" s="67">
        <v>0</v>
      </c>
      <c r="AQ178" s="67">
        <v>0</v>
      </c>
      <c r="AR178" s="67">
        <v>0</v>
      </c>
      <c r="AS178" s="67">
        <v>0</v>
      </c>
      <c r="AT178" s="67">
        <v>0</v>
      </c>
      <c r="AU178" s="67">
        <v>0</v>
      </c>
      <c r="AV178" s="67">
        <v>0</v>
      </c>
      <c r="AW178" s="67">
        <v>0</v>
      </c>
      <c r="AX178" s="67">
        <v>0</v>
      </c>
      <c r="AY178" s="67">
        <v>0</v>
      </c>
      <c r="AZ178" s="67">
        <v>0</v>
      </c>
      <c r="BA178" s="67">
        <v>0</v>
      </c>
      <c r="BB178" s="71">
        <v>3570000</v>
      </c>
      <c r="BC178" s="71">
        <v>3570000</v>
      </c>
      <c r="BD178" s="71">
        <v>3570000</v>
      </c>
      <c r="BE178" s="71">
        <v>3570000</v>
      </c>
      <c r="BF178" s="71">
        <v>3570000</v>
      </c>
      <c r="BG178" s="71">
        <v>3570000</v>
      </c>
      <c r="BH178" s="71">
        <v>5570000</v>
      </c>
      <c r="BI178" s="71">
        <v>5570000</v>
      </c>
      <c r="BJ178" s="71">
        <v>5570000</v>
      </c>
      <c r="BK178" s="71">
        <v>5570000</v>
      </c>
      <c r="BL178" s="71">
        <v>5570000</v>
      </c>
      <c r="BM178" s="71">
        <v>5570000</v>
      </c>
      <c r="BN178" s="71">
        <v>4970000</v>
      </c>
      <c r="BO178" s="71">
        <v>4970000</v>
      </c>
      <c r="BP178" s="71">
        <v>4970000</v>
      </c>
      <c r="BQ178" s="71">
        <v>5500000</v>
      </c>
      <c r="BR178" s="71">
        <v>5500000</v>
      </c>
      <c r="BS178" s="68">
        <v>0</v>
      </c>
      <c r="BT178" s="68">
        <v>0</v>
      </c>
      <c r="BU178" s="68">
        <v>0</v>
      </c>
      <c r="BV178" s="68">
        <v>0</v>
      </c>
      <c r="BW178" s="68">
        <v>0</v>
      </c>
      <c r="BX178" s="68">
        <v>0</v>
      </c>
      <c r="BY178" s="68">
        <v>0</v>
      </c>
      <c r="BZ178" s="68">
        <v>0</v>
      </c>
      <c r="CA178" s="72"/>
    </row>
    <row r="179" spans="1:90" s="24" customFormat="1" ht="30" x14ac:dyDescent="0.25">
      <c r="A179" s="20">
        <v>405332</v>
      </c>
      <c r="B179" s="21" t="s">
        <v>601</v>
      </c>
      <c r="C179" s="21" t="s">
        <v>602</v>
      </c>
      <c r="D179" s="21" t="s">
        <v>136</v>
      </c>
      <c r="E179" s="3" t="str">
        <f t="shared" si="34"/>
        <v>GRAYSTONE GOLF ENTERPRISES W2 pnum405332</v>
      </c>
      <c r="F179" s="20">
        <v>200</v>
      </c>
      <c r="G179" s="21" t="s">
        <v>603</v>
      </c>
      <c r="H179" s="21" t="s">
        <v>604</v>
      </c>
      <c r="I179" s="67">
        <v>0</v>
      </c>
      <c r="J179" s="67">
        <v>0</v>
      </c>
      <c r="K179" s="67">
        <v>0</v>
      </c>
      <c r="L179" s="67">
        <v>0</v>
      </c>
      <c r="M179" s="67">
        <v>0</v>
      </c>
      <c r="N179" s="67">
        <v>0</v>
      </c>
      <c r="O179" s="67">
        <v>0</v>
      </c>
      <c r="P179" s="67">
        <v>0</v>
      </c>
      <c r="Q179" s="67">
        <v>0</v>
      </c>
      <c r="R179" s="67">
        <v>0</v>
      </c>
      <c r="S179" s="67">
        <v>0</v>
      </c>
      <c r="T179" s="67">
        <v>0</v>
      </c>
      <c r="U179" s="67">
        <v>0</v>
      </c>
      <c r="V179" s="67">
        <v>0</v>
      </c>
      <c r="W179" s="67">
        <v>0</v>
      </c>
      <c r="X179" s="67">
        <v>0</v>
      </c>
      <c r="Y179" s="67">
        <v>0</v>
      </c>
      <c r="Z179" s="67">
        <v>0</v>
      </c>
      <c r="AA179" s="67">
        <v>0</v>
      </c>
      <c r="AB179" s="67">
        <v>0</v>
      </c>
      <c r="AC179" s="67">
        <v>0</v>
      </c>
      <c r="AD179" s="67">
        <v>0</v>
      </c>
      <c r="AE179" s="67">
        <v>0</v>
      </c>
      <c r="AF179" s="67">
        <v>0</v>
      </c>
      <c r="AG179" s="67">
        <v>0</v>
      </c>
      <c r="AH179" s="67">
        <v>0</v>
      </c>
      <c r="AI179" s="67">
        <v>0</v>
      </c>
      <c r="AJ179" s="67">
        <v>0</v>
      </c>
      <c r="AK179" s="67">
        <v>0</v>
      </c>
      <c r="AL179" s="67">
        <v>0</v>
      </c>
      <c r="AM179" s="67">
        <v>0</v>
      </c>
      <c r="AN179" s="67">
        <v>0</v>
      </c>
      <c r="AO179" s="67">
        <v>0</v>
      </c>
      <c r="AP179" s="67">
        <v>0</v>
      </c>
      <c r="AQ179" s="67">
        <v>0</v>
      </c>
      <c r="AR179" s="67">
        <v>0</v>
      </c>
      <c r="AS179" s="67">
        <v>0</v>
      </c>
      <c r="AT179" s="67">
        <v>0</v>
      </c>
      <c r="AU179" s="67">
        <v>0</v>
      </c>
      <c r="AV179" s="67">
        <v>0</v>
      </c>
      <c r="AW179" s="67">
        <v>0</v>
      </c>
      <c r="AX179" s="67">
        <v>0</v>
      </c>
      <c r="AY179" s="67">
        <v>0</v>
      </c>
      <c r="AZ179" s="67">
        <v>0</v>
      </c>
      <c r="BA179" s="67">
        <v>0</v>
      </c>
      <c r="BB179" s="71">
        <v>100000</v>
      </c>
      <c r="BC179" s="71">
        <v>100000</v>
      </c>
      <c r="BD179" s="71">
        <v>100000</v>
      </c>
      <c r="BE179" s="71">
        <v>100000</v>
      </c>
      <c r="BF179" s="71">
        <v>100000</v>
      </c>
      <c r="BG179" s="71">
        <v>100000</v>
      </c>
      <c r="BH179" s="71">
        <v>100000</v>
      </c>
      <c r="BI179" s="71">
        <v>100000</v>
      </c>
      <c r="BJ179" s="71">
        <v>100000</v>
      </c>
      <c r="BK179" s="71">
        <v>100000</v>
      </c>
      <c r="BL179" s="71">
        <v>100000</v>
      </c>
      <c r="BM179" s="71">
        <v>100000</v>
      </c>
      <c r="BN179" s="71">
        <v>70000</v>
      </c>
      <c r="BO179" s="71">
        <v>70000</v>
      </c>
      <c r="BP179" s="71">
        <v>70000</v>
      </c>
      <c r="BQ179" s="68">
        <v>0</v>
      </c>
      <c r="BR179" s="71">
        <v>200000</v>
      </c>
      <c r="BS179" s="68">
        <v>0</v>
      </c>
      <c r="BT179" s="68">
        <v>0</v>
      </c>
      <c r="BU179" s="68">
        <v>0</v>
      </c>
      <c r="BV179" s="68">
        <v>0</v>
      </c>
      <c r="BW179" s="68">
        <v>0</v>
      </c>
      <c r="BX179" s="68">
        <v>0</v>
      </c>
      <c r="BY179" s="68">
        <v>0</v>
      </c>
      <c r="BZ179" s="68">
        <v>0</v>
      </c>
      <c r="CA179" s="72"/>
    </row>
    <row r="180" spans="1:90" s="24" customFormat="1" ht="30" x14ac:dyDescent="0.25">
      <c r="A180" s="20">
        <v>405333</v>
      </c>
      <c r="B180" s="21" t="s">
        <v>601</v>
      </c>
      <c r="C180" s="21" t="s">
        <v>602</v>
      </c>
      <c r="D180" s="21" t="s">
        <v>180</v>
      </c>
      <c r="E180" s="3" t="str">
        <f t="shared" si="34"/>
        <v>GRAYSTONE GOLF ENTERPRISES W3 pnum405333</v>
      </c>
      <c r="F180" s="20">
        <v>200</v>
      </c>
      <c r="G180" s="21" t="s">
        <v>603</v>
      </c>
      <c r="H180" s="21" t="s">
        <v>604</v>
      </c>
      <c r="I180" s="73">
        <v>0</v>
      </c>
      <c r="J180" s="73">
        <v>0</v>
      </c>
      <c r="K180" s="73">
        <v>0</v>
      </c>
      <c r="L180" s="73">
        <v>0</v>
      </c>
      <c r="M180" s="73">
        <v>0</v>
      </c>
      <c r="N180" s="73">
        <v>0</v>
      </c>
      <c r="O180" s="73">
        <v>0</v>
      </c>
      <c r="P180" s="73">
        <v>0</v>
      </c>
      <c r="Q180" s="73">
        <v>0</v>
      </c>
      <c r="R180" s="73">
        <v>0</v>
      </c>
      <c r="S180" s="73">
        <v>0</v>
      </c>
      <c r="T180" s="73">
        <v>0</v>
      </c>
      <c r="U180" s="73">
        <v>0</v>
      </c>
      <c r="V180" s="73">
        <v>0</v>
      </c>
      <c r="W180" s="73">
        <v>0</v>
      </c>
      <c r="X180" s="73">
        <v>0</v>
      </c>
      <c r="Y180" s="73">
        <v>0</v>
      </c>
      <c r="Z180" s="73">
        <v>0</v>
      </c>
      <c r="AA180" s="73">
        <v>0</v>
      </c>
      <c r="AB180" s="73">
        <v>0</v>
      </c>
      <c r="AC180" s="73">
        <v>0</v>
      </c>
      <c r="AD180" s="73">
        <v>0</v>
      </c>
      <c r="AE180" s="73">
        <v>0</v>
      </c>
      <c r="AF180" s="73">
        <v>0</v>
      </c>
      <c r="AG180" s="73">
        <v>0</v>
      </c>
      <c r="AH180" s="73">
        <v>0</v>
      </c>
      <c r="AI180" s="73">
        <v>0</v>
      </c>
      <c r="AJ180" s="73">
        <v>0</v>
      </c>
      <c r="AK180" s="73">
        <v>0</v>
      </c>
      <c r="AL180" s="73">
        <v>0</v>
      </c>
      <c r="AM180" s="73">
        <v>0</v>
      </c>
      <c r="AN180" s="73">
        <v>0</v>
      </c>
      <c r="AO180" s="73">
        <v>0</v>
      </c>
      <c r="AP180" s="73">
        <v>0</v>
      </c>
      <c r="AQ180" s="73">
        <v>0</v>
      </c>
      <c r="AR180" s="73">
        <v>0</v>
      </c>
      <c r="AS180" s="73">
        <v>0</v>
      </c>
      <c r="AT180" s="73">
        <v>0</v>
      </c>
      <c r="AU180" s="73">
        <v>0</v>
      </c>
      <c r="AV180" s="73">
        <v>0</v>
      </c>
      <c r="AW180" s="73">
        <v>0</v>
      </c>
      <c r="AX180" s="73">
        <v>0</v>
      </c>
      <c r="AY180" s="73">
        <v>0</v>
      </c>
      <c r="AZ180" s="73">
        <v>0</v>
      </c>
      <c r="BA180" s="73">
        <v>0</v>
      </c>
      <c r="BB180" s="74">
        <v>520000</v>
      </c>
      <c r="BC180" s="74">
        <v>520000</v>
      </c>
      <c r="BD180" s="74">
        <v>520000</v>
      </c>
      <c r="BE180" s="74">
        <v>520000</v>
      </c>
      <c r="BF180" s="74">
        <v>520000</v>
      </c>
      <c r="BG180" s="74">
        <v>520000</v>
      </c>
      <c r="BH180" s="74">
        <v>520000</v>
      </c>
      <c r="BI180" s="74">
        <v>520000</v>
      </c>
      <c r="BJ180" s="74">
        <v>520000</v>
      </c>
      <c r="BK180" s="74">
        <v>520000</v>
      </c>
      <c r="BL180" s="74">
        <v>520000</v>
      </c>
      <c r="BM180" s="74">
        <v>520000</v>
      </c>
      <c r="BN180" s="74">
        <v>120000</v>
      </c>
      <c r="BO180" s="74">
        <v>120000</v>
      </c>
      <c r="BP180" s="74">
        <v>120000</v>
      </c>
      <c r="BQ180" s="74">
        <v>200000</v>
      </c>
      <c r="BR180" s="70">
        <v>0</v>
      </c>
      <c r="BS180" s="70">
        <v>0</v>
      </c>
      <c r="BT180" s="70">
        <v>0</v>
      </c>
      <c r="BU180" s="70">
        <v>0</v>
      </c>
      <c r="BV180" s="70">
        <v>0</v>
      </c>
      <c r="BW180" s="70">
        <v>0</v>
      </c>
      <c r="BX180" s="70">
        <v>0</v>
      </c>
      <c r="BY180" s="70">
        <v>0</v>
      </c>
      <c r="BZ180" s="70">
        <v>0</v>
      </c>
      <c r="CA180" s="72"/>
      <c r="CB180"/>
      <c r="CC180"/>
      <c r="CD180"/>
      <c r="CE180"/>
      <c r="CF180"/>
      <c r="CG180"/>
      <c r="CH180"/>
      <c r="CI180"/>
      <c r="CJ180"/>
      <c r="CK180"/>
      <c r="CL180"/>
    </row>
    <row r="181" spans="1:90" ht="30" x14ac:dyDescent="0.25">
      <c r="A181" s="20">
        <v>404854</v>
      </c>
      <c r="B181" s="21" t="s">
        <v>605</v>
      </c>
      <c r="C181" s="21" t="s">
        <v>606</v>
      </c>
      <c r="D181" s="21" t="s">
        <v>177</v>
      </c>
      <c r="E181" s="3" t="str">
        <f t="shared" si="34"/>
        <v>GREEN GARDEN GOLF COURSE W6 pnum404854</v>
      </c>
      <c r="F181" s="20">
        <v>475</v>
      </c>
      <c r="G181" s="21" t="s">
        <v>607</v>
      </c>
      <c r="H181" s="21" t="s">
        <v>608</v>
      </c>
      <c r="I181" s="73">
        <v>0</v>
      </c>
      <c r="J181" s="73">
        <v>0</v>
      </c>
      <c r="K181" s="73">
        <v>0</v>
      </c>
      <c r="L181" s="73">
        <v>0</v>
      </c>
      <c r="M181" s="73">
        <v>0</v>
      </c>
      <c r="N181" s="73">
        <v>0</v>
      </c>
      <c r="O181" s="73">
        <v>0</v>
      </c>
      <c r="P181" s="73">
        <v>0</v>
      </c>
      <c r="Q181" s="73">
        <v>0</v>
      </c>
      <c r="R181" s="73">
        <v>0</v>
      </c>
      <c r="S181" s="73">
        <v>0</v>
      </c>
      <c r="T181" s="73">
        <v>0</v>
      </c>
      <c r="U181" s="73">
        <v>0</v>
      </c>
      <c r="V181" s="73">
        <v>0</v>
      </c>
      <c r="W181" s="73">
        <v>0</v>
      </c>
      <c r="X181" s="73">
        <v>0</v>
      </c>
      <c r="Y181" s="73">
        <v>0</v>
      </c>
      <c r="Z181" s="73">
        <v>0</v>
      </c>
      <c r="AA181" s="73">
        <v>0</v>
      </c>
      <c r="AB181" s="73">
        <v>0</v>
      </c>
      <c r="AC181" s="73">
        <v>0</v>
      </c>
      <c r="AD181" s="73">
        <v>0</v>
      </c>
      <c r="AE181" s="73">
        <v>0</v>
      </c>
      <c r="AF181" s="73">
        <v>0</v>
      </c>
      <c r="AG181" s="73">
        <v>0</v>
      </c>
      <c r="AH181" s="73">
        <v>0</v>
      </c>
      <c r="AI181" s="73">
        <v>0</v>
      </c>
      <c r="AJ181" s="73">
        <v>0</v>
      </c>
      <c r="AK181" s="73">
        <v>0</v>
      </c>
      <c r="AL181" s="73">
        <v>0</v>
      </c>
      <c r="AM181" s="73">
        <v>0</v>
      </c>
      <c r="AN181" s="73">
        <v>0</v>
      </c>
      <c r="AO181" s="73">
        <v>0</v>
      </c>
      <c r="AP181" s="73">
        <v>0</v>
      </c>
      <c r="AQ181" s="73">
        <v>0</v>
      </c>
      <c r="AR181" s="73">
        <v>0</v>
      </c>
      <c r="AS181" s="73">
        <v>0</v>
      </c>
      <c r="AT181" s="73">
        <v>0</v>
      </c>
      <c r="AU181" s="73">
        <v>0</v>
      </c>
      <c r="AV181" s="73">
        <v>0</v>
      </c>
      <c r="AW181" s="73">
        <v>0</v>
      </c>
      <c r="AX181" s="74">
        <v>5000000</v>
      </c>
      <c r="AY181" s="74">
        <v>5000000</v>
      </c>
      <c r="AZ181" s="74">
        <v>5000000</v>
      </c>
      <c r="BA181" s="74">
        <v>6000000</v>
      </c>
      <c r="BB181" s="71">
        <v>4000000</v>
      </c>
      <c r="BC181" s="71">
        <v>5500000</v>
      </c>
      <c r="BD181" s="71">
        <v>7776000</v>
      </c>
      <c r="BE181" s="71">
        <v>8000000</v>
      </c>
      <c r="BF181" s="71">
        <v>6000000</v>
      </c>
      <c r="BG181" s="68">
        <v>0</v>
      </c>
      <c r="BH181" s="71">
        <v>12000000</v>
      </c>
      <c r="BI181" s="71">
        <v>8500000</v>
      </c>
      <c r="BJ181" s="71">
        <v>25000000</v>
      </c>
      <c r="BK181" s="71">
        <v>25000000</v>
      </c>
      <c r="BL181" s="71">
        <v>35000000</v>
      </c>
      <c r="BM181" s="71">
        <v>10000000</v>
      </c>
      <c r="BN181" s="71">
        <v>7000000</v>
      </c>
      <c r="BO181" s="71">
        <v>7000000</v>
      </c>
      <c r="BP181" s="71">
        <v>7000000</v>
      </c>
      <c r="BQ181" s="71">
        <v>8000000</v>
      </c>
      <c r="BR181" s="71">
        <v>9000000</v>
      </c>
      <c r="BS181" s="71">
        <v>9000000</v>
      </c>
      <c r="BT181" s="71">
        <v>7000000</v>
      </c>
      <c r="BU181" s="71">
        <v>9450000</v>
      </c>
      <c r="BV181" s="71">
        <v>10100000</v>
      </c>
      <c r="BW181" s="71">
        <v>10400000</v>
      </c>
      <c r="BX181" s="71">
        <v>500000</v>
      </c>
      <c r="BY181" s="71">
        <v>10400000</v>
      </c>
      <c r="BZ181" s="71">
        <v>10400000</v>
      </c>
      <c r="CA181" s="72"/>
    </row>
    <row r="182" spans="1:90" ht="30" x14ac:dyDescent="0.25">
      <c r="A182" s="20">
        <v>411137</v>
      </c>
      <c r="B182" s="21" t="s">
        <v>605</v>
      </c>
      <c r="C182" s="21" t="s">
        <v>606</v>
      </c>
      <c r="D182" s="21" t="s">
        <v>312</v>
      </c>
      <c r="E182" s="3" t="str">
        <f t="shared" si="34"/>
        <v>GREEN GARDEN GOLF COURSE W8 pnum411137</v>
      </c>
      <c r="F182" s="20">
        <v>475</v>
      </c>
      <c r="G182" s="21" t="s">
        <v>609</v>
      </c>
      <c r="H182" s="21" t="s">
        <v>610</v>
      </c>
      <c r="I182" s="73">
        <v>0</v>
      </c>
      <c r="J182" s="73">
        <v>0</v>
      </c>
      <c r="K182" s="73">
        <v>0</v>
      </c>
      <c r="L182" s="73">
        <v>0</v>
      </c>
      <c r="M182" s="73">
        <v>0</v>
      </c>
      <c r="N182" s="73">
        <v>0</v>
      </c>
      <c r="O182" s="73">
        <v>0</v>
      </c>
      <c r="P182" s="73">
        <v>0</v>
      </c>
      <c r="Q182" s="73">
        <v>0</v>
      </c>
      <c r="R182" s="73">
        <v>0</v>
      </c>
      <c r="S182" s="73">
        <v>0</v>
      </c>
      <c r="T182" s="73">
        <v>0</v>
      </c>
      <c r="U182" s="73">
        <v>0</v>
      </c>
      <c r="V182" s="73">
        <v>0</v>
      </c>
      <c r="W182" s="73">
        <v>0</v>
      </c>
      <c r="X182" s="73">
        <v>0</v>
      </c>
      <c r="Y182" s="73">
        <v>0</v>
      </c>
      <c r="Z182" s="73">
        <v>0</v>
      </c>
      <c r="AA182" s="73">
        <v>0</v>
      </c>
      <c r="AB182" s="73">
        <v>0</v>
      </c>
      <c r="AC182" s="73">
        <v>0</v>
      </c>
      <c r="AD182" s="73">
        <v>0</v>
      </c>
      <c r="AE182" s="73">
        <v>0</v>
      </c>
      <c r="AF182" s="73">
        <v>0</v>
      </c>
      <c r="AG182" s="73">
        <v>0</v>
      </c>
      <c r="AH182" s="73">
        <v>0</v>
      </c>
      <c r="AI182" s="73">
        <v>0</v>
      </c>
      <c r="AJ182" s="73">
        <v>0</v>
      </c>
      <c r="AK182" s="73">
        <v>0</v>
      </c>
      <c r="AL182" s="73">
        <v>0</v>
      </c>
      <c r="AM182" s="73">
        <v>0</v>
      </c>
      <c r="AN182" s="73">
        <v>0</v>
      </c>
      <c r="AO182" s="73">
        <v>0</v>
      </c>
      <c r="AP182" s="73">
        <v>0</v>
      </c>
      <c r="AQ182" s="73">
        <v>0</v>
      </c>
      <c r="AR182" s="73">
        <v>0</v>
      </c>
      <c r="AS182" s="73">
        <v>0</v>
      </c>
      <c r="AT182" s="73">
        <v>0</v>
      </c>
      <c r="AU182" s="73">
        <v>0</v>
      </c>
      <c r="AV182" s="73">
        <v>0</v>
      </c>
      <c r="AW182" s="73">
        <v>0</v>
      </c>
      <c r="AX182" s="70">
        <v>0</v>
      </c>
      <c r="AY182" s="70">
        <v>0</v>
      </c>
      <c r="AZ182" s="70">
        <v>0</v>
      </c>
      <c r="BA182" s="70">
        <v>0</v>
      </c>
      <c r="BB182" s="70">
        <v>0</v>
      </c>
      <c r="BC182" s="70">
        <v>0</v>
      </c>
      <c r="BD182" s="70">
        <v>0</v>
      </c>
      <c r="BE182" s="68">
        <v>0</v>
      </c>
      <c r="BF182" s="70">
        <v>0</v>
      </c>
      <c r="BG182" s="70">
        <v>0</v>
      </c>
      <c r="BH182" s="70">
        <v>0</v>
      </c>
      <c r="BI182" s="68">
        <v>0</v>
      </c>
      <c r="BJ182" s="71">
        <v>25000000</v>
      </c>
      <c r="BK182" s="71">
        <v>25000000</v>
      </c>
      <c r="BL182" s="71">
        <v>25000000</v>
      </c>
      <c r="BM182" s="71">
        <v>24000000</v>
      </c>
      <c r="BN182" s="71">
        <v>12000000</v>
      </c>
      <c r="BO182" s="71">
        <v>10000000</v>
      </c>
      <c r="BP182" s="71">
        <v>8000000</v>
      </c>
      <c r="BQ182" s="71">
        <v>10000000</v>
      </c>
      <c r="BR182" s="71">
        <v>7000000</v>
      </c>
      <c r="BS182" s="71">
        <v>7000000</v>
      </c>
      <c r="BT182" s="71">
        <v>8000000</v>
      </c>
      <c r="BU182" s="71">
        <v>26250000</v>
      </c>
      <c r="BV182" s="71">
        <v>27500000</v>
      </c>
      <c r="BW182" s="71">
        <v>29500000</v>
      </c>
      <c r="BX182" s="71">
        <v>45000000</v>
      </c>
      <c r="BY182" s="71">
        <v>29500000</v>
      </c>
      <c r="BZ182" s="71">
        <v>29500000</v>
      </c>
      <c r="CA182" s="72"/>
    </row>
    <row r="183" spans="1:90" ht="30" x14ac:dyDescent="0.25">
      <c r="A183" s="20">
        <v>404848</v>
      </c>
      <c r="B183" s="21" t="s">
        <v>605</v>
      </c>
      <c r="C183" s="21" t="s">
        <v>606</v>
      </c>
      <c r="D183" s="21" t="s">
        <v>136</v>
      </c>
      <c r="E183" s="3" t="str">
        <f t="shared" si="34"/>
        <v>GREEN GARDEN GOLF COURSE W2 pnum404848</v>
      </c>
      <c r="F183" s="20">
        <v>430</v>
      </c>
      <c r="G183" s="21" t="s">
        <v>611</v>
      </c>
      <c r="H183" s="21" t="s">
        <v>612</v>
      </c>
      <c r="I183" s="73">
        <v>0</v>
      </c>
      <c r="J183" s="73">
        <v>0</v>
      </c>
      <c r="K183" s="73">
        <v>0</v>
      </c>
      <c r="L183" s="73">
        <v>0</v>
      </c>
      <c r="M183" s="73">
        <v>0</v>
      </c>
      <c r="N183" s="73">
        <v>0</v>
      </c>
      <c r="O183" s="73">
        <v>0</v>
      </c>
      <c r="P183" s="73">
        <v>0</v>
      </c>
      <c r="Q183" s="73">
        <v>0</v>
      </c>
      <c r="R183" s="73">
        <v>0</v>
      </c>
      <c r="S183" s="73">
        <v>0</v>
      </c>
      <c r="T183" s="73">
        <v>0</v>
      </c>
      <c r="U183" s="73">
        <v>0</v>
      </c>
      <c r="V183" s="73">
        <v>0</v>
      </c>
      <c r="W183" s="73">
        <v>0</v>
      </c>
      <c r="X183" s="73">
        <v>0</v>
      </c>
      <c r="Y183" s="73">
        <v>0</v>
      </c>
      <c r="Z183" s="73">
        <v>0</v>
      </c>
      <c r="AA183" s="73">
        <v>0</v>
      </c>
      <c r="AB183" s="73">
        <v>0</v>
      </c>
      <c r="AC183" s="73">
        <v>0</v>
      </c>
      <c r="AD183" s="73">
        <v>0</v>
      </c>
      <c r="AE183" s="73">
        <v>0</v>
      </c>
      <c r="AF183" s="73">
        <v>0</v>
      </c>
      <c r="AG183" s="73">
        <v>0</v>
      </c>
      <c r="AH183" s="73">
        <v>0</v>
      </c>
      <c r="AI183" s="73">
        <v>0</v>
      </c>
      <c r="AJ183" s="73">
        <v>0</v>
      </c>
      <c r="AK183" s="73">
        <v>0</v>
      </c>
      <c r="AL183" s="73">
        <v>0</v>
      </c>
      <c r="AM183" s="73">
        <v>0</v>
      </c>
      <c r="AN183" s="73">
        <v>0</v>
      </c>
      <c r="AO183" s="73">
        <v>0</v>
      </c>
      <c r="AP183" s="73">
        <v>0</v>
      </c>
      <c r="AQ183" s="73">
        <v>0</v>
      </c>
      <c r="AR183" s="73">
        <v>0</v>
      </c>
      <c r="AS183" s="73">
        <v>0</v>
      </c>
      <c r="AT183" s="73">
        <v>0</v>
      </c>
      <c r="AU183" s="73">
        <v>0</v>
      </c>
      <c r="AV183" s="73">
        <v>0</v>
      </c>
      <c r="AW183" s="73">
        <v>0</v>
      </c>
      <c r="AX183" s="74">
        <v>3000000</v>
      </c>
      <c r="AY183" s="74">
        <v>3000000</v>
      </c>
      <c r="AZ183" s="74">
        <v>3000000</v>
      </c>
      <c r="BA183" s="74">
        <v>4000000</v>
      </c>
      <c r="BB183" s="74">
        <v>3000000</v>
      </c>
      <c r="BC183" s="74">
        <v>3500000</v>
      </c>
      <c r="BD183" s="74">
        <v>4200000</v>
      </c>
      <c r="BE183" s="74">
        <v>5000000</v>
      </c>
      <c r="BF183" s="74">
        <v>6000000</v>
      </c>
      <c r="BG183" s="74">
        <v>6500000</v>
      </c>
      <c r="BH183" s="74">
        <v>10000000</v>
      </c>
      <c r="BI183" s="71">
        <v>10500000</v>
      </c>
      <c r="BJ183" s="71">
        <v>12000000</v>
      </c>
      <c r="BK183" s="71">
        <v>12000000</v>
      </c>
      <c r="BL183" s="71">
        <v>12000000</v>
      </c>
      <c r="BM183" s="71">
        <v>24000000</v>
      </c>
      <c r="BN183" s="71">
        <v>24000000</v>
      </c>
      <c r="BO183" s="71">
        <v>22000000</v>
      </c>
      <c r="BP183" s="71">
        <v>20000000</v>
      </c>
      <c r="BQ183" s="71">
        <v>20000000</v>
      </c>
      <c r="BR183" s="71">
        <v>18000000</v>
      </c>
      <c r="BS183" s="71">
        <v>18000000</v>
      </c>
      <c r="BT183" s="71">
        <v>20000000</v>
      </c>
      <c r="BU183" s="71">
        <v>0</v>
      </c>
      <c r="BV183" s="71">
        <v>0</v>
      </c>
      <c r="BW183" s="71">
        <v>0</v>
      </c>
      <c r="BX183" s="71">
        <v>0</v>
      </c>
      <c r="BY183" s="71">
        <v>0</v>
      </c>
      <c r="BZ183" s="71">
        <v>0</v>
      </c>
      <c r="CA183" s="72"/>
    </row>
    <row r="184" spans="1:90" ht="30" x14ac:dyDescent="0.25">
      <c r="A184" s="20">
        <v>404847</v>
      </c>
      <c r="B184" s="21" t="s">
        <v>605</v>
      </c>
      <c r="C184" s="21" t="s">
        <v>606</v>
      </c>
      <c r="D184" s="21" t="s">
        <v>141</v>
      </c>
      <c r="E184" s="3" t="str">
        <f t="shared" si="34"/>
        <v>GREEN GARDEN GOLF COURSE W1 pnum404847</v>
      </c>
      <c r="F184" s="23">
        <v>270</v>
      </c>
      <c r="G184" s="21" t="s">
        <v>611</v>
      </c>
      <c r="H184" s="21" t="s">
        <v>613</v>
      </c>
      <c r="I184" s="73">
        <v>0</v>
      </c>
      <c r="J184" s="73">
        <v>0</v>
      </c>
      <c r="K184" s="73">
        <v>0</v>
      </c>
      <c r="L184" s="73">
        <v>0</v>
      </c>
      <c r="M184" s="73">
        <v>0</v>
      </c>
      <c r="N184" s="73">
        <v>0</v>
      </c>
      <c r="O184" s="73">
        <v>0</v>
      </c>
      <c r="P184" s="73">
        <v>0</v>
      </c>
      <c r="Q184" s="73">
        <v>0</v>
      </c>
      <c r="R184" s="73">
        <v>0</v>
      </c>
      <c r="S184" s="73">
        <v>0</v>
      </c>
      <c r="T184" s="73">
        <v>0</v>
      </c>
      <c r="U184" s="73">
        <v>0</v>
      </c>
      <c r="V184" s="73">
        <v>0</v>
      </c>
      <c r="W184" s="73">
        <v>0</v>
      </c>
      <c r="X184" s="73">
        <v>0</v>
      </c>
      <c r="Y184" s="73">
        <v>0</v>
      </c>
      <c r="Z184" s="73">
        <v>0</v>
      </c>
      <c r="AA184" s="73">
        <v>0</v>
      </c>
      <c r="AB184" s="73">
        <v>0</v>
      </c>
      <c r="AC184" s="73">
        <v>0</v>
      </c>
      <c r="AD184" s="73">
        <v>0</v>
      </c>
      <c r="AE184" s="73">
        <v>0</v>
      </c>
      <c r="AF184" s="73">
        <v>0</v>
      </c>
      <c r="AG184" s="73">
        <v>0</v>
      </c>
      <c r="AH184" s="73">
        <v>0</v>
      </c>
      <c r="AI184" s="73">
        <v>0</v>
      </c>
      <c r="AJ184" s="73">
        <v>0</v>
      </c>
      <c r="AK184" s="73">
        <v>0</v>
      </c>
      <c r="AL184" s="73">
        <v>0</v>
      </c>
      <c r="AM184" s="73">
        <v>0</v>
      </c>
      <c r="AN184" s="73">
        <v>0</v>
      </c>
      <c r="AO184" s="73">
        <v>0</v>
      </c>
      <c r="AP184" s="73">
        <v>0</v>
      </c>
      <c r="AQ184" s="73">
        <v>0</v>
      </c>
      <c r="AR184" s="73">
        <v>0</v>
      </c>
      <c r="AS184" s="73">
        <v>0</v>
      </c>
      <c r="AT184" s="73">
        <v>0</v>
      </c>
      <c r="AU184" s="73">
        <v>0</v>
      </c>
      <c r="AV184" s="73">
        <v>0</v>
      </c>
      <c r="AW184" s="73">
        <v>0</v>
      </c>
      <c r="AX184" s="74">
        <v>100000</v>
      </c>
      <c r="AY184" s="74">
        <v>100000</v>
      </c>
      <c r="AZ184" s="74">
        <v>100000</v>
      </c>
      <c r="BA184" s="74">
        <v>500000</v>
      </c>
      <c r="BB184" s="74">
        <v>80000</v>
      </c>
      <c r="BC184" s="71">
        <v>75000</v>
      </c>
      <c r="BD184" s="71">
        <v>85000</v>
      </c>
      <c r="BE184" s="71">
        <v>87000</v>
      </c>
      <c r="BF184" s="71">
        <v>80000</v>
      </c>
      <c r="BG184" s="71">
        <v>85000</v>
      </c>
      <c r="BH184" s="71">
        <v>90000</v>
      </c>
      <c r="BI184" s="71">
        <v>75000</v>
      </c>
      <c r="BJ184" s="71">
        <v>40000</v>
      </c>
      <c r="BK184" s="71">
        <v>40000</v>
      </c>
      <c r="BL184" s="71">
        <v>30000</v>
      </c>
      <c r="BM184" s="71">
        <v>83000</v>
      </c>
      <c r="BN184" s="71">
        <v>83000</v>
      </c>
      <c r="BO184" s="71">
        <v>85000</v>
      </c>
      <c r="BP184" s="71">
        <v>85000</v>
      </c>
      <c r="BQ184" s="71">
        <v>85000</v>
      </c>
      <c r="BR184" s="71">
        <v>81000</v>
      </c>
      <c r="BS184" s="71">
        <v>81000</v>
      </c>
      <c r="BT184" s="71">
        <v>84000</v>
      </c>
      <c r="BU184" s="71">
        <v>85050</v>
      </c>
      <c r="BV184" s="71">
        <v>90100</v>
      </c>
      <c r="BW184" s="71">
        <v>93700</v>
      </c>
      <c r="BX184" s="71">
        <v>93500</v>
      </c>
      <c r="BY184" s="71">
        <v>93500</v>
      </c>
      <c r="BZ184" s="71">
        <v>93500</v>
      </c>
      <c r="CA184" s="72"/>
    </row>
    <row r="185" spans="1:90" ht="30" x14ac:dyDescent="0.25">
      <c r="A185" s="20">
        <v>437086</v>
      </c>
      <c r="B185" s="21" t="s">
        <v>605</v>
      </c>
      <c r="C185" s="21" t="s">
        <v>606</v>
      </c>
      <c r="D185" s="21" t="s">
        <v>384</v>
      </c>
      <c r="E185" s="3" t="str">
        <f t="shared" si="34"/>
        <v>GREEN GARDEN GOLF COURSE W9 pnum437086</v>
      </c>
      <c r="F185" s="20">
        <v>180</v>
      </c>
      <c r="G185" s="21" t="s">
        <v>614</v>
      </c>
      <c r="H185" s="21" t="s">
        <v>613</v>
      </c>
      <c r="I185" s="73">
        <v>0</v>
      </c>
      <c r="J185" s="73">
        <v>0</v>
      </c>
      <c r="K185" s="73">
        <v>0</v>
      </c>
      <c r="L185" s="73">
        <v>0</v>
      </c>
      <c r="M185" s="73">
        <v>0</v>
      </c>
      <c r="N185" s="73">
        <v>0</v>
      </c>
      <c r="O185" s="73">
        <v>0</v>
      </c>
      <c r="P185" s="73">
        <v>0</v>
      </c>
      <c r="Q185" s="73">
        <v>0</v>
      </c>
      <c r="R185" s="73">
        <v>0</v>
      </c>
      <c r="S185" s="73">
        <v>0</v>
      </c>
      <c r="T185" s="73">
        <v>0</v>
      </c>
      <c r="U185" s="73">
        <v>0</v>
      </c>
      <c r="V185" s="73">
        <v>0</v>
      </c>
      <c r="W185" s="73">
        <v>0</v>
      </c>
      <c r="X185" s="73">
        <v>0</v>
      </c>
      <c r="Y185" s="73">
        <v>0</v>
      </c>
      <c r="Z185" s="73">
        <v>0</v>
      </c>
      <c r="AA185" s="73">
        <v>0</v>
      </c>
      <c r="AB185" s="73">
        <v>0</v>
      </c>
      <c r="AC185" s="73">
        <v>0</v>
      </c>
      <c r="AD185" s="73">
        <v>0</v>
      </c>
      <c r="AE185" s="73">
        <v>0</v>
      </c>
      <c r="AF185" s="73">
        <v>0</v>
      </c>
      <c r="AG185" s="73">
        <v>0</v>
      </c>
      <c r="AH185" s="73">
        <v>0</v>
      </c>
      <c r="AI185" s="73">
        <v>0</v>
      </c>
      <c r="AJ185" s="73">
        <v>0</v>
      </c>
      <c r="AK185" s="73">
        <v>0</v>
      </c>
      <c r="AL185" s="73">
        <v>0</v>
      </c>
      <c r="AM185" s="73">
        <v>0</v>
      </c>
      <c r="AN185" s="73">
        <v>0</v>
      </c>
      <c r="AO185" s="73">
        <v>0</v>
      </c>
      <c r="AP185" s="73">
        <v>0</v>
      </c>
      <c r="AQ185" s="73">
        <v>0</v>
      </c>
      <c r="AR185" s="73">
        <v>0</v>
      </c>
      <c r="AS185" s="73">
        <v>0</v>
      </c>
      <c r="AT185" s="73">
        <v>0</v>
      </c>
      <c r="AU185" s="73">
        <v>0</v>
      </c>
      <c r="AV185" s="73">
        <v>0</v>
      </c>
      <c r="AW185" s="73">
        <v>0</v>
      </c>
      <c r="AX185" s="68">
        <v>0</v>
      </c>
      <c r="AY185" s="68">
        <v>0</v>
      </c>
      <c r="AZ185" s="68">
        <v>0</v>
      </c>
      <c r="BA185" s="68">
        <v>0</v>
      </c>
      <c r="BB185" s="70">
        <v>0</v>
      </c>
      <c r="BC185" s="70">
        <v>0</v>
      </c>
      <c r="BD185" s="68">
        <v>0</v>
      </c>
      <c r="BE185" s="68">
        <v>0</v>
      </c>
      <c r="BF185" s="68">
        <v>0</v>
      </c>
      <c r="BG185" s="70">
        <v>0</v>
      </c>
      <c r="BH185" s="68">
        <v>0</v>
      </c>
      <c r="BI185" s="70">
        <v>0</v>
      </c>
      <c r="BJ185" s="70">
        <v>0</v>
      </c>
      <c r="BK185" s="68">
        <v>0</v>
      </c>
      <c r="BL185" s="70">
        <v>0</v>
      </c>
      <c r="BM185" s="70">
        <v>0</v>
      </c>
      <c r="BN185" s="71">
        <v>200000</v>
      </c>
      <c r="BO185" s="71">
        <v>220000</v>
      </c>
      <c r="BP185" s="74">
        <v>200000</v>
      </c>
      <c r="BQ185" s="74">
        <v>260000</v>
      </c>
      <c r="BR185" s="71">
        <v>275000</v>
      </c>
      <c r="BS185" s="71">
        <v>275000</v>
      </c>
      <c r="BT185" s="71">
        <v>290000</v>
      </c>
      <c r="BU185" s="71">
        <v>289000</v>
      </c>
      <c r="BV185" s="71">
        <v>280000</v>
      </c>
      <c r="BW185" s="71">
        <v>291000</v>
      </c>
      <c r="BX185" s="74">
        <v>290000</v>
      </c>
      <c r="BY185" s="74">
        <v>291000</v>
      </c>
      <c r="BZ185" s="74">
        <v>291000</v>
      </c>
      <c r="CA185" s="72"/>
    </row>
    <row r="186" spans="1:90" ht="30" x14ac:dyDescent="0.25">
      <c r="A186" s="20">
        <v>404851</v>
      </c>
      <c r="B186" s="21" t="s">
        <v>605</v>
      </c>
      <c r="C186" s="21" t="s">
        <v>606</v>
      </c>
      <c r="D186" s="21" t="s">
        <v>180</v>
      </c>
      <c r="E186" s="3" t="str">
        <f t="shared" si="34"/>
        <v>GREEN GARDEN GOLF COURSE W3 pnum404851</v>
      </c>
      <c r="F186" s="23">
        <v>180</v>
      </c>
      <c r="G186" s="21" t="s">
        <v>615</v>
      </c>
      <c r="H186" s="21" t="s">
        <v>613</v>
      </c>
      <c r="I186" s="73">
        <v>0</v>
      </c>
      <c r="J186" s="73">
        <v>0</v>
      </c>
      <c r="K186" s="73">
        <v>0</v>
      </c>
      <c r="L186" s="73">
        <v>0</v>
      </c>
      <c r="M186" s="73">
        <v>0</v>
      </c>
      <c r="N186" s="73">
        <v>0</v>
      </c>
      <c r="O186" s="73">
        <v>0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0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73">
        <v>0</v>
      </c>
      <c r="AN186" s="73">
        <v>0</v>
      </c>
      <c r="AO186" s="73">
        <v>0</v>
      </c>
      <c r="AP186" s="73">
        <v>0</v>
      </c>
      <c r="AQ186" s="73">
        <v>0</v>
      </c>
      <c r="AR186" s="73">
        <v>0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0">
        <v>0</v>
      </c>
      <c r="AY186" s="70">
        <v>0</v>
      </c>
      <c r="AZ186" s="70">
        <v>0</v>
      </c>
      <c r="BA186" s="70">
        <v>0</v>
      </c>
      <c r="BB186" s="70">
        <v>0</v>
      </c>
      <c r="BC186" s="70">
        <v>0</v>
      </c>
      <c r="BD186" s="70">
        <v>0</v>
      </c>
      <c r="BE186" s="70">
        <v>0</v>
      </c>
      <c r="BF186" s="70">
        <v>0</v>
      </c>
      <c r="BG186" s="70">
        <v>0</v>
      </c>
      <c r="BH186" s="70">
        <v>0</v>
      </c>
      <c r="BI186" s="70">
        <v>0</v>
      </c>
      <c r="BJ186" s="70">
        <v>0</v>
      </c>
      <c r="BK186" s="70">
        <v>0</v>
      </c>
      <c r="BL186" s="70">
        <v>0</v>
      </c>
      <c r="BM186" s="70">
        <v>0</v>
      </c>
      <c r="BN186" s="70">
        <v>0</v>
      </c>
      <c r="BO186" s="70">
        <v>0</v>
      </c>
      <c r="BP186" s="70">
        <v>0</v>
      </c>
      <c r="BQ186" s="70">
        <v>0</v>
      </c>
      <c r="BR186" s="70">
        <v>0</v>
      </c>
      <c r="BS186" s="70">
        <v>0</v>
      </c>
      <c r="BT186" s="70">
        <v>0</v>
      </c>
      <c r="BU186" s="70">
        <v>0</v>
      </c>
      <c r="BV186" s="70">
        <v>0</v>
      </c>
      <c r="BW186" s="70">
        <v>0</v>
      </c>
      <c r="BX186" s="70">
        <v>0</v>
      </c>
      <c r="BY186" s="70">
        <v>0</v>
      </c>
      <c r="BZ186" s="70">
        <v>0</v>
      </c>
      <c r="CA186" s="72"/>
    </row>
    <row r="187" spans="1:90" ht="30" x14ac:dyDescent="0.25">
      <c r="A187" s="20">
        <v>404852</v>
      </c>
      <c r="B187" s="21" t="s">
        <v>605</v>
      </c>
      <c r="C187" s="21" t="s">
        <v>606</v>
      </c>
      <c r="D187" s="21" t="s">
        <v>157</v>
      </c>
      <c r="E187" s="3" t="str">
        <f t="shared" si="34"/>
        <v>GREEN GARDEN GOLF COURSE W4 pnum404852</v>
      </c>
      <c r="F187" s="23">
        <v>180</v>
      </c>
      <c r="G187" s="21" t="s">
        <v>615</v>
      </c>
      <c r="H187" s="21" t="s">
        <v>612</v>
      </c>
      <c r="I187" s="67">
        <v>0</v>
      </c>
      <c r="J187" s="67">
        <v>0</v>
      </c>
      <c r="K187" s="67">
        <v>0</v>
      </c>
      <c r="L187" s="67">
        <v>0</v>
      </c>
      <c r="M187" s="67">
        <v>0</v>
      </c>
      <c r="N187" s="67">
        <v>0</v>
      </c>
      <c r="O187" s="67">
        <v>0</v>
      </c>
      <c r="P187" s="67">
        <v>0</v>
      </c>
      <c r="Q187" s="67">
        <v>0</v>
      </c>
      <c r="R187" s="67">
        <v>0</v>
      </c>
      <c r="S187" s="67">
        <v>0</v>
      </c>
      <c r="T187" s="67">
        <v>0</v>
      </c>
      <c r="U187" s="67">
        <v>0</v>
      </c>
      <c r="V187" s="67">
        <v>0</v>
      </c>
      <c r="W187" s="67">
        <v>0</v>
      </c>
      <c r="X187" s="67">
        <v>0</v>
      </c>
      <c r="Y187" s="67">
        <v>0</v>
      </c>
      <c r="Z187" s="67">
        <v>0</v>
      </c>
      <c r="AA187" s="67">
        <v>0</v>
      </c>
      <c r="AB187" s="67">
        <v>0</v>
      </c>
      <c r="AC187" s="67">
        <v>0</v>
      </c>
      <c r="AD187" s="67">
        <v>0</v>
      </c>
      <c r="AE187" s="67">
        <v>0</v>
      </c>
      <c r="AF187" s="67">
        <v>0</v>
      </c>
      <c r="AG187" s="67">
        <v>0</v>
      </c>
      <c r="AH187" s="67">
        <v>0</v>
      </c>
      <c r="AI187" s="67">
        <v>0</v>
      </c>
      <c r="AJ187" s="67">
        <v>0</v>
      </c>
      <c r="AK187" s="67">
        <v>0</v>
      </c>
      <c r="AL187" s="67">
        <v>0</v>
      </c>
      <c r="AM187" s="67">
        <v>0</v>
      </c>
      <c r="AN187" s="67">
        <v>0</v>
      </c>
      <c r="AO187" s="67">
        <v>0</v>
      </c>
      <c r="AP187" s="67">
        <v>0</v>
      </c>
      <c r="AQ187" s="67">
        <v>0</v>
      </c>
      <c r="AR187" s="67">
        <v>0</v>
      </c>
      <c r="AS187" s="67">
        <v>0</v>
      </c>
      <c r="AT187" s="67">
        <v>0</v>
      </c>
      <c r="AU187" s="67">
        <v>0</v>
      </c>
      <c r="AV187" s="67">
        <v>0</v>
      </c>
      <c r="AW187" s="67">
        <v>0</v>
      </c>
      <c r="AX187" s="70">
        <v>0</v>
      </c>
      <c r="AY187" s="70">
        <v>0</v>
      </c>
      <c r="AZ187" s="70">
        <v>0</v>
      </c>
      <c r="BA187" s="70">
        <v>0</v>
      </c>
      <c r="BB187" s="70">
        <v>0</v>
      </c>
      <c r="BC187" s="70">
        <v>0</v>
      </c>
      <c r="BD187" s="70">
        <v>0</v>
      </c>
      <c r="BE187" s="70">
        <v>0</v>
      </c>
      <c r="BF187" s="70">
        <v>0</v>
      </c>
      <c r="BG187" s="70">
        <v>0</v>
      </c>
      <c r="BH187" s="70">
        <v>0</v>
      </c>
      <c r="BI187" s="70">
        <v>0</v>
      </c>
      <c r="BJ187" s="70">
        <v>0</v>
      </c>
      <c r="BK187" s="70">
        <v>0</v>
      </c>
      <c r="BL187" s="70">
        <v>0</v>
      </c>
      <c r="BM187" s="70">
        <v>0</v>
      </c>
      <c r="BN187" s="70">
        <v>0</v>
      </c>
      <c r="BO187" s="70">
        <v>0</v>
      </c>
      <c r="BP187" s="70">
        <v>0</v>
      </c>
      <c r="BQ187" s="70">
        <v>0</v>
      </c>
      <c r="BR187" s="70">
        <v>0</v>
      </c>
      <c r="BS187" s="70">
        <v>0</v>
      </c>
      <c r="BT187" s="70">
        <v>0</v>
      </c>
      <c r="BU187" s="70">
        <v>0</v>
      </c>
      <c r="BV187" s="70">
        <v>0</v>
      </c>
      <c r="BW187" s="70">
        <v>0</v>
      </c>
      <c r="BX187" s="70">
        <v>0</v>
      </c>
      <c r="BY187" s="70">
        <v>0</v>
      </c>
      <c r="BZ187" s="70">
        <v>0</v>
      </c>
      <c r="CA187" s="72"/>
    </row>
    <row r="188" spans="1:90" ht="30" x14ac:dyDescent="0.25">
      <c r="A188" s="20">
        <v>404853</v>
      </c>
      <c r="B188" s="21" t="s">
        <v>605</v>
      </c>
      <c r="C188" s="21" t="s">
        <v>606</v>
      </c>
      <c r="D188" s="21" t="s">
        <v>169</v>
      </c>
      <c r="E188" s="3" t="str">
        <f t="shared" si="34"/>
        <v>GREEN GARDEN GOLF COURSE W5 pnum404853</v>
      </c>
      <c r="F188" s="20">
        <v>180</v>
      </c>
      <c r="G188" s="21" t="s">
        <v>616</v>
      </c>
      <c r="H188" s="21" t="s">
        <v>610</v>
      </c>
      <c r="I188" s="73">
        <v>0</v>
      </c>
      <c r="J188" s="73">
        <v>0</v>
      </c>
      <c r="K188" s="73">
        <v>0</v>
      </c>
      <c r="L188" s="73">
        <v>0</v>
      </c>
      <c r="M188" s="73">
        <v>0</v>
      </c>
      <c r="N188" s="73">
        <v>0</v>
      </c>
      <c r="O188" s="73">
        <v>0</v>
      </c>
      <c r="P188" s="73">
        <v>0</v>
      </c>
      <c r="Q188" s="73">
        <v>0</v>
      </c>
      <c r="R188" s="73">
        <v>0</v>
      </c>
      <c r="S188" s="73">
        <v>0</v>
      </c>
      <c r="T188" s="73">
        <v>0</v>
      </c>
      <c r="U188" s="73">
        <v>0</v>
      </c>
      <c r="V188" s="73">
        <v>0</v>
      </c>
      <c r="W188" s="73">
        <v>0</v>
      </c>
      <c r="X188" s="73">
        <v>0</v>
      </c>
      <c r="Y188" s="73">
        <v>0</v>
      </c>
      <c r="Z188" s="73">
        <v>0</v>
      </c>
      <c r="AA188" s="73">
        <v>0</v>
      </c>
      <c r="AB188" s="73">
        <v>0</v>
      </c>
      <c r="AC188" s="73">
        <v>0</v>
      </c>
      <c r="AD188" s="73">
        <v>0</v>
      </c>
      <c r="AE188" s="73">
        <v>0</v>
      </c>
      <c r="AF188" s="73">
        <v>0</v>
      </c>
      <c r="AG188" s="73">
        <v>0</v>
      </c>
      <c r="AH188" s="73">
        <v>0</v>
      </c>
      <c r="AI188" s="73">
        <v>0</v>
      </c>
      <c r="AJ188" s="73">
        <v>0</v>
      </c>
      <c r="AK188" s="73">
        <v>0</v>
      </c>
      <c r="AL188" s="73">
        <v>0</v>
      </c>
      <c r="AM188" s="73">
        <v>0</v>
      </c>
      <c r="AN188" s="73">
        <v>0</v>
      </c>
      <c r="AO188" s="73">
        <v>0</v>
      </c>
      <c r="AP188" s="73">
        <v>0</v>
      </c>
      <c r="AQ188" s="73">
        <v>0</v>
      </c>
      <c r="AR188" s="73">
        <v>0</v>
      </c>
      <c r="AS188" s="73">
        <v>0</v>
      </c>
      <c r="AT188" s="73">
        <v>0</v>
      </c>
      <c r="AU188" s="73">
        <v>0</v>
      </c>
      <c r="AV188" s="73">
        <v>0</v>
      </c>
      <c r="AW188" s="73">
        <v>0</v>
      </c>
      <c r="AX188" s="74">
        <v>2000000</v>
      </c>
      <c r="AY188" s="74">
        <v>2000000</v>
      </c>
      <c r="AZ188" s="74">
        <v>2000000</v>
      </c>
      <c r="BA188" s="71">
        <v>2000000</v>
      </c>
      <c r="BB188" s="71">
        <v>700000</v>
      </c>
      <c r="BC188" s="71">
        <v>1840250</v>
      </c>
      <c r="BD188" s="71">
        <v>1638660</v>
      </c>
      <c r="BE188" s="71">
        <v>3538580</v>
      </c>
      <c r="BF188" s="71">
        <v>2651420</v>
      </c>
      <c r="BG188" s="68">
        <v>0</v>
      </c>
      <c r="BH188" s="71">
        <v>1000000</v>
      </c>
      <c r="BI188" s="69">
        <v>0</v>
      </c>
      <c r="BJ188" s="70">
        <v>0</v>
      </c>
      <c r="BK188" s="70">
        <v>0</v>
      </c>
      <c r="BL188" s="70">
        <v>0</v>
      </c>
      <c r="BM188" s="70">
        <v>0</v>
      </c>
      <c r="BN188" s="70">
        <v>0</v>
      </c>
      <c r="BO188" s="70">
        <v>0</v>
      </c>
      <c r="BP188" s="70">
        <v>0</v>
      </c>
      <c r="BQ188" s="70">
        <v>0</v>
      </c>
      <c r="BR188" s="70">
        <v>0</v>
      </c>
      <c r="BS188" s="70">
        <v>0</v>
      </c>
      <c r="BT188" s="70">
        <v>0</v>
      </c>
      <c r="BU188" s="70">
        <v>0</v>
      </c>
      <c r="BV188" s="70">
        <v>0</v>
      </c>
      <c r="BW188" s="69">
        <v>0</v>
      </c>
      <c r="BX188" s="70">
        <v>0</v>
      </c>
      <c r="BY188" s="70">
        <v>0</v>
      </c>
      <c r="BZ188" s="70">
        <v>0</v>
      </c>
      <c r="CA188" s="72"/>
    </row>
    <row r="189" spans="1:90" ht="30" x14ac:dyDescent="0.25">
      <c r="A189" s="20">
        <v>411054</v>
      </c>
      <c r="B189" s="21" t="s">
        <v>605</v>
      </c>
      <c r="C189" s="21" t="s">
        <v>606</v>
      </c>
      <c r="D189" s="21" t="s">
        <v>172</v>
      </c>
      <c r="E189" s="3" t="str">
        <f t="shared" si="34"/>
        <v>GREEN GARDEN GOLF COURSE W7 pnum411054</v>
      </c>
      <c r="F189" s="20">
        <v>151</v>
      </c>
      <c r="G189" s="21" t="s">
        <v>616</v>
      </c>
      <c r="H189" s="21" t="s">
        <v>610</v>
      </c>
      <c r="I189" s="73">
        <v>0</v>
      </c>
      <c r="J189" s="73">
        <v>0</v>
      </c>
      <c r="K189" s="73">
        <v>0</v>
      </c>
      <c r="L189" s="73">
        <v>0</v>
      </c>
      <c r="M189" s="73">
        <v>0</v>
      </c>
      <c r="N189" s="73">
        <v>0</v>
      </c>
      <c r="O189" s="73">
        <v>0</v>
      </c>
      <c r="P189" s="73">
        <v>0</v>
      </c>
      <c r="Q189" s="73">
        <v>0</v>
      </c>
      <c r="R189" s="73">
        <v>0</v>
      </c>
      <c r="S189" s="73">
        <v>0</v>
      </c>
      <c r="T189" s="73">
        <v>0</v>
      </c>
      <c r="U189" s="73">
        <v>0</v>
      </c>
      <c r="V189" s="73">
        <v>0</v>
      </c>
      <c r="W189" s="73">
        <v>0</v>
      </c>
      <c r="X189" s="73">
        <v>0</v>
      </c>
      <c r="Y189" s="73">
        <v>0</v>
      </c>
      <c r="Z189" s="73">
        <v>0</v>
      </c>
      <c r="AA189" s="73">
        <v>0</v>
      </c>
      <c r="AB189" s="73">
        <v>0</v>
      </c>
      <c r="AC189" s="73">
        <v>0</v>
      </c>
      <c r="AD189" s="73">
        <v>0</v>
      </c>
      <c r="AE189" s="73">
        <v>0</v>
      </c>
      <c r="AF189" s="73">
        <v>0</v>
      </c>
      <c r="AG189" s="73">
        <v>0</v>
      </c>
      <c r="AH189" s="73">
        <v>0</v>
      </c>
      <c r="AI189" s="73">
        <v>0</v>
      </c>
      <c r="AJ189" s="73">
        <v>0</v>
      </c>
      <c r="AK189" s="73">
        <v>0</v>
      </c>
      <c r="AL189" s="73">
        <v>0</v>
      </c>
      <c r="AM189" s="73">
        <v>0</v>
      </c>
      <c r="AN189" s="73">
        <v>0</v>
      </c>
      <c r="AO189" s="73">
        <v>0</v>
      </c>
      <c r="AP189" s="73">
        <v>0</v>
      </c>
      <c r="AQ189" s="73">
        <v>0</v>
      </c>
      <c r="AR189" s="73">
        <v>0</v>
      </c>
      <c r="AS189" s="73">
        <v>0</v>
      </c>
      <c r="AT189" s="73">
        <v>0</v>
      </c>
      <c r="AU189" s="73">
        <v>0</v>
      </c>
      <c r="AV189" s="73">
        <v>0</v>
      </c>
      <c r="AW189" s="73">
        <v>0</v>
      </c>
      <c r="AX189" s="70">
        <v>0</v>
      </c>
      <c r="AY189" s="70">
        <v>0</v>
      </c>
      <c r="AZ189" s="70">
        <v>0</v>
      </c>
      <c r="BA189" s="70">
        <v>0</v>
      </c>
      <c r="BB189" s="70">
        <v>0</v>
      </c>
      <c r="BC189" s="68">
        <v>0</v>
      </c>
      <c r="BD189" s="68">
        <v>0</v>
      </c>
      <c r="BE189" s="68">
        <v>0</v>
      </c>
      <c r="BF189" s="68">
        <v>0</v>
      </c>
      <c r="BG189" s="70">
        <v>0</v>
      </c>
      <c r="BH189" s="68">
        <v>0</v>
      </c>
      <c r="BI189" s="71">
        <v>1547640</v>
      </c>
      <c r="BJ189" s="74">
        <v>800000</v>
      </c>
      <c r="BK189" s="74">
        <v>800000</v>
      </c>
      <c r="BL189" s="74">
        <v>800000</v>
      </c>
      <c r="BM189" s="71">
        <v>1000000</v>
      </c>
      <c r="BN189" s="71">
        <v>1000000</v>
      </c>
      <c r="BO189" s="71">
        <v>1000000</v>
      </c>
      <c r="BP189" s="71">
        <v>200000</v>
      </c>
      <c r="BQ189" s="71">
        <v>225000</v>
      </c>
      <c r="BR189" s="71">
        <v>175000</v>
      </c>
      <c r="BS189" s="71">
        <v>175000</v>
      </c>
      <c r="BT189" s="71">
        <v>200000</v>
      </c>
      <c r="BU189" s="71">
        <v>183750</v>
      </c>
      <c r="BV189" s="71">
        <v>185500</v>
      </c>
      <c r="BW189" s="71">
        <v>190000</v>
      </c>
      <c r="BX189" s="71">
        <v>221000</v>
      </c>
      <c r="BY189" s="71">
        <v>221000</v>
      </c>
      <c r="BZ189" s="71">
        <v>221000</v>
      </c>
      <c r="CA189" s="72"/>
    </row>
    <row r="190" spans="1:90" ht="30" x14ac:dyDescent="0.25">
      <c r="A190" s="2">
        <v>409306</v>
      </c>
      <c r="B190" s="3" t="s">
        <v>617</v>
      </c>
      <c r="C190" s="3" t="s">
        <v>618</v>
      </c>
      <c r="D190" s="3" t="s">
        <v>141</v>
      </c>
      <c r="E190" s="3" t="str">
        <f t="shared" si="34"/>
        <v>GREENFIELD COMMUNITY WELL CO W1 pnum409306</v>
      </c>
      <c r="F190" s="5">
        <v>250</v>
      </c>
      <c r="G190" s="3" t="s">
        <v>619</v>
      </c>
      <c r="H190" s="3" t="s">
        <v>620</v>
      </c>
      <c r="I190" s="57">
        <v>700000</v>
      </c>
      <c r="J190" s="57">
        <v>700000</v>
      </c>
      <c r="K190" s="57">
        <v>700000</v>
      </c>
      <c r="L190" s="57">
        <v>700000</v>
      </c>
      <c r="M190" s="57">
        <v>700000</v>
      </c>
      <c r="N190" s="57">
        <v>700000</v>
      </c>
      <c r="O190" s="57">
        <v>700000</v>
      </c>
      <c r="P190" s="57">
        <v>700000</v>
      </c>
      <c r="Q190" s="57">
        <v>700000</v>
      </c>
      <c r="R190" s="57">
        <v>700000</v>
      </c>
      <c r="S190" s="57">
        <v>700000</v>
      </c>
      <c r="T190" s="57">
        <v>700000</v>
      </c>
      <c r="U190" s="57">
        <v>700000</v>
      </c>
      <c r="V190" s="57">
        <v>800000</v>
      </c>
      <c r="W190" s="57">
        <v>800000</v>
      </c>
      <c r="X190" s="57">
        <v>800000</v>
      </c>
      <c r="Y190" s="57">
        <v>800000</v>
      </c>
      <c r="Z190" s="57">
        <v>800000</v>
      </c>
      <c r="AA190" s="57">
        <v>800000</v>
      </c>
      <c r="AB190" s="57">
        <v>800000</v>
      </c>
      <c r="AC190" s="57">
        <v>800000</v>
      </c>
      <c r="AD190" s="57">
        <v>800000</v>
      </c>
      <c r="AE190" s="57">
        <v>800000</v>
      </c>
      <c r="AF190" s="57">
        <v>800000</v>
      </c>
      <c r="AG190" s="57">
        <v>800000</v>
      </c>
      <c r="AH190" s="57">
        <v>800000</v>
      </c>
      <c r="AI190" s="57">
        <v>800000</v>
      </c>
      <c r="AJ190" s="57">
        <v>800000</v>
      </c>
      <c r="AK190" s="57">
        <v>800000</v>
      </c>
      <c r="AL190" s="57">
        <v>800000</v>
      </c>
      <c r="AM190" s="57">
        <v>800000</v>
      </c>
      <c r="AN190" s="52">
        <v>1460000</v>
      </c>
      <c r="AO190" s="52">
        <v>821250</v>
      </c>
      <c r="AP190" s="52">
        <v>610000</v>
      </c>
      <c r="AQ190" s="52">
        <v>730000</v>
      </c>
      <c r="AR190" s="52">
        <v>840000</v>
      </c>
      <c r="AS190" s="52">
        <v>840000</v>
      </c>
      <c r="AT190" s="52">
        <v>969500</v>
      </c>
      <c r="AU190" s="52">
        <v>970000</v>
      </c>
      <c r="AV190" s="52">
        <v>970000</v>
      </c>
      <c r="AW190" s="52">
        <v>403398</v>
      </c>
      <c r="AX190" s="52">
        <v>709560</v>
      </c>
      <c r="AY190" s="52">
        <v>922428</v>
      </c>
      <c r="AZ190" s="52">
        <v>709560</v>
      </c>
      <c r="BA190" s="52">
        <v>657000</v>
      </c>
      <c r="BB190" s="52">
        <v>657000</v>
      </c>
      <c r="BC190" s="53">
        <v>0</v>
      </c>
      <c r="BD190" s="53">
        <v>0</v>
      </c>
      <c r="BE190" s="53">
        <v>0</v>
      </c>
      <c r="BF190" s="53">
        <v>0</v>
      </c>
      <c r="BG190" s="53">
        <v>0</v>
      </c>
      <c r="BH190" s="53">
        <v>0</v>
      </c>
      <c r="BI190" s="53">
        <v>0</v>
      </c>
      <c r="BJ190" s="53">
        <v>0</v>
      </c>
      <c r="BK190" s="53">
        <v>0</v>
      </c>
      <c r="BL190" s="53">
        <v>0</v>
      </c>
      <c r="BM190" s="53">
        <v>0</v>
      </c>
      <c r="BN190" s="55">
        <v>0</v>
      </c>
      <c r="BO190" s="55">
        <v>0</v>
      </c>
      <c r="BP190" s="55">
        <v>0</v>
      </c>
      <c r="BQ190" s="55">
        <v>0</v>
      </c>
      <c r="BR190" s="55">
        <v>0</v>
      </c>
      <c r="BS190" s="55">
        <v>0</v>
      </c>
      <c r="BT190" s="55">
        <v>0</v>
      </c>
      <c r="BU190" s="55">
        <v>0</v>
      </c>
      <c r="BV190" s="55">
        <v>0</v>
      </c>
      <c r="BW190" s="55">
        <v>0</v>
      </c>
      <c r="BX190" s="55">
        <v>0</v>
      </c>
      <c r="BY190" s="55">
        <v>0</v>
      </c>
      <c r="BZ190" s="55">
        <v>0</v>
      </c>
      <c r="CA190" s="58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</row>
    <row r="191" spans="1:90" s="24" customFormat="1" ht="30" x14ac:dyDescent="0.25">
      <c r="A191" s="2">
        <v>404586</v>
      </c>
      <c r="B191" s="3" t="s">
        <v>621</v>
      </c>
      <c r="C191" s="3" t="s">
        <v>622</v>
      </c>
      <c r="D191" s="3" t="s">
        <v>141</v>
      </c>
      <c r="E191" s="3" t="str">
        <f t="shared" si="34"/>
        <v>HANSON MATERIAL SERVICE YARD 61 W1 pnum404586</v>
      </c>
      <c r="F191" s="2">
        <v>228</v>
      </c>
      <c r="G191" s="3" t="s">
        <v>623</v>
      </c>
      <c r="H191" s="3" t="s">
        <v>624</v>
      </c>
      <c r="I191" s="52">
        <v>800000</v>
      </c>
      <c r="J191" s="52">
        <v>800000</v>
      </c>
      <c r="K191" s="52">
        <v>800000</v>
      </c>
      <c r="L191" s="52">
        <v>800000</v>
      </c>
      <c r="M191" s="52">
        <v>800000</v>
      </c>
      <c r="N191" s="52">
        <v>800000</v>
      </c>
      <c r="O191" s="52">
        <v>800000</v>
      </c>
      <c r="P191" s="52">
        <v>800000</v>
      </c>
      <c r="Q191" s="52">
        <v>800000</v>
      </c>
      <c r="R191" s="52">
        <v>800000</v>
      </c>
      <c r="S191" s="52">
        <v>800000</v>
      </c>
      <c r="T191" s="52">
        <v>800000</v>
      </c>
      <c r="U191" s="52">
        <v>1900000</v>
      </c>
      <c r="V191" s="52">
        <v>1900000</v>
      </c>
      <c r="W191" s="52">
        <v>1900000</v>
      </c>
      <c r="X191" s="52">
        <v>1900000</v>
      </c>
      <c r="Y191" s="52">
        <v>1900000</v>
      </c>
      <c r="Z191" s="52">
        <v>1900000</v>
      </c>
      <c r="AA191" s="52">
        <v>1900000</v>
      </c>
      <c r="AB191" s="52">
        <v>1900000</v>
      </c>
      <c r="AC191" s="52">
        <v>1900000</v>
      </c>
      <c r="AD191" s="52">
        <v>1900000</v>
      </c>
      <c r="AE191" s="52">
        <v>1900000</v>
      </c>
      <c r="AF191" s="52">
        <v>1900000</v>
      </c>
      <c r="AG191" s="52">
        <v>1900000</v>
      </c>
      <c r="AH191" s="52">
        <v>1900000</v>
      </c>
      <c r="AI191" s="52">
        <v>1900000</v>
      </c>
      <c r="AJ191" s="52">
        <v>1900000</v>
      </c>
      <c r="AK191" s="52">
        <v>1900000</v>
      </c>
      <c r="AL191" s="52">
        <v>1900000</v>
      </c>
      <c r="AM191" s="52">
        <v>1900000</v>
      </c>
      <c r="AN191" s="52">
        <v>1900000</v>
      </c>
      <c r="AO191" s="52">
        <v>1900000</v>
      </c>
      <c r="AP191" s="52">
        <v>1900000</v>
      </c>
      <c r="AQ191" s="52">
        <v>1900000</v>
      </c>
      <c r="AR191" s="52">
        <v>1900000</v>
      </c>
      <c r="AS191" s="52">
        <v>1900000</v>
      </c>
      <c r="AT191" s="52">
        <v>1900000</v>
      </c>
      <c r="AU191" s="52">
        <v>1900000</v>
      </c>
      <c r="AV191" s="51">
        <v>1900000</v>
      </c>
      <c r="AW191" s="51">
        <v>1900000</v>
      </c>
      <c r="AX191" s="51">
        <v>1900000</v>
      </c>
      <c r="AY191" s="51">
        <v>1900000</v>
      </c>
      <c r="AZ191" s="51">
        <v>1900000</v>
      </c>
      <c r="BA191" s="52">
        <v>1900000</v>
      </c>
      <c r="BB191" s="52">
        <v>1900000</v>
      </c>
      <c r="BC191" s="53">
        <v>0</v>
      </c>
      <c r="BD191" s="53">
        <v>0</v>
      </c>
      <c r="BE191" s="53">
        <v>0</v>
      </c>
      <c r="BF191" s="53">
        <v>0</v>
      </c>
      <c r="BG191" s="53">
        <v>0</v>
      </c>
      <c r="BH191" s="53">
        <v>0</v>
      </c>
      <c r="BI191" s="53">
        <v>0</v>
      </c>
      <c r="BJ191" s="53">
        <v>0</v>
      </c>
      <c r="BK191" s="53">
        <v>0</v>
      </c>
      <c r="BL191" s="53">
        <v>0</v>
      </c>
      <c r="BM191" s="52">
        <v>44000000</v>
      </c>
      <c r="BN191" s="52">
        <v>43202000</v>
      </c>
      <c r="BO191" s="53">
        <v>0</v>
      </c>
      <c r="BP191" s="53">
        <v>0</v>
      </c>
      <c r="BQ191" s="53">
        <v>0</v>
      </c>
      <c r="BR191" s="53">
        <v>0</v>
      </c>
      <c r="BS191" s="53">
        <v>0</v>
      </c>
      <c r="BT191" s="52">
        <v>0</v>
      </c>
      <c r="BU191" s="52">
        <v>0</v>
      </c>
      <c r="BV191" s="52">
        <v>0</v>
      </c>
      <c r="BW191" s="52">
        <v>0</v>
      </c>
      <c r="BX191" s="52">
        <v>0</v>
      </c>
      <c r="BY191" s="52">
        <v>0</v>
      </c>
      <c r="BZ191" s="52">
        <v>0</v>
      </c>
      <c r="CA191" s="58"/>
      <c r="CB191"/>
      <c r="CC191"/>
      <c r="CD191"/>
      <c r="CE191"/>
      <c r="CF191"/>
      <c r="CG191"/>
      <c r="CH191"/>
      <c r="CI191"/>
      <c r="CJ191"/>
      <c r="CK191"/>
      <c r="CL191"/>
    </row>
    <row r="192" spans="1:90" s="19" customFormat="1" ht="30" x14ac:dyDescent="0.25">
      <c r="A192" s="2">
        <v>404124</v>
      </c>
      <c r="B192" s="3" t="s">
        <v>621</v>
      </c>
      <c r="C192" s="3" t="s">
        <v>622</v>
      </c>
      <c r="D192" s="3" t="s">
        <v>157</v>
      </c>
      <c r="E192" s="3" t="str">
        <f t="shared" si="34"/>
        <v>HANSON MATERIAL SERVICE YARD 61 W4 pnum404124</v>
      </c>
      <c r="F192" s="6">
        <v>180</v>
      </c>
      <c r="G192" s="3" t="s">
        <v>625</v>
      </c>
      <c r="H192" s="3" t="s">
        <v>626</v>
      </c>
      <c r="I192" s="57">
        <v>100000</v>
      </c>
      <c r="J192" s="57">
        <v>100000</v>
      </c>
      <c r="K192" s="57">
        <v>100000</v>
      </c>
      <c r="L192" s="57">
        <v>100000</v>
      </c>
      <c r="M192" s="57">
        <v>100000</v>
      </c>
      <c r="N192" s="57">
        <v>100000</v>
      </c>
      <c r="O192" s="57">
        <v>100000</v>
      </c>
      <c r="P192" s="57">
        <v>100000</v>
      </c>
      <c r="Q192" s="57">
        <v>100000</v>
      </c>
      <c r="R192" s="52">
        <v>117200</v>
      </c>
      <c r="S192" s="52">
        <v>117200</v>
      </c>
      <c r="T192" s="52">
        <v>117200</v>
      </c>
      <c r="U192" s="52">
        <v>117200</v>
      </c>
      <c r="V192" s="52">
        <v>117200</v>
      </c>
      <c r="W192" s="52">
        <v>117200</v>
      </c>
      <c r="X192" s="52">
        <v>117200</v>
      </c>
      <c r="Y192" s="52">
        <v>117200</v>
      </c>
      <c r="Z192" s="52">
        <v>117200</v>
      </c>
      <c r="AA192" s="52">
        <v>117200</v>
      </c>
      <c r="AB192" s="52">
        <v>117200</v>
      </c>
      <c r="AC192" s="52">
        <v>117200</v>
      </c>
      <c r="AD192" s="52">
        <v>117200</v>
      </c>
      <c r="AE192" s="52">
        <v>117200</v>
      </c>
      <c r="AF192" s="52">
        <v>117200</v>
      </c>
      <c r="AG192" s="52">
        <v>117200</v>
      </c>
      <c r="AH192" s="52">
        <v>117200</v>
      </c>
      <c r="AI192" s="52">
        <v>117200</v>
      </c>
      <c r="AJ192" s="52">
        <v>117200</v>
      </c>
      <c r="AK192" s="52">
        <v>117200</v>
      </c>
      <c r="AL192" s="52">
        <v>117200</v>
      </c>
      <c r="AM192" s="52">
        <v>117200</v>
      </c>
      <c r="AN192" s="52">
        <v>117200</v>
      </c>
      <c r="AO192" s="52">
        <v>117200</v>
      </c>
      <c r="AP192" s="52">
        <v>117200</v>
      </c>
      <c r="AQ192" s="52">
        <v>117200</v>
      </c>
      <c r="AR192" s="52">
        <v>117200</v>
      </c>
      <c r="AS192" s="52">
        <v>117200</v>
      </c>
      <c r="AT192" s="52">
        <v>117200</v>
      </c>
      <c r="AU192" s="52">
        <v>117200</v>
      </c>
      <c r="AV192" s="52">
        <v>117200</v>
      </c>
      <c r="AW192" s="52">
        <v>117200</v>
      </c>
      <c r="AX192" s="52">
        <v>117200</v>
      </c>
      <c r="AY192" s="52">
        <v>117200</v>
      </c>
      <c r="AZ192" s="52">
        <v>117200</v>
      </c>
      <c r="BA192" s="52">
        <v>117200</v>
      </c>
      <c r="BB192" s="52">
        <v>117200</v>
      </c>
      <c r="BC192" s="52">
        <v>140000</v>
      </c>
      <c r="BD192" s="52">
        <v>140000</v>
      </c>
      <c r="BE192" s="52">
        <v>140000</v>
      </c>
      <c r="BF192" s="52">
        <v>140000</v>
      </c>
      <c r="BG192" s="52">
        <v>140000</v>
      </c>
      <c r="BH192" s="52">
        <v>140000</v>
      </c>
      <c r="BI192" s="52">
        <v>140000</v>
      </c>
      <c r="BJ192" s="52">
        <v>140000</v>
      </c>
      <c r="BK192" s="52">
        <v>130000</v>
      </c>
      <c r="BL192" s="52">
        <v>140000</v>
      </c>
      <c r="BM192" s="52">
        <v>120000</v>
      </c>
      <c r="BN192" s="52">
        <v>120000</v>
      </c>
      <c r="BO192" s="52">
        <v>140000</v>
      </c>
      <c r="BP192" s="52">
        <v>140000</v>
      </c>
      <c r="BQ192" s="52">
        <v>130000</v>
      </c>
      <c r="BR192" s="52">
        <v>140000</v>
      </c>
      <c r="BS192" s="52">
        <v>29000</v>
      </c>
      <c r="BT192" s="52">
        <v>150000</v>
      </c>
      <c r="BU192" s="52">
        <v>200000</v>
      </c>
      <c r="BV192" s="52">
        <v>250000</v>
      </c>
      <c r="BW192" s="52">
        <v>200000</v>
      </c>
      <c r="BX192" s="52">
        <v>200000</v>
      </c>
      <c r="BY192" s="52">
        <v>250000</v>
      </c>
      <c r="BZ192" s="52">
        <v>250000</v>
      </c>
      <c r="CA192" s="123"/>
      <c r="CB192" s="142"/>
      <c r="CC192" s="142"/>
      <c r="CD192" s="142"/>
      <c r="CE192" s="142"/>
      <c r="CF192" s="142"/>
      <c r="CG192" s="142"/>
      <c r="CH192" s="142"/>
      <c r="CI192" s="142"/>
      <c r="CJ192" s="142"/>
      <c r="CK192" s="142"/>
      <c r="CL192" s="142"/>
    </row>
    <row r="193" spans="1:90" ht="30" x14ac:dyDescent="0.25">
      <c r="A193" s="2">
        <v>402655</v>
      </c>
      <c r="B193" s="3" t="s">
        <v>621</v>
      </c>
      <c r="C193" s="3" t="s">
        <v>627</v>
      </c>
      <c r="D193" s="3" t="s">
        <v>180</v>
      </c>
      <c r="E193" s="3" t="str">
        <f t="shared" si="34"/>
        <v>HANSON MATERIAL SERVICE - YARD 61 W3 pnum402655</v>
      </c>
      <c r="F193" s="2">
        <v>160</v>
      </c>
      <c r="G193" s="3" t="s">
        <v>625</v>
      </c>
      <c r="H193" s="3" t="s">
        <v>626</v>
      </c>
      <c r="I193" s="57">
        <v>0</v>
      </c>
      <c r="J193" s="57">
        <v>0</v>
      </c>
      <c r="K193" s="57">
        <v>0</v>
      </c>
      <c r="L193" s="57">
        <v>0</v>
      </c>
      <c r="M193" s="57">
        <v>0</v>
      </c>
      <c r="N193" s="57">
        <v>0</v>
      </c>
      <c r="O193" s="57">
        <v>0</v>
      </c>
      <c r="P193" s="57">
        <v>0</v>
      </c>
      <c r="Q193" s="57">
        <v>0</v>
      </c>
      <c r="R193" s="57">
        <v>0</v>
      </c>
      <c r="S193" s="57">
        <v>0</v>
      </c>
      <c r="T193" s="57">
        <v>0</v>
      </c>
      <c r="U193" s="57">
        <v>0</v>
      </c>
      <c r="V193" s="57">
        <v>0</v>
      </c>
      <c r="W193" s="57">
        <v>0</v>
      </c>
      <c r="X193" s="57">
        <v>0</v>
      </c>
      <c r="Y193" s="57">
        <v>0</v>
      </c>
      <c r="Z193" s="57">
        <v>0</v>
      </c>
      <c r="AA193" s="57">
        <v>0</v>
      </c>
      <c r="AB193" s="57">
        <v>0</v>
      </c>
      <c r="AC193" s="57">
        <v>0</v>
      </c>
      <c r="AD193" s="57">
        <v>0</v>
      </c>
      <c r="AE193" s="57">
        <v>0</v>
      </c>
      <c r="AF193" s="57">
        <v>0</v>
      </c>
      <c r="AG193" s="57">
        <v>0</v>
      </c>
      <c r="AH193" s="57">
        <v>0</v>
      </c>
      <c r="AI193" s="57">
        <v>0</v>
      </c>
      <c r="AJ193" s="57">
        <v>0</v>
      </c>
      <c r="AK193" s="57">
        <v>0</v>
      </c>
      <c r="AL193" s="57">
        <v>0</v>
      </c>
      <c r="AM193" s="57">
        <v>0</v>
      </c>
      <c r="AN193" s="57">
        <v>0</v>
      </c>
      <c r="AO193" s="57">
        <v>0</v>
      </c>
      <c r="AP193" s="57">
        <v>0</v>
      </c>
      <c r="AQ193" s="57">
        <v>0</v>
      </c>
      <c r="AR193" s="57">
        <v>0</v>
      </c>
      <c r="AS193" s="57">
        <v>0</v>
      </c>
      <c r="AT193" s="57">
        <v>0</v>
      </c>
      <c r="AU193" s="57">
        <v>0</v>
      </c>
      <c r="AV193" s="57">
        <v>0</v>
      </c>
      <c r="AW193" s="57">
        <v>0</v>
      </c>
      <c r="AX193" s="57">
        <v>0</v>
      </c>
      <c r="AY193" s="57">
        <v>0</v>
      </c>
      <c r="AZ193" s="57">
        <v>0</v>
      </c>
      <c r="BA193" s="57">
        <v>0</v>
      </c>
      <c r="BB193" s="57">
        <v>0</v>
      </c>
      <c r="BC193" s="51">
        <v>15000</v>
      </c>
      <c r="BD193" s="51">
        <v>15000</v>
      </c>
      <c r="BE193" s="51">
        <v>15000</v>
      </c>
      <c r="BF193" s="51">
        <v>15000</v>
      </c>
      <c r="BG193" s="51">
        <v>15000</v>
      </c>
      <c r="BH193" s="51">
        <v>15000</v>
      </c>
      <c r="BI193" s="51">
        <v>15000</v>
      </c>
      <c r="BJ193" s="51">
        <v>15000</v>
      </c>
      <c r="BK193" s="51">
        <v>14000</v>
      </c>
      <c r="BL193" s="51">
        <v>20000</v>
      </c>
      <c r="BM193" s="51">
        <v>30000</v>
      </c>
      <c r="BN193" s="51">
        <v>15000</v>
      </c>
      <c r="BO193" s="51">
        <v>15000</v>
      </c>
      <c r="BP193" s="51">
        <v>15000</v>
      </c>
      <c r="BQ193" s="51">
        <v>14000</v>
      </c>
      <c r="BR193" s="51">
        <v>20000</v>
      </c>
      <c r="BS193" s="51">
        <v>53000</v>
      </c>
      <c r="BT193" s="52">
        <v>15000</v>
      </c>
      <c r="BU193" s="52">
        <v>50000</v>
      </c>
      <c r="BV193" s="52">
        <v>50000</v>
      </c>
      <c r="BW193" s="52">
        <v>50000</v>
      </c>
      <c r="BX193" s="52">
        <v>50000</v>
      </c>
      <c r="BY193" s="52">
        <v>100000</v>
      </c>
      <c r="BZ193" s="52">
        <v>100000</v>
      </c>
      <c r="CA193" s="58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</row>
    <row r="194" spans="1:90" s="19" customFormat="1" ht="30" x14ac:dyDescent="0.25">
      <c r="A194" s="2">
        <v>223202</v>
      </c>
      <c r="B194" s="3" t="s">
        <v>621</v>
      </c>
      <c r="C194" s="3" t="s">
        <v>622</v>
      </c>
      <c r="D194" s="3" t="s">
        <v>169</v>
      </c>
      <c r="E194" s="3" t="str">
        <f t="shared" ref="E194:E257" si="45">_xlfn.CONCAT(C194, " W",D194," pnum",A194)</f>
        <v>HANSON MATERIAL SERVICE YARD 61 W5 pnum223202</v>
      </c>
      <c r="F194" s="2">
        <v>159</v>
      </c>
      <c r="G194" s="3" t="s">
        <v>628</v>
      </c>
      <c r="H194" s="3" t="s">
        <v>629</v>
      </c>
      <c r="I194" s="57">
        <v>0</v>
      </c>
      <c r="J194" s="50">
        <v>0</v>
      </c>
      <c r="K194" s="50">
        <v>0</v>
      </c>
      <c r="L194" s="50">
        <v>0</v>
      </c>
      <c r="M194" s="50">
        <v>0</v>
      </c>
      <c r="N194" s="50">
        <v>0</v>
      </c>
      <c r="O194" s="50">
        <v>0</v>
      </c>
      <c r="P194" s="50">
        <v>0</v>
      </c>
      <c r="Q194" s="50">
        <v>0</v>
      </c>
      <c r="R194" s="50">
        <v>0</v>
      </c>
      <c r="S194" s="50">
        <v>0</v>
      </c>
      <c r="T194" s="50">
        <v>0</v>
      </c>
      <c r="U194" s="50">
        <v>0</v>
      </c>
      <c r="V194" s="50">
        <v>0</v>
      </c>
      <c r="W194" s="50">
        <v>0</v>
      </c>
      <c r="X194" s="50">
        <v>0</v>
      </c>
      <c r="Y194" s="50">
        <v>0</v>
      </c>
      <c r="Z194" s="50">
        <v>0</v>
      </c>
      <c r="AA194" s="50">
        <v>0</v>
      </c>
      <c r="AB194" s="50">
        <v>0</v>
      </c>
      <c r="AC194" s="50">
        <v>0</v>
      </c>
      <c r="AD194" s="50">
        <v>0</v>
      </c>
      <c r="AE194" s="50">
        <v>0</v>
      </c>
      <c r="AF194" s="50">
        <v>0</v>
      </c>
      <c r="AG194" s="50">
        <v>0</v>
      </c>
      <c r="AH194" s="50">
        <v>0</v>
      </c>
      <c r="AI194" s="50">
        <v>0</v>
      </c>
      <c r="AJ194" s="50">
        <v>0</v>
      </c>
      <c r="AK194" s="50">
        <v>0</v>
      </c>
      <c r="AL194" s="50">
        <v>0</v>
      </c>
      <c r="AM194" s="50">
        <v>0</v>
      </c>
      <c r="AN194" s="50">
        <v>0</v>
      </c>
      <c r="AO194" s="50">
        <v>0</v>
      </c>
      <c r="AP194" s="50">
        <v>0</v>
      </c>
      <c r="AQ194" s="50">
        <v>0</v>
      </c>
      <c r="AR194" s="50">
        <v>0</v>
      </c>
      <c r="AS194" s="50">
        <v>0</v>
      </c>
      <c r="AT194" s="50">
        <v>0</v>
      </c>
      <c r="AU194" s="50">
        <v>0</v>
      </c>
      <c r="AV194" s="50">
        <v>0</v>
      </c>
      <c r="AW194" s="50">
        <v>0</v>
      </c>
      <c r="AX194" s="50">
        <v>0</v>
      </c>
      <c r="AY194" s="50">
        <v>0</v>
      </c>
      <c r="AZ194" s="50">
        <v>0</v>
      </c>
      <c r="BA194" s="50">
        <v>0</v>
      </c>
      <c r="BB194" s="50">
        <v>0</v>
      </c>
      <c r="BC194" s="50">
        <v>0</v>
      </c>
      <c r="BD194" s="50">
        <v>0</v>
      </c>
      <c r="BE194" s="50">
        <v>0</v>
      </c>
      <c r="BF194" s="50">
        <v>0</v>
      </c>
      <c r="BG194" s="50">
        <v>0</v>
      </c>
      <c r="BH194" s="50">
        <v>0</v>
      </c>
      <c r="BI194" s="50">
        <v>0</v>
      </c>
      <c r="BJ194" s="50">
        <v>0</v>
      </c>
      <c r="BK194" s="50">
        <v>0</v>
      </c>
      <c r="BL194" s="50">
        <v>0</v>
      </c>
      <c r="BM194" s="50">
        <v>0</v>
      </c>
      <c r="BN194" s="50">
        <v>0</v>
      </c>
      <c r="BO194" s="50">
        <v>0</v>
      </c>
      <c r="BP194" s="50">
        <v>0</v>
      </c>
      <c r="BQ194" s="50">
        <v>0</v>
      </c>
      <c r="BR194" s="50">
        <v>0</v>
      </c>
      <c r="BS194" s="50">
        <v>0</v>
      </c>
      <c r="BT194" s="50">
        <v>0</v>
      </c>
      <c r="BU194" s="50">
        <v>0</v>
      </c>
      <c r="BV194" s="50">
        <v>0</v>
      </c>
      <c r="BW194" s="50">
        <v>0</v>
      </c>
      <c r="BX194" s="50">
        <v>0</v>
      </c>
      <c r="BY194" s="50">
        <v>0</v>
      </c>
      <c r="BZ194" s="50">
        <v>0</v>
      </c>
      <c r="CA194" s="50">
        <v>0</v>
      </c>
      <c r="CB194" s="50">
        <v>0</v>
      </c>
      <c r="CC194" s="50">
        <v>0</v>
      </c>
      <c r="CD194" s="50">
        <v>0</v>
      </c>
      <c r="CE194" s="50">
        <v>0</v>
      </c>
      <c r="CF194" s="50">
        <v>0</v>
      </c>
      <c r="CG194" s="50">
        <v>0</v>
      </c>
      <c r="CH194" s="50">
        <v>0</v>
      </c>
      <c r="CI194" s="50">
        <v>0</v>
      </c>
      <c r="CJ194" s="50">
        <v>0</v>
      </c>
      <c r="CK194" s="50">
        <v>0</v>
      </c>
      <c r="CL194" s="50">
        <v>0</v>
      </c>
    </row>
    <row r="195" spans="1:90" s="19" customFormat="1" ht="30" x14ac:dyDescent="0.25">
      <c r="A195" s="2">
        <v>158221</v>
      </c>
      <c r="B195" s="3" t="s">
        <v>621</v>
      </c>
      <c r="C195" s="3" t="s">
        <v>622</v>
      </c>
      <c r="D195" s="3" t="s">
        <v>177</v>
      </c>
      <c r="E195" s="3" t="str">
        <f t="shared" si="45"/>
        <v>HANSON MATERIAL SERVICE YARD 61 W6 pnum158221</v>
      </c>
      <c r="F195" s="2">
        <v>153</v>
      </c>
      <c r="G195" s="3" t="s">
        <v>369</v>
      </c>
      <c r="H195" s="3" t="s">
        <v>371</v>
      </c>
      <c r="I195" s="57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  <c r="U195" s="53">
        <v>0</v>
      </c>
      <c r="V195" s="53">
        <v>0</v>
      </c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3">
        <v>0</v>
      </c>
      <c r="AD195" s="53">
        <v>0</v>
      </c>
      <c r="AE195" s="53">
        <v>0</v>
      </c>
      <c r="AF195" s="53">
        <v>0</v>
      </c>
      <c r="AG195" s="53">
        <v>0</v>
      </c>
      <c r="AH195" s="53">
        <v>0</v>
      </c>
      <c r="AI195" s="53">
        <v>0</v>
      </c>
      <c r="AJ195" s="53">
        <v>0</v>
      </c>
      <c r="AK195" s="53">
        <v>0</v>
      </c>
      <c r="AL195" s="53">
        <v>0</v>
      </c>
      <c r="AM195" s="53">
        <v>0</v>
      </c>
      <c r="AN195" s="53">
        <v>0</v>
      </c>
      <c r="AO195" s="53">
        <v>0</v>
      </c>
      <c r="AP195" s="53">
        <v>0</v>
      </c>
      <c r="AQ195" s="53">
        <v>0</v>
      </c>
      <c r="AR195" s="53">
        <v>0</v>
      </c>
      <c r="AS195" s="53">
        <v>0</v>
      </c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>
        <v>0</v>
      </c>
      <c r="BC195" s="53">
        <v>0</v>
      </c>
      <c r="BD195" s="53">
        <v>0</v>
      </c>
      <c r="BE195" s="53">
        <v>0</v>
      </c>
      <c r="BF195" s="53">
        <v>0</v>
      </c>
      <c r="BG195" s="53">
        <v>0</v>
      </c>
      <c r="BH195" s="53">
        <v>0</v>
      </c>
      <c r="BI195" s="53">
        <v>0</v>
      </c>
      <c r="BJ195" s="53">
        <v>0</v>
      </c>
      <c r="BK195" s="53">
        <v>0</v>
      </c>
      <c r="BL195" s="53">
        <v>0</v>
      </c>
      <c r="BM195" s="55">
        <v>0</v>
      </c>
      <c r="BN195" s="55">
        <v>0</v>
      </c>
      <c r="BO195" s="53">
        <v>0</v>
      </c>
      <c r="BP195" s="53">
        <v>0</v>
      </c>
      <c r="BQ195" s="53">
        <v>0</v>
      </c>
      <c r="BR195" s="53">
        <v>0</v>
      </c>
      <c r="BS195" s="51">
        <v>149000</v>
      </c>
      <c r="BT195" s="51">
        <v>0</v>
      </c>
      <c r="BU195" s="51">
        <v>0</v>
      </c>
      <c r="BV195" s="51">
        <v>0</v>
      </c>
      <c r="BW195" s="51">
        <v>0</v>
      </c>
      <c r="BX195" s="52">
        <v>0</v>
      </c>
      <c r="BY195" s="52">
        <v>0</v>
      </c>
      <c r="BZ195" s="52">
        <v>0</v>
      </c>
      <c r="CA195" s="58"/>
    </row>
    <row r="196" spans="1:90" s="19" customFormat="1" ht="30" x14ac:dyDescent="0.25">
      <c r="A196" s="2">
        <v>404587</v>
      </c>
      <c r="B196" s="3" t="s">
        <v>621</v>
      </c>
      <c r="C196" s="3" t="s">
        <v>622</v>
      </c>
      <c r="D196" s="3" t="s">
        <v>136</v>
      </c>
      <c r="E196" s="3" t="str">
        <f t="shared" si="45"/>
        <v>HANSON MATERIAL SERVICE YARD 61 W2 pnum404587</v>
      </c>
      <c r="F196" s="2">
        <v>145</v>
      </c>
      <c r="G196" s="3" t="s">
        <v>630</v>
      </c>
      <c r="H196" s="3" t="s">
        <v>631</v>
      </c>
      <c r="I196" s="52">
        <v>8200000</v>
      </c>
      <c r="J196" s="52">
        <v>8200000</v>
      </c>
      <c r="K196" s="52">
        <v>8200000</v>
      </c>
      <c r="L196" s="52">
        <v>8200000</v>
      </c>
      <c r="M196" s="52">
        <v>8200000</v>
      </c>
      <c r="N196" s="52">
        <v>8200000</v>
      </c>
      <c r="O196" s="52">
        <v>8200000</v>
      </c>
      <c r="P196" s="52">
        <v>8200000</v>
      </c>
      <c r="Q196" s="52">
        <v>8200000</v>
      </c>
      <c r="R196" s="52">
        <v>8200000</v>
      </c>
      <c r="S196" s="52">
        <v>8200000</v>
      </c>
      <c r="T196" s="52">
        <v>8200000</v>
      </c>
      <c r="U196" s="52">
        <v>8200000</v>
      </c>
      <c r="V196" s="52">
        <v>8200000</v>
      </c>
      <c r="W196" s="52">
        <v>8200000</v>
      </c>
      <c r="X196" s="52">
        <v>8200000</v>
      </c>
      <c r="Y196" s="52">
        <v>8200000</v>
      </c>
      <c r="Z196" s="52">
        <v>8200000</v>
      </c>
      <c r="AA196" s="52">
        <v>8200000</v>
      </c>
      <c r="AB196" s="52">
        <v>8200000</v>
      </c>
      <c r="AC196" s="52">
        <v>8200000</v>
      </c>
      <c r="AD196" s="52">
        <v>8200000</v>
      </c>
      <c r="AE196" s="52">
        <v>8200000</v>
      </c>
      <c r="AF196" s="52">
        <v>8200000</v>
      </c>
      <c r="AG196" s="52">
        <v>8200000</v>
      </c>
      <c r="AH196" s="52">
        <v>8200000</v>
      </c>
      <c r="AI196" s="52">
        <v>8200000</v>
      </c>
      <c r="AJ196" s="52">
        <v>8200000</v>
      </c>
      <c r="AK196" s="52">
        <v>8200000</v>
      </c>
      <c r="AL196" s="52">
        <v>8200000</v>
      </c>
      <c r="AM196" s="52">
        <v>8200000</v>
      </c>
      <c r="AN196" s="52">
        <v>8200000</v>
      </c>
      <c r="AO196" s="52">
        <v>10490000</v>
      </c>
      <c r="AP196" s="52">
        <v>11000000</v>
      </c>
      <c r="AQ196" s="52">
        <v>15590000</v>
      </c>
      <c r="AR196" s="52">
        <v>12900000</v>
      </c>
      <c r="AS196" s="52">
        <v>1020000</v>
      </c>
      <c r="AT196" s="52">
        <v>1020000</v>
      </c>
      <c r="AU196" s="53">
        <v>0</v>
      </c>
      <c r="AV196" s="53">
        <v>0</v>
      </c>
      <c r="AW196" s="53">
        <v>0</v>
      </c>
      <c r="AX196" s="53">
        <v>0</v>
      </c>
      <c r="AY196" s="53">
        <v>0</v>
      </c>
      <c r="AZ196" s="53">
        <v>0</v>
      </c>
      <c r="BA196" s="53">
        <v>0</v>
      </c>
      <c r="BB196" s="53">
        <v>0</v>
      </c>
      <c r="BC196" s="51">
        <v>0</v>
      </c>
      <c r="BD196" s="51">
        <v>0</v>
      </c>
      <c r="BE196" s="51">
        <v>0</v>
      </c>
      <c r="BF196" s="51">
        <v>0</v>
      </c>
      <c r="BG196" s="51">
        <v>0</v>
      </c>
      <c r="BH196" s="51">
        <v>0</v>
      </c>
      <c r="BI196" s="51">
        <v>0</v>
      </c>
      <c r="BJ196" s="51">
        <v>0</v>
      </c>
      <c r="BK196" s="51">
        <v>0</v>
      </c>
      <c r="BL196" s="51">
        <v>0</v>
      </c>
      <c r="BM196" s="51">
        <v>0</v>
      </c>
      <c r="BN196" s="51">
        <v>0</v>
      </c>
      <c r="BO196" s="51">
        <v>0</v>
      </c>
      <c r="BP196" s="51">
        <v>0</v>
      </c>
      <c r="BQ196" s="51">
        <v>0</v>
      </c>
      <c r="BR196" s="51">
        <v>0</v>
      </c>
      <c r="BS196" s="51">
        <v>0</v>
      </c>
      <c r="BT196" s="51">
        <v>0</v>
      </c>
      <c r="BU196" s="51">
        <v>0</v>
      </c>
      <c r="BV196" s="51">
        <v>0</v>
      </c>
      <c r="BW196" s="51">
        <v>0</v>
      </c>
      <c r="BX196" s="52">
        <v>0</v>
      </c>
      <c r="BY196" s="52">
        <v>0</v>
      </c>
      <c r="BZ196" s="53">
        <v>0</v>
      </c>
      <c r="CA196" s="58"/>
    </row>
    <row r="197" spans="1:90" s="19" customFormat="1" ht="30" x14ac:dyDescent="0.25">
      <c r="A197" s="20">
        <v>405564</v>
      </c>
      <c r="B197" s="21" t="s">
        <v>632</v>
      </c>
      <c r="C197" s="21" t="s">
        <v>633</v>
      </c>
      <c r="D197" s="21" t="s">
        <v>141</v>
      </c>
      <c r="E197" s="3" t="str">
        <f t="shared" si="45"/>
        <v>HIDDEN MEADOWS GOLF COURSE W1 pnum405564</v>
      </c>
      <c r="F197" s="20">
        <v>350</v>
      </c>
      <c r="G197" s="21" t="s">
        <v>634</v>
      </c>
      <c r="H197" s="21" t="s">
        <v>635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  <c r="BA197" s="73">
        <v>0</v>
      </c>
      <c r="BB197" s="74">
        <v>5000000</v>
      </c>
      <c r="BC197" s="71">
        <v>5000000</v>
      </c>
      <c r="BD197" s="71">
        <v>5000000</v>
      </c>
      <c r="BE197" s="71">
        <v>16200000</v>
      </c>
      <c r="BF197" s="71">
        <v>16200000</v>
      </c>
      <c r="BG197" s="71">
        <v>16200000</v>
      </c>
      <c r="BH197" s="71">
        <v>19440000</v>
      </c>
      <c r="BI197" s="71">
        <v>19440000</v>
      </c>
      <c r="BJ197" s="71">
        <v>19440000</v>
      </c>
      <c r="BK197" s="71">
        <v>19440000</v>
      </c>
      <c r="BL197" s="71">
        <v>9213352</v>
      </c>
      <c r="BM197" s="69">
        <v>0</v>
      </c>
      <c r="BN197" s="69">
        <v>0</v>
      </c>
      <c r="BO197" s="68">
        <v>0</v>
      </c>
      <c r="BP197" s="68">
        <v>0</v>
      </c>
      <c r="BQ197" s="69">
        <v>0</v>
      </c>
      <c r="BR197" s="69">
        <v>0</v>
      </c>
      <c r="BS197" s="69">
        <v>0</v>
      </c>
      <c r="BT197" s="69">
        <v>0</v>
      </c>
      <c r="BU197" s="69">
        <v>0</v>
      </c>
      <c r="BV197" s="69">
        <v>0</v>
      </c>
      <c r="BW197" s="69">
        <v>0</v>
      </c>
      <c r="BX197" s="69">
        <v>0</v>
      </c>
      <c r="BY197" s="69">
        <v>0</v>
      </c>
      <c r="BZ197" s="69">
        <v>0</v>
      </c>
      <c r="CA197" s="72"/>
    </row>
    <row r="198" spans="1:90" s="19" customFormat="1" x14ac:dyDescent="0.25">
      <c r="A198" s="2">
        <v>404220</v>
      </c>
      <c r="B198" s="3" t="s">
        <v>636</v>
      </c>
      <c r="C198" s="3" t="s">
        <v>637</v>
      </c>
      <c r="D198" s="3" t="s">
        <v>141</v>
      </c>
      <c r="E198" s="3" t="str">
        <f t="shared" si="45"/>
        <v>HILLSIDE MHP W1 pnum404220</v>
      </c>
      <c r="F198" s="5">
        <v>250</v>
      </c>
      <c r="G198" s="3" t="s">
        <v>638</v>
      </c>
      <c r="H198" s="3" t="s">
        <v>639</v>
      </c>
      <c r="I198" s="50">
        <v>0</v>
      </c>
      <c r="J198" s="50">
        <v>0</v>
      </c>
      <c r="K198" s="50">
        <v>0</v>
      </c>
      <c r="L198" s="50">
        <v>0</v>
      </c>
      <c r="M198" s="50">
        <v>0</v>
      </c>
      <c r="N198" s="50">
        <v>0</v>
      </c>
      <c r="O198" s="50">
        <v>0</v>
      </c>
      <c r="P198" s="50">
        <v>0</v>
      </c>
      <c r="Q198" s="50">
        <v>0</v>
      </c>
      <c r="R198" s="50">
        <v>0</v>
      </c>
      <c r="S198" s="50">
        <v>0</v>
      </c>
      <c r="T198" s="50">
        <v>0</v>
      </c>
      <c r="U198" s="50">
        <v>0</v>
      </c>
      <c r="V198" s="50">
        <v>0</v>
      </c>
      <c r="W198" s="50">
        <v>0</v>
      </c>
      <c r="X198" s="50">
        <v>0</v>
      </c>
      <c r="Y198" s="50">
        <v>0</v>
      </c>
      <c r="Z198" s="50">
        <v>0</v>
      </c>
      <c r="AA198" s="50">
        <v>0</v>
      </c>
      <c r="AB198" s="50">
        <v>0</v>
      </c>
      <c r="AC198" s="50">
        <v>0</v>
      </c>
      <c r="AD198" s="50">
        <v>0</v>
      </c>
      <c r="AE198" s="50">
        <v>0</v>
      </c>
      <c r="AF198" s="50">
        <v>0</v>
      </c>
      <c r="AG198" s="50">
        <v>0</v>
      </c>
      <c r="AH198" s="51">
        <v>620500</v>
      </c>
      <c r="AI198" s="51">
        <v>620500</v>
      </c>
      <c r="AJ198" s="51">
        <v>620500</v>
      </c>
      <c r="AK198" s="51">
        <v>620500</v>
      </c>
      <c r="AL198" s="51">
        <v>620500</v>
      </c>
      <c r="AM198" s="51">
        <v>620500</v>
      </c>
      <c r="AN198" s="51">
        <v>620500</v>
      </c>
      <c r="AO198" s="51">
        <v>620500</v>
      </c>
      <c r="AP198" s="51">
        <v>620500</v>
      </c>
      <c r="AQ198" s="51">
        <v>560000</v>
      </c>
      <c r="AR198" s="51">
        <v>500000</v>
      </c>
      <c r="AS198" s="55">
        <v>0</v>
      </c>
      <c r="AT198" s="55">
        <v>0</v>
      </c>
      <c r="AU198" s="55">
        <v>0</v>
      </c>
      <c r="AV198" s="55">
        <v>0</v>
      </c>
      <c r="AW198" s="55">
        <v>0</v>
      </c>
      <c r="AX198" s="55">
        <v>0</v>
      </c>
      <c r="AY198" s="55">
        <v>0</v>
      </c>
      <c r="AZ198" s="55">
        <v>0</v>
      </c>
      <c r="BA198" s="55">
        <v>0</v>
      </c>
      <c r="BB198" s="55">
        <v>0</v>
      </c>
      <c r="BC198" s="55">
        <v>0</v>
      </c>
      <c r="BD198" s="55">
        <v>0</v>
      </c>
      <c r="BE198" s="55">
        <v>0</v>
      </c>
      <c r="BF198" s="55">
        <v>0</v>
      </c>
      <c r="BG198" s="55">
        <v>0</v>
      </c>
      <c r="BH198" s="55">
        <v>0</v>
      </c>
      <c r="BI198" s="55">
        <v>0</v>
      </c>
      <c r="BJ198" s="55">
        <v>0</v>
      </c>
      <c r="BK198" s="55">
        <v>0</v>
      </c>
      <c r="BL198" s="55">
        <v>0</v>
      </c>
      <c r="BM198" s="55">
        <v>0</v>
      </c>
      <c r="BN198" s="55">
        <v>0</v>
      </c>
      <c r="BO198" s="55">
        <v>0</v>
      </c>
      <c r="BP198" s="55">
        <v>0</v>
      </c>
      <c r="BQ198" s="55">
        <v>0</v>
      </c>
      <c r="BR198" s="55">
        <v>0</v>
      </c>
      <c r="BS198" s="55">
        <v>0</v>
      </c>
      <c r="BT198" s="55">
        <v>0</v>
      </c>
      <c r="BU198" s="55">
        <v>0</v>
      </c>
      <c r="BV198" s="55">
        <v>0</v>
      </c>
      <c r="BW198" s="55">
        <v>0</v>
      </c>
      <c r="BX198" s="55">
        <v>0</v>
      </c>
      <c r="BY198" s="55">
        <v>0</v>
      </c>
      <c r="BZ198" s="55">
        <v>0</v>
      </c>
      <c r="CA198" s="58"/>
    </row>
    <row r="199" spans="1:90" s="19" customFormat="1" ht="30" x14ac:dyDescent="0.25">
      <c r="A199" s="15">
        <v>409318</v>
      </c>
      <c r="B199" s="16" t="s">
        <v>640</v>
      </c>
      <c r="C199" s="16" t="s">
        <v>641</v>
      </c>
      <c r="D199" s="16" t="s">
        <v>141</v>
      </c>
      <c r="E199" s="3" t="str">
        <f t="shared" si="45"/>
        <v>HILLVIEW SUBDIVISION W1 pnum409318</v>
      </c>
      <c r="F199" s="18">
        <v>250</v>
      </c>
      <c r="G199" s="16" t="s">
        <v>642</v>
      </c>
      <c r="H199" s="16" t="s">
        <v>643</v>
      </c>
      <c r="I199" s="65">
        <v>1700000</v>
      </c>
      <c r="J199" s="65">
        <v>1700000</v>
      </c>
      <c r="K199" s="65">
        <v>1700000</v>
      </c>
      <c r="L199" s="65">
        <v>1700000</v>
      </c>
      <c r="M199" s="65">
        <v>1950000</v>
      </c>
      <c r="N199" s="65">
        <v>1950000</v>
      </c>
      <c r="O199" s="65">
        <v>1950000</v>
      </c>
      <c r="P199" s="65">
        <v>1950000</v>
      </c>
      <c r="Q199" s="65">
        <v>1950000</v>
      </c>
      <c r="R199" s="65">
        <v>1950000</v>
      </c>
      <c r="S199" s="65">
        <v>1950000</v>
      </c>
      <c r="T199" s="65">
        <v>1950000</v>
      </c>
      <c r="U199" s="65">
        <v>2350000</v>
      </c>
      <c r="V199" s="65">
        <v>2350000</v>
      </c>
      <c r="W199" s="65">
        <v>2350000</v>
      </c>
      <c r="X199" s="65">
        <v>2350000</v>
      </c>
      <c r="Y199" s="65">
        <v>2550000</v>
      </c>
      <c r="Z199" s="65">
        <v>2550000</v>
      </c>
      <c r="AA199" s="65">
        <v>2550000</v>
      </c>
      <c r="AB199" s="65">
        <v>2550000</v>
      </c>
      <c r="AC199" s="65">
        <v>2550000</v>
      </c>
      <c r="AD199" s="65">
        <v>2750000</v>
      </c>
      <c r="AE199" s="65">
        <v>2750000</v>
      </c>
      <c r="AF199" s="65">
        <v>2950000</v>
      </c>
      <c r="AG199" s="65">
        <v>2950000</v>
      </c>
      <c r="AH199" s="65">
        <v>3150000</v>
      </c>
      <c r="AI199" s="65">
        <v>3150000</v>
      </c>
      <c r="AJ199" s="65">
        <v>3350000</v>
      </c>
      <c r="AK199" s="65">
        <v>3350000</v>
      </c>
      <c r="AL199" s="65">
        <v>3550000</v>
      </c>
      <c r="AM199" s="65">
        <v>3550000</v>
      </c>
      <c r="AN199" s="64">
        <v>3744000</v>
      </c>
      <c r="AO199" s="64">
        <v>4742400</v>
      </c>
      <c r="AP199" s="64">
        <v>3883200</v>
      </c>
      <c r="AQ199" s="64">
        <v>3070000</v>
      </c>
      <c r="AR199" s="64">
        <v>5865700</v>
      </c>
      <c r="AS199" s="64">
        <v>9354900</v>
      </c>
      <c r="AT199" s="64">
        <v>3590800</v>
      </c>
      <c r="AU199" s="64">
        <v>3945200</v>
      </c>
      <c r="AV199" s="64">
        <v>2825300</v>
      </c>
      <c r="AW199" s="64">
        <v>2971100</v>
      </c>
      <c r="AX199" s="64">
        <v>3101300</v>
      </c>
      <c r="AY199" s="64">
        <v>2322900</v>
      </c>
      <c r="AZ199" s="64">
        <v>2226110</v>
      </c>
      <c r="BA199" s="64">
        <v>2482200</v>
      </c>
      <c r="BB199" s="64">
        <v>2449300</v>
      </c>
      <c r="BC199" s="64">
        <v>2168300</v>
      </c>
      <c r="BD199" s="64">
        <v>2150700</v>
      </c>
      <c r="BE199" s="64">
        <v>2402200</v>
      </c>
      <c r="BF199" s="64">
        <v>2350500</v>
      </c>
      <c r="BG199" s="64">
        <v>2431200</v>
      </c>
      <c r="BH199" s="64">
        <v>2465600</v>
      </c>
      <c r="BI199" s="64">
        <v>2457200</v>
      </c>
      <c r="BJ199" s="64">
        <v>3375500</v>
      </c>
      <c r="BK199" s="64">
        <v>2016000</v>
      </c>
      <c r="BL199" s="64">
        <v>2515000</v>
      </c>
      <c r="BM199" s="64">
        <v>2515000</v>
      </c>
      <c r="BN199" s="64">
        <v>1892900</v>
      </c>
      <c r="BO199" s="64">
        <v>1992800</v>
      </c>
      <c r="BP199" s="64">
        <v>1973500</v>
      </c>
      <c r="BQ199" s="64">
        <v>1901600</v>
      </c>
      <c r="BR199" s="64">
        <v>1898500</v>
      </c>
      <c r="BS199" s="64">
        <v>1975500</v>
      </c>
      <c r="BT199" s="64">
        <v>2032100</v>
      </c>
      <c r="BU199" s="64">
        <v>2032100</v>
      </c>
      <c r="BV199" s="64">
        <v>1893500</v>
      </c>
      <c r="BW199" s="64">
        <v>2083700</v>
      </c>
      <c r="BX199" s="64">
        <v>552300</v>
      </c>
      <c r="BY199" s="64">
        <v>2264500</v>
      </c>
      <c r="BZ199" s="64">
        <v>2264500</v>
      </c>
      <c r="CA199" s="63"/>
    </row>
    <row r="200" spans="1:90" s="19" customFormat="1" ht="30" x14ac:dyDescent="0.25">
      <c r="A200" s="15">
        <v>409220</v>
      </c>
      <c r="B200" s="16" t="s">
        <v>644</v>
      </c>
      <c r="C200" s="16" t="s">
        <v>645</v>
      </c>
      <c r="D200" s="16" t="s">
        <v>141</v>
      </c>
      <c r="E200" s="3" t="str">
        <f t="shared" si="45"/>
        <v>HUNTLEY COMMUNITY SUBD W1 pnum409220</v>
      </c>
      <c r="F200" s="15">
        <v>155</v>
      </c>
      <c r="G200" s="16" t="s">
        <v>646</v>
      </c>
      <c r="H200" s="16" t="s">
        <v>647</v>
      </c>
      <c r="I200" s="65">
        <v>900000</v>
      </c>
      <c r="J200" s="65">
        <v>900000</v>
      </c>
      <c r="K200" s="65">
        <v>900000</v>
      </c>
      <c r="L200" s="65">
        <v>900000</v>
      </c>
      <c r="M200" s="65">
        <v>900000</v>
      </c>
      <c r="N200" s="65">
        <v>900000</v>
      </c>
      <c r="O200" s="65">
        <v>900000</v>
      </c>
      <c r="P200" s="65">
        <v>900000</v>
      </c>
      <c r="Q200" s="65">
        <v>900000</v>
      </c>
      <c r="R200" s="65">
        <v>1050000</v>
      </c>
      <c r="S200" s="65">
        <v>1050000</v>
      </c>
      <c r="T200" s="65">
        <v>1050000</v>
      </c>
      <c r="U200" s="65">
        <v>1050000</v>
      </c>
      <c r="V200" s="65">
        <v>1050000</v>
      </c>
      <c r="W200" s="65">
        <v>1050000</v>
      </c>
      <c r="X200" s="65">
        <v>1050000</v>
      </c>
      <c r="Y200" s="65">
        <v>1150000</v>
      </c>
      <c r="Z200" s="65">
        <v>1150000</v>
      </c>
      <c r="AA200" s="65">
        <v>1150000</v>
      </c>
      <c r="AB200" s="65">
        <v>1150000</v>
      </c>
      <c r="AC200" s="65">
        <v>1150000</v>
      </c>
      <c r="AD200" s="65">
        <v>1150000</v>
      </c>
      <c r="AE200" s="65">
        <v>1250000</v>
      </c>
      <c r="AF200" s="65">
        <v>1250000</v>
      </c>
      <c r="AG200" s="65">
        <v>1550000</v>
      </c>
      <c r="AH200" s="65">
        <v>1550000</v>
      </c>
      <c r="AI200" s="65">
        <v>1550000</v>
      </c>
      <c r="AJ200" s="65">
        <v>1650000</v>
      </c>
      <c r="AK200" s="65">
        <v>1650000</v>
      </c>
      <c r="AL200" s="65">
        <v>1650000</v>
      </c>
      <c r="AM200" s="65">
        <v>1650000</v>
      </c>
      <c r="AN200" s="64">
        <v>1768950</v>
      </c>
      <c r="AO200" s="64">
        <v>1510530</v>
      </c>
      <c r="AP200" s="64">
        <v>1280400</v>
      </c>
      <c r="AQ200" s="64">
        <v>1280400</v>
      </c>
      <c r="AR200" s="64">
        <v>1280400</v>
      </c>
      <c r="AS200" s="64">
        <v>1648080</v>
      </c>
      <c r="AT200" s="64">
        <v>1637580</v>
      </c>
      <c r="AU200" s="64">
        <v>2360190</v>
      </c>
      <c r="AV200" s="64">
        <v>1540820</v>
      </c>
      <c r="AW200" s="64">
        <v>1373870</v>
      </c>
      <c r="AX200" s="64">
        <v>2226090</v>
      </c>
      <c r="AY200" s="64">
        <v>2436174</v>
      </c>
      <c r="AZ200" s="64">
        <v>2436174</v>
      </c>
      <c r="BA200" s="64">
        <v>1340280</v>
      </c>
      <c r="BB200" s="64">
        <v>1340280</v>
      </c>
      <c r="BC200" s="61">
        <v>1132560</v>
      </c>
      <c r="BD200" s="61">
        <v>766500</v>
      </c>
      <c r="BE200" s="61">
        <v>766500</v>
      </c>
      <c r="BF200" s="61">
        <v>500500</v>
      </c>
      <c r="BG200" s="61">
        <v>500500</v>
      </c>
      <c r="BH200" s="61">
        <v>500500</v>
      </c>
      <c r="BI200" s="61">
        <v>500500</v>
      </c>
      <c r="BJ200" s="60">
        <v>0</v>
      </c>
      <c r="BK200" s="60">
        <v>0</v>
      </c>
      <c r="BL200" s="60">
        <v>0</v>
      </c>
      <c r="BM200" s="60">
        <v>0</v>
      </c>
      <c r="BN200" s="60">
        <v>0</v>
      </c>
      <c r="BO200" s="60">
        <v>0</v>
      </c>
      <c r="BP200" s="60">
        <v>0</v>
      </c>
      <c r="BQ200" s="60">
        <v>0</v>
      </c>
      <c r="BR200" s="60">
        <v>0</v>
      </c>
      <c r="BS200" s="60">
        <v>0</v>
      </c>
      <c r="BT200" s="60">
        <v>0</v>
      </c>
      <c r="BU200" s="60">
        <v>0</v>
      </c>
      <c r="BV200" s="60">
        <v>0</v>
      </c>
      <c r="BW200" s="60">
        <v>0</v>
      </c>
      <c r="BX200" s="66">
        <v>0</v>
      </c>
      <c r="BY200" s="66">
        <v>0</v>
      </c>
      <c r="BZ200" s="66">
        <v>0</v>
      </c>
      <c r="CA200" s="63"/>
    </row>
    <row r="201" spans="1:90" s="19" customFormat="1" x14ac:dyDescent="0.25">
      <c r="A201" s="2">
        <v>412048</v>
      </c>
      <c r="B201" s="3" t="s">
        <v>648</v>
      </c>
      <c r="C201" s="3" t="s">
        <v>649</v>
      </c>
      <c r="D201" s="3" t="s">
        <v>141</v>
      </c>
      <c r="E201" s="3" t="str">
        <f t="shared" si="45"/>
        <v>IUOE LOCAL 150 W1 pnum412048</v>
      </c>
      <c r="F201" s="2">
        <v>275</v>
      </c>
      <c r="G201" s="3" t="s">
        <v>650</v>
      </c>
      <c r="H201" s="3" t="s">
        <v>651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3">
        <v>0</v>
      </c>
      <c r="AD201" s="53">
        <v>0</v>
      </c>
      <c r="AE201" s="53">
        <v>0</v>
      </c>
      <c r="AF201" s="53">
        <v>0</v>
      </c>
      <c r="AG201" s="53">
        <v>0</v>
      </c>
      <c r="AH201" s="53">
        <v>0</v>
      </c>
      <c r="AI201" s="53">
        <v>0</v>
      </c>
      <c r="AJ201" s="53">
        <v>0</v>
      </c>
      <c r="AK201" s="53">
        <v>0</v>
      </c>
      <c r="AL201" s="53">
        <v>0</v>
      </c>
      <c r="AM201" s="53">
        <v>0</v>
      </c>
      <c r="AN201" s="53">
        <v>0</v>
      </c>
      <c r="AO201" s="53">
        <v>0</v>
      </c>
      <c r="AP201" s="53">
        <v>0</v>
      </c>
      <c r="AQ201" s="53">
        <v>0</v>
      </c>
      <c r="AR201" s="53">
        <v>0</v>
      </c>
      <c r="AS201" s="53">
        <v>0</v>
      </c>
      <c r="AT201" s="53">
        <v>0</v>
      </c>
      <c r="AU201" s="53">
        <v>0</v>
      </c>
      <c r="AV201" s="55">
        <v>0</v>
      </c>
      <c r="AW201" s="53">
        <v>0</v>
      </c>
      <c r="AX201" s="53">
        <v>0</v>
      </c>
      <c r="AY201" s="53">
        <v>0</v>
      </c>
      <c r="AZ201" s="53">
        <v>0</v>
      </c>
      <c r="BA201" s="53">
        <v>0</v>
      </c>
      <c r="BB201" s="53">
        <v>0</v>
      </c>
      <c r="BC201" s="53">
        <v>0</v>
      </c>
      <c r="BD201" s="53">
        <v>0</v>
      </c>
      <c r="BE201" s="53">
        <v>0</v>
      </c>
      <c r="BF201" s="53">
        <v>0</v>
      </c>
      <c r="BG201" s="53">
        <v>0</v>
      </c>
      <c r="BH201" s="53">
        <v>0</v>
      </c>
      <c r="BI201" s="53">
        <v>0</v>
      </c>
      <c r="BJ201" s="55">
        <v>0</v>
      </c>
      <c r="BK201" s="55">
        <v>0</v>
      </c>
      <c r="BL201" s="51">
        <v>180000</v>
      </c>
      <c r="BM201" s="51">
        <v>87000</v>
      </c>
      <c r="BN201" s="51">
        <v>109625</v>
      </c>
      <c r="BO201" s="51">
        <v>132250</v>
      </c>
      <c r="BP201" s="51">
        <v>345000</v>
      </c>
      <c r="BQ201" s="51">
        <v>717600</v>
      </c>
      <c r="BR201" s="51">
        <v>717600</v>
      </c>
      <c r="BS201" s="51">
        <v>2033200</v>
      </c>
      <c r="BT201" s="51">
        <v>2033200</v>
      </c>
      <c r="BU201" s="51">
        <v>1965120</v>
      </c>
      <c r="BV201" s="51">
        <v>1965120</v>
      </c>
      <c r="BW201" s="51">
        <v>1965120</v>
      </c>
      <c r="BX201" s="51">
        <v>1965120</v>
      </c>
      <c r="BY201" s="51">
        <v>1965120</v>
      </c>
      <c r="BZ201" s="51">
        <v>1965120</v>
      </c>
      <c r="CA201" s="58"/>
    </row>
    <row r="202" spans="1:90" s="19" customFormat="1" ht="30" x14ac:dyDescent="0.25">
      <c r="A202" s="15">
        <v>409350</v>
      </c>
      <c r="B202" s="16" t="s">
        <v>652</v>
      </c>
      <c r="C202" s="16" t="s">
        <v>653</v>
      </c>
      <c r="D202" s="16" t="s">
        <v>141</v>
      </c>
      <c r="E202" s="3" t="str">
        <f t="shared" si="45"/>
        <v>ILLINOIS AMERICAN  CENTRAL STATES DIV W1 pnum409350</v>
      </c>
      <c r="F202" s="15">
        <v>260</v>
      </c>
      <c r="G202" s="16" t="s">
        <v>654</v>
      </c>
      <c r="H202" s="16" t="s">
        <v>655</v>
      </c>
      <c r="I202" s="59">
        <v>0</v>
      </c>
      <c r="J202" s="59">
        <v>0</v>
      </c>
      <c r="K202" s="59">
        <v>0</v>
      </c>
      <c r="L202" s="59">
        <v>0</v>
      </c>
      <c r="M202" s="59">
        <v>0</v>
      </c>
      <c r="N202" s="59">
        <v>0</v>
      </c>
      <c r="O202" s="59">
        <v>0</v>
      </c>
      <c r="P202" s="59">
        <v>0</v>
      </c>
      <c r="Q202" s="59">
        <v>0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9">
        <v>0</v>
      </c>
      <c r="AD202" s="59">
        <v>0</v>
      </c>
      <c r="AE202" s="59">
        <v>0</v>
      </c>
      <c r="AF202" s="59">
        <v>0</v>
      </c>
      <c r="AG202" s="59">
        <v>0</v>
      </c>
      <c r="AH202" s="59">
        <v>0</v>
      </c>
      <c r="AI202" s="59">
        <v>0</v>
      </c>
      <c r="AJ202" s="61">
        <v>1460000</v>
      </c>
      <c r="AK202" s="61">
        <v>1460000</v>
      </c>
      <c r="AL202" s="61">
        <v>1460000</v>
      </c>
      <c r="AM202" s="61">
        <v>1460000</v>
      </c>
      <c r="AN202" s="61">
        <v>1460000</v>
      </c>
      <c r="AO202" s="61">
        <v>1460000</v>
      </c>
      <c r="AP202" s="61">
        <v>1169700</v>
      </c>
      <c r="AQ202" s="61">
        <v>1984000</v>
      </c>
      <c r="AR202" s="61">
        <v>1342400</v>
      </c>
      <c r="AS202" s="61">
        <v>1613300</v>
      </c>
      <c r="AT202" s="61">
        <v>2136000</v>
      </c>
      <c r="AU202" s="61">
        <v>1827383</v>
      </c>
      <c r="AV202" s="61">
        <v>2128000</v>
      </c>
      <c r="AW202" s="61">
        <v>2500000</v>
      </c>
      <c r="AX202" s="61">
        <v>2547000</v>
      </c>
      <c r="AY202" s="61">
        <v>2547000</v>
      </c>
      <c r="AZ202" s="61">
        <v>2217000</v>
      </c>
      <c r="BA202" s="61">
        <v>3050000</v>
      </c>
      <c r="BB202" s="61">
        <v>3608000</v>
      </c>
      <c r="BC202" s="61">
        <v>5755000</v>
      </c>
      <c r="BD202" s="61">
        <v>4561000</v>
      </c>
      <c r="BE202" s="61">
        <v>3029000</v>
      </c>
      <c r="BF202" s="61">
        <v>3225000</v>
      </c>
      <c r="BG202" s="61">
        <v>2986000</v>
      </c>
      <c r="BH202" s="61">
        <v>2943000</v>
      </c>
      <c r="BI202" s="61">
        <v>3173000</v>
      </c>
      <c r="BJ202" s="61">
        <v>3536000</v>
      </c>
      <c r="BK202" s="61">
        <v>3536000</v>
      </c>
      <c r="BL202" s="61">
        <v>3449000</v>
      </c>
      <c r="BM202" s="61">
        <v>3309000</v>
      </c>
      <c r="BN202" s="61">
        <v>3233000</v>
      </c>
      <c r="BO202" s="61">
        <v>3281000</v>
      </c>
      <c r="BP202" s="61">
        <v>3277000</v>
      </c>
      <c r="BQ202" s="61">
        <v>3838000</v>
      </c>
      <c r="BR202" s="61">
        <v>3454000</v>
      </c>
      <c r="BS202" s="61">
        <v>3569000</v>
      </c>
      <c r="BT202" s="61">
        <v>3569000</v>
      </c>
      <c r="BU202" s="64">
        <v>2389000</v>
      </c>
      <c r="BV202" s="64">
        <v>2389000</v>
      </c>
      <c r="BW202" s="64">
        <v>2310400</v>
      </c>
      <c r="BX202" s="64">
        <v>2503000</v>
      </c>
      <c r="BY202" s="64">
        <v>2388000</v>
      </c>
      <c r="BZ202" s="64">
        <v>2388000</v>
      </c>
      <c r="CA202" s="63"/>
    </row>
    <row r="203" spans="1:90" s="19" customFormat="1" ht="30" x14ac:dyDescent="0.25">
      <c r="A203" s="15">
        <v>409447</v>
      </c>
      <c r="B203" s="16" t="s">
        <v>656</v>
      </c>
      <c r="C203" s="16" t="s">
        <v>657</v>
      </c>
      <c r="D203" s="16" t="s">
        <v>136</v>
      </c>
      <c r="E203" s="3" t="str">
        <f t="shared" si="45"/>
        <v>ILLINOIS AMERICAN SANTA FE DIVISION W2 pnum409447</v>
      </c>
      <c r="F203" s="15">
        <v>243</v>
      </c>
      <c r="G203" s="16" t="s">
        <v>658</v>
      </c>
      <c r="H203" s="16" t="s">
        <v>659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  <c r="U203" s="65">
        <v>0</v>
      </c>
      <c r="V203" s="65">
        <v>0</v>
      </c>
      <c r="W203" s="65">
        <v>0</v>
      </c>
      <c r="X203" s="65">
        <v>0</v>
      </c>
      <c r="Y203" s="65">
        <v>307000</v>
      </c>
      <c r="Z203" s="65">
        <v>526000</v>
      </c>
      <c r="AA203" s="65">
        <v>27425000</v>
      </c>
      <c r="AB203" s="65">
        <v>21258000</v>
      </c>
      <c r="AC203" s="65">
        <v>31632000</v>
      </c>
      <c r="AD203" s="65">
        <v>307000</v>
      </c>
      <c r="AE203" s="65">
        <v>526000</v>
      </c>
      <c r="AF203" s="65">
        <v>27425000</v>
      </c>
      <c r="AG203" s="65">
        <v>21258000</v>
      </c>
      <c r="AH203" s="65">
        <v>31632000</v>
      </c>
      <c r="AI203" s="65">
        <v>307000</v>
      </c>
      <c r="AJ203" s="65">
        <v>526000</v>
      </c>
      <c r="AK203" s="65">
        <v>27425000</v>
      </c>
      <c r="AL203" s="65">
        <v>21258000</v>
      </c>
      <c r="AM203" s="65">
        <v>31632000</v>
      </c>
      <c r="AN203" s="64">
        <v>0</v>
      </c>
      <c r="AO203" s="64">
        <v>1847000</v>
      </c>
      <c r="AP203" s="64">
        <v>0</v>
      </c>
      <c r="AQ203" s="64">
        <v>307000</v>
      </c>
      <c r="AR203" s="64">
        <v>526000</v>
      </c>
      <c r="AS203" s="64">
        <v>27425000</v>
      </c>
      <c r="AT203" s="64">
        <v>21258000</v>
      </c>
      <c r="AU203" s="64">
        <v>31632000</v>
      </c>
      <c r="AV203" s="61">
        <v>10651000</v>
      </c>
      <c r="AW203" s="61">
        <v>521000</v>
      </c>
      <c r="AX203" s="61">
        <v>1056000</v>
      </c>
      <c r="AY203" s="61">
        <v>356000</v>
      </c>
      <c r="AZ203" s="61">
        <v>12407000</v>
      </c>
      <c r="BA203" s="61">
        <v>1038000</v>
      </c>
      <c r="BB203" s="61">
        <v>4133000</v>
      </c>
      <c r="BC203" s="61">
        <v>1092000</v>
      </c>
      <c r="BD203" s="61">
        <v>2749000</v>
      </c>
      <c r="BE203" s="61">
        <v>55509000</v>
      </c>
      <c r="BF203" s="61">
        <v>24868000</v>
      </c>
      <c r="BG203" s="61">
        <v>20077000</v>
      </c>
      <c r="BH203" s="61">
        <v>13959000</v>
      </c>
      <c r="BI203" s="60">
        <v>24868000</v>
      </c>
      <c r="BJ203" s="60">
        <v>20077000</v>
      </c>
      <c r="BK203" s="60">
        <v>0</v>
      </c>
      <c r="BL203" s="60">
        <v>0</v>
      </c>
      <c r="BM203" s="60">
        <v>0</v>
      </c>
      <c r="BN203" s="60">
        <v>0</v>
      </c>
      <c r="BO203" s="60">
        <v>0</v>
      </c>
      <c r="BP203" s="60">
        <v>0</v>
      </c>
      <c r="BQ203" s="60">
        <v>0</v>
      </c>
      <c r="BR203" s="60">
        <v>0</v>
      </c>
      <c r="BS203" s="60">
        <v>0</v>
      </c>
      <c r="BT203" s="60">
        <v>0</v>
      </c>
      <c r="BU203" s="60">
        <v>0</v>
      </c>
      <c r="BV203" s="60">
        <v>0</v>
      </c>
      <c r="BW203" s="60">
        <v>0</v>
      </c>
      <c r="BX203" s="60">
        <v>0</v>
      </c>
      <c r="BY203" s="60">
        <v>0</v>
      </c>
      <c r="BZ203" s="60">
        <v>0</v>
      </c>
      <c r="CA203" s="63"/>
    </row>
    <row r="204" spans="1:90" s="19" customFormat="1" ht="30" x14ac:dyDescent="0.25">
      <c r="A204" s="15">
        <v>411783</v>
      </c>
      <c r="B204" s="16" t="s">
        <v>660</v>
      </c>
      <c r="C204" s="16" t="s">
        <v>661</v>
      </c>
      <c r="D204" s="16" t="s">
        <v>662</v>
      </c>
      <c r="E204" s="3" t="str">
        <f t="shared" si="45"/>
        <v>ILLINOIS AMERICAN  WEST SUBURBAN DIV W17 pnum411783</v>
      </c>
      <c r="F204" s="15">
        <v>338</v>
      </c>
      <c r="G204" s="16" t="s">
        <v>663</v>
      </c>
      <c r="H204" s="16" t="s">
        <v>664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6">
        <v>0</v>
      </c>
      <c r="T204" s="66">
        <v>0</v>
      </c>
      <c r="U204" s="66">
        <v>0</v>
      </c>
      <c r="V204" s="66">
        <v>0</v>
      </c>
      <c r="W204" s="66">
        <v>0</v>
      </c>
      <c r="X204" s="66">
        <v>0</v>
      </c>
      <c r="Y204" s="66">
        <v>0</v>
      </c>
      <c r="Z204" s="66">
        <v>0</v>
      </c>
      <c r="AA204" s="66">
        <v>0</v>
      </c>
      <c r="AB204" s="66">
        <v>0</v>
      </c>
      <c r="AC204" s="66">
        <v>0</v>
      </c>
      <c r="AD204" s="66">
        <v>0</v>
      </c>
      <c r="AE204" s="66">
        <v>0</v>
      </c>
      <c r="AF204" s="66">
        <v>0</v>
      </c>
      <c r="AG204" s="66">
        <v>0</v>
      </c>
      <c r="AH204" s="66">
        <v>0</v>
      </c>
      <c r="AI204" s="66">
        <v>0</v>
      </c>
      <c r="AJ204" s="66">
        <v>0</v>
      </c>
      <c r="AK204" s="66">
        <v>0</v>
      </c>
      <c r="AL204" s="66">
        <v>0</v>
      </c>
      <c r="AM204" s="66">
        <v>0</v>
      </c>
      <c r="AN204" s="66">
        <v>0</v>
      </c>
      <c r="AO204" s="66">
        <v>0</v>
      </c>
      <c r="AP204" s="66">
        <v>0</v>
      </c>
      <c r="AQ204" s="66">
        <v>0</v>
      </c>
      <c r="AR204" s="66">
        <v>0</v>
      </c>
      <c r="AS204" s="66">
        <v>0</v>
      </c>
      <c r="AT204" s="66">
        <v>0</v>
      </c>
      <c r="AU204" s="66">
        <v>0</v>
      </c>
      <c r="AV204" s="60">
        <v>0</v>
      </c>
      <c r="AW204" s="60">
        <v>0</v>
      </c>
      <c r="AX204" s="66">
        <v>0</v>
      </c>
      <c r="AY204" s="66">
        <v>0</v>
      </c>
      <c r="AZ204" s="66">
        <v>0</v>
      </c>
      <c r="BA204" s="66">
        <v>0</v>
      </c>
      <c r="BB204" s="66">
        <v>0</v>
      </c>
      <c r="BC204" s="66">
        <v>0</v>
      </c>
      <c r="BD204" s="66">
        <v>0</v>
      </c>
      <c r="BE204" s="66">
        <v>0</v>
      </c>
      <c r="BF204" s="66">
        <v>0</v>
      </c>
      <c r="BG204" s="66">
        <v>0</v>
      </c>
      <c r="BH204" s="66">
        <v>0</v>
      </c>
      <c r="BI204" s="66">
        <v>0</v>
      </c>
      <c r="BJ204" s="66">
        <v>0</v>
      </c>
      <c r="BK204" s="60">
        <v>0</v>
      </c>
      <c r="BL204" s="60">
        <v>0</v>
      </c>
      <c r="BM204" s="60">
        <v>0</v>
      </c>
      <c r="BN204" s="61">
        <v>140000</v>
      </c>
      <c r="BO204" s="64">
        <v>148000</v>
      </c>
      <c r="BP204" s="64">
        <v>127000</v>
      </c>
      <c r="BQ204" s="64">
        <v>134000</v>
      </c>
      <c r="BR204" s="64">
        <v>42000</v>
      </c>
      <c r="BS204" s="64">
        <v>42000</v>
      </c>
      <c r="BT204" s="64">
        <v>42000</v>
      </c>
      <c r="BU204" s="64">
        <v>42000</v>
      </c>
      <c r="BV204" s="64">
        <v>42000</v>
      </c>
      <c r="BW204" s="64">
        <v>42000</v>
      </c>
      <c r="BX204" s="64">
        <v>42000</v>
      </c>
      <c r="BY204" s="64">
        <v>42000</v>
      </c>
      <c r="BZ204" s="64">
        <v>42000</v>
      </c>
      <c r="CA204" s="63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</row>
    <row r="205" spans="1:90" s="19" customFormat="1" ht="30" x14ac:dyDescent="0.25">
      <c r="A205" s="15">
        <v>411796</v>
      </c>
      <c r="B205" s="16" t="s">
        <v>660</v>
      </c>
      <c r="C205" s="16" t="s">
        <v>665</v>
      </c>
      <c r="D205" s="16" t="s">
        <v>666</v>
      </c>
      <c r="E205" s="3" t="str">
        <f t="shared" si="45"/>
        <v>ILLINOIS AMERICAN WEST SUBURBAN DIV W21 pnum411796</v>
      </c>
      <c r="F205" s="15">
        <v>274</v>
      </c>
      <c r="G205" s="16" t="s">
        <v>667</v>
      </c>
      <c r="H205" s="16" t="s">
        <v>668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6">
        <v>0</v>
      </c>
      <c r="T205" s="66">
        <v>0</v>
      </c>
      <c r="U205" s="66">
        <v>0</v>
      </c>
      <c r="V205" s="66">
        <v>0</v>
      </c>
      <c r="W205" s="66">
        <v>0</v>
      </c>
      <c r="X205" s="66">
        <v>0</v>
      </c>
      <c r="Y205" s="66">
        <v>0</v>
      </c>
      <c r="Z205" s="66">
        <v>0</v>
      </c>
      <c r="AA205" s="66">
        <v>0</v>
      </c>
      <c r="AB205" s="66">
        <v>0</v>
      </c>
      <c r="AC205" s="66">
        <v>0</v>
      </c>
      <c r="AD205" s="66">
        <v>0</v>
      </c>
      <c r="AE205" s="66">
        <v>0</v>
      </c>
      <c r="AF205" s="66">
        <v>0</v>
      </c>
      <c r="AG205" s="66">
        <v>0</v>
      </c>
      <c r="AH205" s="66">
        <v>0</v>
      </c>
      <c r="AI205" s="66">
        <v>0</v>
      </c>
      <c r="AJ205" s="66">
        <v>0</v>
      </c>
      <c r="AK205" s="66">
        <v>0</v>
      </c>
      <c r="AL205" s="66">
        <v>0</v>
      </c>
      <c r="AM205" s="66">
        <v>0</v>
      </c>
      <c r="AN205" s="66">
        <v>0</v>
      </c>
      <c r="AO205" s="66">
        <v>0</v>
      </c>
      <c r="AP205" s="66">
        <v>0</v>
      </c>
      <c r="AQ205" s="66">
        <v>0</v>
      </c>
      <c r="AR205" s="66">
        <v>0</v>
      </c>
      <c r="AS205" s="66">
        <v>0</v>
      </c>
      <c r="AT205" s="66">
        <v>0</v>
      </c>
      <c r="AU205" s="66">
        <v>0</v>
      </c>
      <c r="AV205" s="66">
        <v>0</v>
      </c>
      <c r="AW205" s="66">
        <v>0</v>
      </c>
      <c r="AX205" s="66">
        <v>0</v>
      </c>
      <c r="AY205" s="66">
        <v>0</v>
      </c>
      <c r="AZ205" s="66">
        <v>0</v>
      </c>
      <c r="BA205" s="66">
        <v>0</v>
      </c>
      <c r="BB205" s="66">
        <v>0</v>
      </c>
      <c r="BC205" s="66">
        <v>0</v>
      </c>
      <c r="BD205" s="66">
        <v>0</v>
      </c>
      <c r="BE205" s="66">
        <v>0</v>
      </c>
      <c r="BF205" s="66">
        <v>0</v>
      </c>
      <c r="BG205" s="66">
        <v>0</v>
      </c>
      <c r="BH205" s="66">
        <v>0</v>
      </c>
      <c r="BI205" s="66">
        <v>0</v>
      </c>
      <c r="BJ205" s="66">
        <v>0</v>
      </c>
      <c r="BK205" s="66">
        <v>0</v>
      </c>
      <c r="BL205" s="66">
        <v>0</v>
      </c>
      <c r="BM205" s="64">
        <v>90000</v>
      </c>
      <c r="BN205" s="64">
        <v>85000</v>
      </c>
      <c r="BO205" s="64">
        <v>96000</v>
      </c>
      <c r="BP205" s="64">
        <v>93000</v>
      </c>
      <c r="BQ205" s="64">
        <v>97000</v>
      </c>
      <c r="BR205" s="64">
        <v>67000</v>
      </c>
      <c r="BS205" s="64">
        <v>67000</v>
      </c>
      <c r="BT205" s="64">
        <v>67000</v>
      </c>
      <c r="BU205" s="61">
        <v>67000</v>
      </c>
      <c r="BV205" s="61">
        <v>67000</v>
      </c>
      <c r="BW205" s="64">
        <v>67000</v>
      </c>
      <c r="BX205" s="61">
        <v>67000</v>
      </c>
      <c r="BY205" s="64">
        <v>67000</v>
      </c>
      <c r="BZ205" s="64">
        <v>67000</v>
      </c>
      <c r="CA205" s="63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</row>
    <row r="206" spans="1:90" s="19" customFormat="1" ht="30" x14ac:dyDescent="0.25">
      <c r="A206" s="15">
        <v>409442</v>
      </c>
      <c r="B206" s="16" t="s">
        <v>660</v>
      </c>
      <c r="C206" s="16" t="s">
        <v>665</v>
      </c>
      <c r="D206" s="16" t="s">
        <v>384</v>
      </c>
      <c r="E206" s="3" t="str">
        <f t="shared" si="45"/>
        <v>ILLINOIS AMERICAN WEST SUBURBAN DIV W9 pnum409442</v>
      </c>
      <c r="F206" s="15">
        <v>250</v>
      </c>
      <c r="G206" s="16" t="s">
        <v>669</v>
      </c>
      <c r="H206" s="16" t="s">
        <v>670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  <c r="U206" s="65">
        <v>0</v>
      </c>
      <c r="V206" s="65">
        <v>3000000</v>
      </c>
      <c r="W206" s="65">
        <v>3000000</v>
      </c>
      <c r="X206" s="65">
        <v>3000000</v>
      </c>
      <c r="Y206" s="65">
        <v>3000000</v>
      </c>
      <c r="Z206" s="65">
        <v>3500000</v>
      </c>
      <c r="AA206" s="65">
        <v>3500000</v>
      </c>
      <c r="AB206" s="65">
        <v>3500000</v>
      </c>
      <c r="AC206" s="65">
        <v>4000000</v>
      </c>
      <c r="AD206" s="65">
        <v>4000000</v>
      </c>
      <c r="AE206" s="65">
        <v>4000000</v>
      </c>
      <c r="AF206" s="65">
        <v>4000000</v>
      </c>
      <c r="AG206" s="65">
        <v>4500000</v>
      </c>
      <c r="AH206" s="65">
        <v>4500000</v>
      </c>
      <c r="AI206" s="65">
        <v>4500000</v>
      </c>
      <c r="AJ206" s="65">
        <v>5000000</v>
      </c>
      <c r="AK206" s="65">
        <v>5000000</v>
      </c>
      <c r="AL206" s="65">
        <v>5500000</v>
      </c>
      <c r="AM206" s="65">
        <v>5500000</v>
      </c>
      <c r="AN206" s="64">
        <v>5737000</v>
      </c>
      <c r="AO206" s="64">
        <v>40107000</v>
      </c>
      <c r="AP206" s="64">
        <v>130063000</v>
      </c>
      <c r="AQ206" s="64">
        <v>171836000</v>
      </c>
      <c r="AR206" s="64">
        <v>133033000</v>
      </c>
      <c r="AS206" s="64">
        <v>256636000</v>
      </c>
      <c r="AT206" s="64">
        <v>226988000</v>
      </c>
      <c r="AU206" s="64">
        <v>238863000</v>
      </c>
      <c r="AV206" s="64">
        <v>222870000</v>
      </c>
      <c r="AW206" s="64">
        <v>211831000</v>
      </c>
      <c r="AX206" s="64">
        <v>268991000</v>
      </c>
      <c r="AY206" s="64">
        <v>272842000</v>
      </c>
      <c r="AZ206" s="64">
        <v>253336000</v>
      </c>
      <c r="BA206" s="64">
        <v>206748000</v>
      </c>
      <c r="BB206" s="64">
        <v>260238000</v>
      </c>
      <c r="BC206" s="64">
        <v>299470000</v>
      </c>
      <c r="BD206" s="64">
        <v>305033000</v>
      </c>
      <c r="BE206" s="64">
        <v>307888000</v>
      </c>
      <c r="BF206" s="64">
        <v>295126000</v>
      </c>
      <c r="BG206" s="64">
        <v>157924000</v>
      </c>
      <c r="BH206" s="64">
        <v>3668</v>
      </c>
      <c r="BI206" s="64">
        <v>3668</v>
      </c>
      <c r="BJ206" s="64">
        <v>3668</v>
      </c>
      <c r="BK206" s="64">
        <v>3668</v>
      </c>
      <c r="BL206" s="64">
        <v>3668</v>
      </c>
      <c r="BM206" s="66">
        <v>0</v>
      </c>
      <c r="BN206" s="66">
        <v>0</v>
      </c>
      <c r="BO206" s="66">
        <v>0</v>
      </c>
      <c r="BP206" s="66">
        <v>0</v>
      </c>
      <c r="BQ206" s="66">
        <v>0</v>
      </c>
      <c r="BR206" s="66">
        <v>0</v>
      </c>
      <c r="BS206" s="66">
        <v>0</v>
      </c>
      <c r="BT206" s="66">
        <v>0</v>
      </c>
      <c r="BU206" s="66">
        <v>0</v>
      </c>
      <c r="BV206" s="66">
        <v>0</v>
      </c>
      <c r="BW206" s="66">
        <v>0</v>
      </c>
      <c r="BX206" s="66">
        <v>0</v>
      </c>
      <c r="BY206" s="66">
        <v>0</v>
      </c>
      <c r="BZ206" s="66">
        <v>0</v>
      </c>
      <c r="CA206" s="63"/>
    </row>
    <row r="207" spans="1:90" s="19" customFormat="1" ht="30" x14ac:dyDescent="0.25">
      <c r="A207" s="15">
        <v>409441</v>
      </c>
      <c r="B207" s="16" t="s">
        <v>660</v>
      </c>
      <c r="C207" s="16" t="s">
        <v>665</v>
      </c>
      <c r="D207" s="16" t="s">
        <v>393</v>
      </c>
      <c r="E207" s="3" t="str">
        <f t="shared" si="45"/>
        <v>ILLINOIS AMERICAN WEST SUBURBAN DIV W10 pnum409441</v>
      </c>
      <c r="F207" s="15">
        <v>250</v>
      </c>
      <c r="G207" s="16" t="s">
        <v>671</v>
      </c>
      <c r="H207" s="16" t="s">
        <v>672</v>
      </c>
      <c r="I207" s="59">
        <v>0</v>
      </c>
      <c r="J207" s="59">
        <v>0</v>
      </c>
      <c r="K207" s="59">
        <v>0</v>
      </c>
      <c r="L207" s="59">
        <v>0</v>
      </c>
      <c r="M207" s="59">
        <v>0</v>
      </c>
      <c r="N207" s="59">
        <v>0</v>
      </c>
      <c r="O207" s="59">
        <v>0</v>
      </c>
      <c r="P207" s="59">
        <v>0</v>
      </c>
      <c r="Q207" s="59">
        <v>0</v>
      </c>
      <c r="R207" s="59">
        <v>0</v>
      </c>
      <c r="S207" s="59">
        <v>0</v>
      </c>
      <c r="T207" s="59">
        <v>0</v>
      </c>
      <c r="U207" s="59">
        <v>0</v>
      </c>
      <c r="V207" s="59">
        <v>30000000</v>
      </c>
      <c r="W207" s="59">
        <v>30000000</v>
      </c>
      <c r="X207" s="59">
        <v>30000000</v>
      </c>
      <c r="Y207" s="59">
        <v>35000000</v>
      </c>
      <c r="Z207" s="59">
        <v>35000000</v>
      </c>
      <c r="AA207" s="59">
        <v>35000000</v>
      </c>
      <c r="AB207" s="59">
        <v>40000000</v>
      </c>
      <c r="AC207" s="59">
        <v>40000000</v>
      </c>
      <c r="AD207" s="59">
        <v>40000000</v>
      </c>
      <c r="AE207" s="59">
        <v>40000000</v>
      </c>
      <c r="AF207" s="59">
        <v>50000000</v>
      </c>
      <c r="AG207" s="59">
        <v>50000000</v>
      </c>
      <c r="AH207" s="59">
        <v>50000000</v>
      </c>
      <c r="AI207" s="59">
        <v>55000000</v>
      </c>
      <c r="AJ207" s="59">
        <v>65000000</v>
      </c>
      <c r="AK207" s="59">
        <v>65000000</v>
      </c>
      <c r="AL207" s="59">
        <v>65000000</v>
      </c>
      <c r="AM207" s="59">
        <v>68000000</v>
      </c>
      <c r="AN207" s="61">
        <v>72203000</v>
      </c>
      <c r="AO207" s="61">
        <v>195243000</v>
      </c>
      <c r="AP207" s="61">
        <v>154214000</v>
      </c>
      <c r="AQ207" s="61">
        <v>103887000</v>
      </c>
      <c r="AR207" s="61">
        <v>294002000</v>
      </c>
      <c r="AS207" s="61">
        <v>297458000</v>
      </c>
      <c r="AT207" s="61">
        <v>299151000</v>
      </c>
      <c r="AU207" s="61">
        <v>293723000</v>
      </c>
      <c r="AV207" s="61">
        <v>208097000</v>
      </c>
      <c r="AW207" s="61">
        <v>199132000</v>
      </c>
      <c r="AX207" s="61">
        <v>114484000</v>
      </c>
      <c r="AY207" s="61">
        <v>200507000</v>
      </c>
      <c r="AZ207" s="61">
        <v>166596000</v>
      </c>
      <c r="BA207" s="61">
        <v>220191000</v>
      </c>
      <c r="BB207" s="61">
        <v>222831000</v>
      </c>
      <c r="BC207" s="61">
        <v>124220000</v>
      </c>
      <c r="BD207" s="61">
        <v>110702000</v>
      </c>
      <c r="BE207" s="61">
        <v>171384000</v>
      </c>
      <c r="BF207" s="61">
        <v>68682000</v>
      </c>
      <c r="BG207" s="61">
        <v>163833000</v>
      </c>
      <c r="BH207" s="61">
        <v>34798000</v>
      </c>
      <c r="BI207" s="61">
        <v>34798000</v>
      </c>
      <c r="BJ207" s="61">
        <v>34798000</v>
      </c>
      <c r="BK207" s="61">
        <v>34798000</v>
      </c>
      <c r="BL207" s="61">
        <v>34798000</v>
      </c>
      <c r="BM207" s="60">
        <v>0</v>
      </c>
      <c r="BN207" s="60">
        <v>0</v>
      </c>
      <c r="BO207" s="66">
        <v>0</v>
      </c>
      <c r="BP207" s="66">
        <v>0</v>
      </c>
      <c r="BQ207" s="66">
        <v>0</v>
      </c>
      <c r="BR207" s="66">
        <v>0</v>
      </c>
      <c r="BS207" s="66">
        <v>0</v>
      </c>
      <c r="BT207" s="66">
        <v>0</v>
      </c>
      <c r="BU207" s="66">
        <v>0</v>
      </c>
      <c r="BV207" s="66">
        <v>0</v>
      </c>
      <c r="BW207" s="66">
        <v>0</v>
      </c>
      <c r="BX207" s="66">
        <v>0</v>
      </c>
      <c r="BY207" s="66">
        <v>0</v>
      </c>
      <c r="BZ207" s="66">
        <v>0</v>
      </c>
      <c r="CA207" s="63"/>
    </row>
    <row r="208" spans="1:90" s="19" customFormat="1" ht="30" x14ac:dyDescent="0.25">
      <c r="A208" s="15">
        <v>409431</v>
      </c>
      <c r="B208" s="16" t="s">
        <v>660</v>
      </c>
      <c r="C208" s="16" t="s">
        <v>661</v>
      </c>
      <c r="D208" s="16" t="s">
        <v>141</v>
      </c>
      <c r="E208" s="3" t="str">
        <f t="shared" si="45"/>
        <v>ILLINOIS AMERICAN  WEST SUBURBAN DIV W1 pnum409431</v>
      </c>
      <c r="F208" s="15">
        <v>245</v>
      </c>
      <c r="G208" s="16" t="s">
        <v>673</v>
      </c>
      <c r="H208" s="16" t="s">
        <v>674</v>
      </c>
      <c r="I208" s="59">
        <v>0</v>
      </c>
      <c r="J208" s="59">
        <v>0</v>
      </c>
      <c r="K208" s="59">
        <v>0</v>
      </c>
      <c r="L208" s="59">
        <v>0</v>
      </c>
      <c r="M208" s="59">
        <v>0</v>
      </c>
      <c r="N208" s="59">
        <v>0</v>
      </c>
      <c r="O208" s="59">
        <v>0</v>
      </c>
      <c r="P208" s="59">
        <v>0</v>
      </c>
      <c r="Q208" s="59">
        <v>0</v>
      </c>
      <c r="R208" s="59">
        <v>0</v>
      </c>
      <c r="S208" s="61">
        <v>0</v>
      </c>
      <c r="T208" s="61">
        <v>0</v>
      </c>
      <c r="U208" s="61">
        <v>0</v>
      </c>
      <c r="V208" s="61">
        <v>0</v>
      </c>
      <c r="W208" s="61">
        <v>0</v>
      </c>
      <c r="X208" s="61">
        <v>0</v>
      </c>
      <c r="Y208" s="61">
        <v>0</v>
      </c>
      <c r="Z208" s="61">
        <v>0</v>
      </c>
      <c r="AA208" s="61">
        <v>0</v>
      </c>
      <c r="AB208" s="61">
        <v>0</v>
      </c>
      <c r="AC208" s="61">
        <v>0</v>
      </c>
      <c r="AD208" s="61">
        <v>0</v>
      </c>
      <c r="AE208" s="61">
        <v>0</v>
      </c>
      <c r="AF208" s="61">
        <v>0</v>
      </c>
      <c r="AG208" s="61">
        <v>0</v>
      </c>
      <c r="AH208" s="61">
        <v>0</v>
      </c>
      <c r="AI208" s="61">
        <v>0</v>
      </c>
      <c r="AJ208" s="61">
        <v>0</v>
      </c>
      <c r="AK208" s="61">
        <v>0</v>
      </c>
      <c r="AL208" s="61">
        <v>0</v>
      </c>
      <c r="AM208" s="61">
        <v>0</v>
      </c>
      <c r="AN208" s="61">
        <v>0</v>
      </c>
      <c r="AO208" s="61">
        <v>0</v>
      </c>
      <c r="AP208" s="61">
        <v>0</v>
      </c>
      <c r="AQ208" s="61">
        <v>0</v>
      </c>
      <c r="AR208" s="61">
        <v>0</v>
      </c>
      <c r="AS208" s="61">
        <v>0</v>
      </c>
      <c r="AT208" s="61">
        <v>0</v>
      </c>
      <c r="AU208" s="61">
        <v>468000</v>
      </c>
      <c r="AV208" s="61">
        <v>966000</v>
      </c>
      <c r="AW208" s="61">
        <v>52000</v>
      </c>
      <c r="AX208" s="60"/>
      <c r="AY208" s="60"/>
      <c r="AZ208" s="61">
        <v>1014000</v>
      </c>
      <c r="BA208" s="61">
        <v>24000</v>
      </c>
      <c r="BB208" s="61">
        <v>157000</v>
      </c>
      <c r="BC208" s="61">
        <v>229000</v>
      </c>
      <c r="BD208" s="61">
        <v>1488000</v>
      </c>
      <c r="BE208" s="61">
        <v>759000</v>
      </c>
      <c r="BF208" s="60">
        <v>0</v>
      </c>
      <c r="BG208" s="61">
        <v>5029000</v>
      </c>
      <c r="BH208" s="61">
        <v>1359000</v>
      </c>
      <c r="BI208" s="60">
        <v>1000000</v>
      </c>
      <c r="BJ208" s="60">
        <v>800000</v>
      </c>
      <c r="BK208" s="60">
        <v>600000</v>
      </c>
      <c r="BL208" s="60">
        <v>400000</v>
      </c>
      <c r="BM208" s="60">
        <v>0</v>
      </c>
      <c r="BN208" s="60">
        <v>0</v>
      </c>
      <c r="BO208" s="66">
        <v>0</v>
      </c>
      <c r="BP208" s="66">
        <v>0</v>
      </c>
      <c r="BQ208" s="66">
        <v>0</v>
      </c>
      <c r="BR208" s="66">
        <v>0</v>
      </c>
      <c r="BS208" s="66">
        <v>0</v>
      </c>
      <c r="BT208" s="66">
        <v>0</v>
      </c>
      <c r="BU208" s="66">
        <v>0</v>
      </c>
      <c r="BV208" s="66">
        <v>0</v>
      </c>
      <c r="BW208" s="66">
        <v>0</v>
      </c>
      <c r="BX208" s="66">
        <v>0</v>
      </c>
      <c r="BY208" s="66">
        <v>0</v>
      </c>
      <c r="BZ208" s="66">
        <v>0</v>
      </c>
      <c r="CA208" s="63"/>
    </row>
    <row r="209" spans="1:90" s="19" customFormat="1" ht="30" x14ac:dyDescent="0.25">
      <c r="A209" s="15">
        <v>411797</v>
      </c>
      <c r="B209" s="16" t="s">
        <v>660</v>
      </c>
      <c r="C209" s="16" t="s">
        <v>661</v>
      </c>
      <c r="D209" s="16" t="s">
        <v>675</v>
      </c>
      <c r="E209" s="3" t="str">
        <f t="shared" si="45"/>
        <v>ILLINOIS AMERICAN  WEST SUBURBAN DIV W22 pnum411797</v>
      </c>
      <c r="F209" s="15">
        <v>243</v>
      </c>
      <c r="G209" s="16" t="s">
        <v>676</v>
      </c>
      <c r="H209" s="16" t="s">
        <v>677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6">
        <v>0</v>
      </c>
      <c r="T209" s="66">
        <v>0</v>
      </c>
      <c r="U209" s="66">
        <v>0</v>
      </c>
      <c r="V209" s="66">
        <v>0</v>
      </c>
      <c r="W209" s="66">
        <v>0</v>
      </c>
      <c r="X209" s="66">
        <v>0</v>
      </c>
      <c r="Y209" s="66">
        <v>0</v>
      </c>
      <c r="Z209" s="66">
        <v>0</v>
      </c>
      <c r="AA209" s="66">
        <v>0</v>
      </c>
      <c r="AB209" s="66">
        <v>0</v>
      </c>
      <c r="AC209" s="66">
        <v>0</v>
      </c>
      <c r="AD209" s="66">
        <v>0</v>
      </c>
      <c r="AE209" s="66">
        <v>0</v>
      </c>
      <c r="AF209" s="66">
        <v>0</v>
      </c>
      <c r="AG209" s="66">
        <v>0</v>
      </c>
      <c r="AH209" s="66">
        <v>0</v>
      </c>
      <c r="AI209" s="66">
        <v>0</v>
      </c>
      <c r="AJ209" s="66">
        <v>0</v>
      </c>
      <c r="AK209" s="66">
        <v>0</v>
      </c>
      <c r="AL209" s="66">
        <v>0</v>
      </c>
      <c r="AM209" s="66">
        <v>0</v>
      </c>
      <c r="AN209" s="66">
        <v>0</v>
      </c>
      <c r="AO209" s="66">
        <v>0</v>
      </c>
      <c r="AP209" s="66">
        <v>0</v>
      </c>
      <c r="AQ209" s="66">
        <v>0</v>
      </c>
      <c r="AR209" s="66">
        <v>0</v>
      </c>
      <c r="AS209" s="66">
        <v>0</v>
      </c>
      <c r="AT209" s="66">
        <v>0</v>
      </c>
      <c r="AU209" s="66">
        <v>0</v>
      </c>
      <c r="AV209" s="66">
        <v>0</v>
      </c>
      <c r="AW209" s="66">
        <v>0</v>
      </c>
      <c r="AX209" s="66">
        <v>0</v>
      </c>
      <c r="AY209" s="66">
        <v>0</v>
      </c>
      <c r="AZ209" s="66">
        <v>0</v>
      </c>
      <c r="BA209" s="66">
        <v>0</v>
      </c>
      <c r="BB209" s="66">
        <v>0</v>
      </c>
      <c r="BC209" s="66">
        <v>0</v>
      </c>
      <c r="BD209" s="66">
        <v>0</v>
      </c>
      <c r="BE209" s="66">
        <v>0</v>
      </c>
      <c r="BF209" s="66">
        <v>0</v>
      </c>
      <c r="BG209" s="66">
        <v>0</v>
      </c>
      <c r="BH209" s="66">
        <v>0</v>
      </c>
      <c r="BI209" s="66">
        <v>0</v>
      </c>
      <c r="BJ209" s="66">
        <v>0</v>
      </c>
      <c r="BK209" s="66">
        <v>0</v>
      </c>
      <c r="BL209" s="66">
        <v>0</v>
      </c>
      <c r="BM209" s="64">
        <v>40000</v>
      </c>
      <c r="BN209" s="64">
        <v>75000</v>
      </c>
      <c r="BO209" s="64">
        <v>84000</v>
      </c>
      <c r="BP209" s="64">
        <v>74000</v>
      </c>
      <c r="BQ209" s="64">
        <v>68000</v>
      </c>
      <c r="BR209" s="64">
        <v>51000</v>
      </c>
      <c r="BS209" s="64">
        <v>51000</v>
      </c>
      <c r="BT209" s="64">
        <v>51000</v>
      </c>
      <c r="BU209" s="64">
        <v>51000</v>
      </c>
      <c r="BV209" s="64">
        <v>51000</v>
      </c>
      <c r="BW209" s="64">
        <v>51000</v>
      </c>
      <c r="BX209" s="64">
        <v>51000</v>
      </c>
      <c r="BY209" s="64">
        <v>51000</v>
      </c>
      <c r="BZ209" s="64">
        <v>51000</v>
      </c>
      <c r="CA209" s="63"/>
      <c r="CB209"/>
      <c r="CC209"/>
      <c r="CD209"/>
      <c r="CE209"/>
      <c r="CF209"/>
      <c r="CG209"/>
      <c r="CH209"/>
      <c r="CI209"/>
      <c r="CJ209"/>
      <c r="CK209"/>
      <c r="CL209"/>
    </row>
    <row r="210" spans="1:90" s="19" customFormat="1" ht="30" x14ac:dyDescent="0.25">
      <c r="A210" s="15">
        <v>409430</v>
      </c>
      <c r="B210" s="16" t="s">
        <v>660</v>
      </c>
      <c r="C210" s="16" t="s">
        <v>661</v>
      </c>
      <c r="D210" s="16" t="s">
        <v>177</v>
      </c>
      <c r="E210" s="3" t="str">
        <f t="shared" si="45"/>
        <v>ILLINOIS AMERICAN  WEST SUBURBAN DIV W6 pnum409430</v>
      </c>
      <c r="F210" s="15">
        <v>240</v>
      </c>
      <c r="G210" s="16" t="s">
        <v>678</v>
      </c>
      <c r="H210" s="16" t="s">
        <v>679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0</v>
      </c>
      <c r="P210" s="59">
        <v>0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111000000</v>
      </c>
      <c r="W210" s="59">
        <v>111000000</v>
      </c>
      <c r="X210" s="59">
        <v>111000000</v>
      </c>
      <c r="Y210" s="59">
        <v>131000000</v>
      </c>
      <c r="Z210" s="59">
        <v>131000000</v>
      </c>
      <c r="AA210" s="59">
        <v>131000000</v>
      </c>
      <c r="AB210" s="59">
        <v>151000000</v>
      </c>
      <c r="AC210" s="59">
        <v>151000000</v>
      </c>
      <c r="AD210" s="59">
        <v>171000000</v>
      </c>
      <c r="AE210" s="59">
        <v>171000000</v>
      </c>
      <c r="AF210" s="59">
        <v>191000000</v>
      </c>
      <c r="AG210" s="59">
        <v>197000000</v>
      </c>
      <c r="AH210" s="59">
        <v>201000000</v>
      </c>
      <c r="AI210" s="59">
        <v>201000000</v>
      </c>
      <c r="AJ210" s="59">
        <v>207000000</v>
      </c>
      <c r="AK210" s="59">
        <v>207000000</v>
      </c>
      <c r="AL210" s="59">
        <v>211000000</v>
      </c>
      <c r="AM210" s="59">
        <v>217000000</v>
      </c>
      <c r="AN210" s="61">
        <v>221139000</v>
      </c>
      <c r="AO210" s="61">
        <v>259458000</v>
      </c>
      <c r="AP210" s="61">
        <v>209296000</v>
      </c>
      <c r="AQ210" s="61">
        <v>234304000</v>
      </c>
      <c r="AR210" s="61">
        <v>205446000</v>
      </c>
      <c r="AS210" s="61">
        <v>181006000</v>
      </c>
      <c r="AT210" s="61">
        <v>185836000</v>
      </c>
      <c r="AU210" s="61">
        <v>221925000</v>
      </c>
      <c r="AV210" s="61">
        <v>231376000</v>
      </c>
      <c r="AW210" s="61">
        <v>244943000</v>
      </c>
      <c r="AX210" s="61">
        <v>266376000</v>
      </c>
      <c r="AY210" s="61">
        <v>225345000</v>
      </c>
      <c r="AZ210" s="61">
        <v>190000000</v>
      </c>
      <c r="BA210" s="64">
        <v>203266000</v>
      </c>
      <c r="BB210" s="64">
        <v>191274000</v>
      </c>
      <c r="BC210" s="64">
        <v>184050000</v>
      </c>
      <c r="BD210" s="64">
        <v>162611000</v>
      </c>
      <c r="BE210" s="64">
        <v>196068000</v>
      </c>
      <c r="BF210" s="64">
        <v>195594000</v>
      </c>
      <c r="BG210" s="64">
        <v>190444000</v>
      </c>
      <c r="BH210" s="64">
        <v>38268000</v>
      </c>
      <c r="BI210" s="64">
        <v>38268000</v>
      </c>
      <c r="BJ210" s="64">
        <v>38268000</v>
      </c>
      <c r="BK210" s="64">
        <v>38268000</v>
      </c>
      <c r="BL210" s="64">
        <v>38268000</v>
      </c>
      <c r="BM210" s="64">
        <v>115000</v>
      </c>
      <c r="BN210" s="64">
        <v>85000</v>
      </c>
      <c r="BO210" s="64">
        <v>85000</v>
      </c>
      <c r="BP210" s="64">
        <v>87000</v>
      </c>
      <c r="BQ210" s="64">
        <v>75000</v>
      </c>
      <c r="BR210" s="64">
        <v>59000</v>
      </c>
      <c r="BS210" s="64">
        <v>59000</v>
      </c>
      <c r="BT210" s="64">
        <v>59000</v>
      </c>
      <c r="BU210" s="64">
        <v>59000</v>
      </c>
      <c r="BV210" s="64">
        <v>59000</v>
      </c>
      <c r="BW210" s="64">
        <v>59000</v>
      </c>
      <c r="BX210" s="64">
        <v>59000</v>
      </c>
      <c r="BY210" s="64">
        <v>59000</v>
      </c>
      <c r="BZ210" s="64">
        <v>59000</v>
      </c>
      <c r="CA210" s="125"/>
      <c r="CB210"/>
      <c r="CC210"/>
      <c r="CD210"/>
      <c r="CE210"/>
      <c r="CF210"/>
      <c r="CG210"/>
      <c r="CH210"/>
      <c r="CI210"/>
      <c r="CJ210"/>
      <c r="CK210"/>
      <c r="CL210"/>
    </row>
    <row r="211" spans="1:90" s="19" customFormat="1" ht="30" x14ac:dyDescent="0.25">
      <c r="A211" s="15">
        <v>409438</v>
      </c>
      <c r="B211" s="16" t="s">
        <v>660</v>
      </c>
      <c r="C211" s="16" t="s">
        <v>661</v>
      </c>
      <c r="D211" s="16" t="s">
        <v>136</v>
      </c>
      <c r="E211" s="3" t="str">
        <f t="shared" si="45"/>
        <v>ILLINOIS AMERICAN  WEST SUBURBAN DIV W2 pnum409438</v>
      </c>
      <c r="F211" s="15">
        <v>231</v>
      </c>
      <c r="G211" s="16" t="s">
        <v>680</v>
      </c>
      <c r="H211" s="16" t="s">
        <v>681</v>
      </c>
      <c r="I211" s="59">
        <v>0</v>
      </c>
      <c r="J211" s="59">
        <v>0</v>
      </c>
      <c r="K211" s="59">
        <v>0</v>
      </c>
      <c r="L211" s="59">
        <v>0</v>
      </c>
      <c r="M211" s="59">
        <v>0</v>
      </c>
      <c r="N211" s="59">
        <v>0</v>
      </c>
      <c r="O211" s="59">
        <v>0</v>
      </c>
      <c r="P211" s="59">
        <v>0</v>
      </c>
      <c r="Q211" s="59">
        <v>0</v>
      </c>
      <c r="R211" s="59">
        <v>0</v>
      </c>
      <c r="S211" s="59">
        <v>0</v>
      </c>
      <c r="T211" s="59">
        <v>0</v>
      </c>
      <c r="U211" s="59">
        <v>0</v>
      </c>
      <c r="V211" s="65">
        <v>100000000</v>
      </c>
      <c r="W211" s="65">
        <v>100000000</v>
      </c>
      <c r="X211" s="65">
        <v>100000000</v>
      </c>
      <c r="Y211" s="65">
        <v>100000000</v>
      </c>
      <c r="Z211" s="65">
        <v>120000000</v>
      </c>
      <c r="AA211" s="65">
        <v>120000000</v>
      </c>
      <c r="AB211" s="65">
        <v>120000000</v>
      </c>
      <c r="AC211" s="65">
        <v>130000000</v>
      </c>
      <c r="AD211" s="65">
        <v>130000000</v>
      </c>
      <c r="AE211" s="65">
        <v>140000000</v>
      </c>
      <c r="AF211" s="65">
        <v>140000000</v>
      </c>
      <c r="AG211" s="65">
        <v>140000000</v>
      </c>
      <c r="AH211" s="65">
        <v>146000000</v>
      </c>
      <c r="AI211" s="65">
        <v>150000000</v>
      </c>
      <c r="AJ211" s="65">
        <v>159000000</v>
      </c>
      <c r="AK211" s="65">
        <v>161000000</v>
      </c>
      <c r="AL211" s="65">
        <v>165000000</v>
      </c>
      <c r="AM211" s="65">
        <v>168000000</v>
      </c>
      <c r="AN211" s="64">
        <v>171845000</v>
      </c>
      <c r="AO211" s="64">
        <v>151737000</v>
      </c>
      <c r="AP211" s="64">
        <v>150606000</v>
      </c>
      <c r="AQ211" s="64">
        <v>155038000</v>
      </c>
      <c r="AR211" s="64">
        <v>148890000</v>
      </c>
      <c r="AS211" s="64">
        <v>135484000</v>
      </c>
      <c r="AT211" s="64">
        <v>133098000</v>
      </c>
      <c r="AU211" s="64">
        <v>115267000</v>
      </c>
      <c r="AV211" s="64">
        <v>78287000</v>
      </c>
      <c r="AW211" s="64">
        <v>199132000</v>
      </c>
      <c r="AX211" s="64">
        <v>11757000</v>
      </c>
      <c r="AY211" s="64">
        <v>27702000</v>
      </c>
      <c r="AZ211" s="64">
        <v>3865000</v>
      </c>
      <c r="BA211" s="64">
        <v>7004000</v>
      </c>
      <c r="BB211" s="64">
        <v>17390000</v>
      </c>
      <c r="BC211" s="64">
        <v>24141000</v>
      </c>
      <c r="BD211" s="64">
        <v>36544000</v>
      </c>
      <c r="BE211" s="64">
        <v>52308000</v>
      </c>
      <c r="BF211" s="64">
        <v>65091000</v>
      </c>
      <c r="BG211" s="64">
        <v>83621000</v>
      </c>
      <c r="BH211" s="64">
        <v>2629000</v>
      </c>
      <c r="BI211" s="64">
        <v>1629000</v>
      </c>
      <c r="BJ211" s="64">
        <v>629000</v>
      </c>
      <c r="BK211" s="64">
        <v>60000</v>
      </c>
      <c r="BL211" s="64">
        <v>60000</v>
      </c>
      <c r="BM211" s="61">
        <v>60000</v>
      </c>
      <c r="BN211" s="64">
        <v>45000</v>
      </c>
      <c r="BO211" s="64">
        <v>45000</v>
      </c>
      <c r="BP211" s="64">
        <v>54000</v>
      </c>
      <c r="BQ211" s="64">
        <v>45000</v>
      </c>
      <c r="BR211" s="64">
        <v>42000</v>
      </c>
      <c r="BS211" s="64">
        <v>42000</v>
      </c>
      <c r="BT211" s="64">
        <v>42000</v>
      </c>
      <c r="BU211" s="64">
        <v>42000</v>
      </c>
      <c r="BV211" s="64">
        <v>42000</v>
      </c>
      <c r="BW211" s="64">
        <v>42000</v>
      </c>
      <c r="BX211" s="64">
        <v>42000</v>
      </c>
      <c r="BY211" s="64">
        <v>42000</v>
      </c>
      <c r="BZ211" s="64">
        <v>42000</v>
      </c>
      <c r="CA211" s="63"/>
      <c r="CB211"/>
      <c r="CC211"/>
      <c r="CD211"/>
      <c r="CE211"/>
      <c r="CF211"/>
      <c r="CG211"/>
      <c r="CH211"/>
      <c r="CI211"/>
      <c r="CJ211"/>
      <c r="CK211"/>
      <c r="CL211"/>
    </row>
    <row r="212" spans="1:90" s="19" customFormat="1" ht="30" x14ac:dyDescent="0.25">
      <c r="A212" s="15">
        <v>409428</v>
      </c>
      <c r="B212" s="16" t="s">
        <v>660</v>
      </c>
      <c r="C212" s="16" t="s">
        <v>661</v>
      </c>
      <c r="D212" s="16" t="s">
        <v>169</v>
      </c>
      <c r="E212" s="3" t="str">
        <f t="shared" si="45"/>
        <v>ILLINOIS AMERICAN  WEST SUBURBAN DIV W5 pnum409428</v>
      </c>
      <c r="F212" s="15">
        <v>230</v>
      </c>
      <c r="G212" s="16" t="s">
        <v>682</v>
      </c>
      <c r="H212" s="16" t="s">
        <v>683</v>
      </c>
      <c r="I212" s="65">
        <v>0</v>
      </c>
      <c r="J212" s="65">
        <v>0</v>
      </c>
      <c r="K212" s="65">
        <v>0</v>
      </c>
      <c r="L212" s="65">
        <v>0</v>
      </c>
      <c r="M212" s="65">
        <v>0</v>
      </c>
      <c r="N212" s="65">
        <v>0</v>
      </c>
      <c r="O212" s="65">
        <v>0</v>
      </c>
      <c r="P212" s="65">
        <v>0</v>
      </c>
      <c r="Q212" s="65">
        <v>0</v>
      </c>
      <c r="R212" s="65">
        <v>0</v>
      </c>
      <c r="S212" s="64">
        <v>0</v>
      </c>
      <c r="T212" s="64">
        <v>0</v>
      </c>
      <c r="U212" s="64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  <c r="AE212" s="61">
        <v>0</v>
      </c>
      <c r="AF212" s="61">
        <v>0</v>
      </c>
      <c r="AG212" s="61">
        <v>0</v>
      </c>
      <c r="AH212" s="61">
        <v>0</v>
      </c>
      <c r="AI212" s="61">
        <v>0</v>
      </c>
      <c r="AJ212" s="61">
        <v>0</v>
      </c>
      <c r="AK212" s="61">
        <v>0</v>
      </c>
      <c r="AL212" s="61">
        <v>0</v>
      </c>
      <c r="AM212" s="61">
        <v>0</v>
      </c>
      <c r="AN212" s="61">
        <v>0</v>
      </c>
      <c r="AO212" s="61">
        <v>0</v>
      </c>
      <c r="AP212" s="61">
        <v>0</v>
      </c>
      <c r="AQ212" s="61">
        <v>0</v>
      </c>
      <c r="AR212" s="61">
        <v>0</v>
      </c>
      <c r="AS212" s="61">
        <v>0</v>
      </c>
      <c r="AT212" s="61">
        <v>0</v>
      </c>
      <c r="AU212" s="61">
        <v>0</v>
      </c>
      <c r="AV212" s="61">
        <v>0</v>
      </c>
      <c r="AW212" s="61">
        <v>0</v>
      </c>
      <c r="AX212" s="61">
        <v>0</v>
      </c>
      <c r="AY212" s="61">
        <v>0</v>
      </c>
      <c r="AZ212" s="61">
        <v>0</v>
      </c>
      <c r="BA212" s="61">
        <v>0</v>
      </c>
      <c r="BB212" s="61">
        <v>0</v>
      </c>
      <c r="BC212" s="61">
        <v>0</v>
      </c>
      <c r="BD212" s="61">
        <v>0</v>
      </c>
      <c r="BE212" s="61">
        <v>0</v>
      </c>
      <c r="BF212" s="61">
        <v>0</v>
      </c>
      <c r="BG212" s="61">
        <v>0</v>
      </c>
      <c r="BH212" s="61">
        <v>0</v>
      </c>
      <c r="BI212" s="61">
        <v>0</v>
      </c>
      <c r="BJ212" s="61">
        <v>0</v>
      </c>
      <c r="BK212" s="61">
        <v>0</v>
      </c>
      <c r="BL212" s="61">
        <v>0</v>
      </c>
      <c r="BM212" s="61">
        <v>0</v>
      </c>
      <c r="BN212" s="61">
        <v>0</v>
      </c>
      <c r="BO212" s="61">
        <v>0</v>
      </c>
      <c r="BP212" s="61">
        <v>0</v>
      </c>
      <c r="BQ212" s="61">
        <v>0</v>
      </c>
      <c r="BR212" s="61">
        <v>0</v>
      </c>
      <c r="BS212" s="61">
        <v>0</v>
      </c>
      <c r="BT212" s="61">
        <v>0</v>
      </c>
      <c r="BU212" s="61">
        <v>0</v>
      </c>
      <c r="BV212" s="61">
        <v>0</v>
      </c>
      <c r="BW212" s="61">
        <v>0</v>
      </c>
      <c r="BX212" s="61">
        <v>0</v>
      </c>
      <c r="BY212" s="61">
        <v>0</v>
      </c>
      <c r="BZ212" s="61">
        <v>0</v>
      </c>
      <c r="CA212" s="63"/>
    </row>
    <row r="213" spans="1:90" s="19" customFormat="1" ht="30" x14ac:dyDescent="0.25">
      <c r="A213" s="15">
        <v>409439</v>
      </c>
      <c r="B213" s="16" t="s">
        <v>660</v>
      </c>
      <c r="C213" s="16" t="s">
        <v>661</v>
      </c>
      <c r="D213" s="16" t="s">
        <v>180</v>
      </c>
      <c r="E213" s="3" t="str">
        <f t="shared" si="45"/>
        <v>ILLINOIS AMERICAN  WEST SUBURBAN DIV W3 pnum409439</v>
      </c>
      <c r="F213" s="15">
        <v>228</v>
      </c>
      <c r="G213" s="16" t="s">
        <v>684</v>
      </c>
      <c r="H213" s="16" t="s">
        <v>685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Q213" s="65">
        <v>0</v>
      </c>
      <c r="R213" s="65">
        <v>0</v>
      </c>
      <c r="S213" s="65">
        <v>0</v>
      </c>
      <c r="T213" s="65">
        <v>0</v>
      </c>
      <c r="U213" s="65">
        <v>0</v>
      </c>
      <c r="V213" s="65">
        <v>10000000</v>
      </c>
      <c r="W213" s="65">
        <v>11000000</v>
      </c>
      <c r="X213" s="65">
        <v>12000000</v>
      </c>
      <c r="Y213" s="65">
        <f t="shared" ref="Y213:AM213" si="46">X213+1000000</f>
        <v>13000000</v>
      </c>
      <c r="Z213" s="65">
        <f t="shared" si="46"/>
        <v>14000000</v>
      </c>
      <c r="AA213" s="65">
        <f t="shared" si="46"/>
        <v>15000000</v>
      </c>
      <c r="AB213" s="65">
        <f t="shared" si="46"/>
        <v>16000000</v>
      </c>
      <c r="AC213" s="65">
        <f t="shared" si="46"/>
        <v>17000000</v>
      </c>
      <c r="AD213" s="65">
        <f t="shared" si="46"/>
        <v>18000000</v>
      </c>
      <c r="AE213" s="65">
        <f t="shared" si="46"/>
        <v>19000000</v>
      </c>
      <c r="AF213" s="65">
        <f t="shared" si="46"/>
        <v>20000000</v>
      </c>
      <c r="AG213" s="65">
        <f t="shared" si="46"/>
        <v>21000000</v>
      </c>
      <c r="AH213" s="65">
        <f t="shared" si="46"/>
        <v>22000000</v>
      </c>
      <c r="AI213" s="65">
        <f t="shared" si="46"/>
        <v>23000000</v>
      </c>
      <c r="AJ213" s="65">
        <f t="shared" si="46"/>
        <v>24000000</v>
      </c>
      <c r="AK213" s="65">
        <f t="shared" si="46"/>
        <v>25000000</v>
      </c>
      <c r="AL213" s="65">
        <f t="shared" si="46"/>
        <v>26000000</v>
      </c>
      <c r="AM213" s="65">
        <f t="shared" si="46"/>
        <v>27000000</v>
      </c>
      <c r="AN213" s="64">
        <v>29189000</v>
      </c>
      <c r="AO213" s="64">
        <v>28089000</v>
      </c>
      <c r="AP213" s="64">
        <v>66955000</v>
      </c>
      <c r="AQ213" s="64">
        <v>53698000</v>
      </c>
      <c r="AR213" s="64">
        <v>19475000</v>
      </c>
      <c r="AS213" s="64">
        <v>20716000</v>
      </c>
      <c r="AT213" s="64">
        <v>40866000</v>
      </c>
      <c r="AU213" s="64">
        <v>76925000</v>
      </c>
      <c r="AV213" s="64">
        <v>82793000</v>
      </c>
      <c r="AW213" s="64">
        <v>9119000</v>
      </c>
      <c r="AX213" s="64">
        <v>1356000</v>
      </c>
      <c r="AY213" s="64">
        <v>1374000</v>
      </c>
      <c r="AZ213" s="64">
        <v>101000</v>
      </c>
      <c r="BA213" s="64">
        <v>1465000</v>
      </c>
      <c r="BB213" s="64">
        <v>666000</v>
      </c>
      <c r="BC213" s="64">
        <v>408000</v>
      </c>
      <c r="BD213" s="64">
        <v>257000</v>
      </c>
      <c r="BE213" s="64">
        <v>557000</v>
      </c>
      <c r="BF213" s="64">
        <v>1888000</v>
      </c>
      <c r="BG213" s="64">
        <v>127000</v>
      </c>
      <c r="BH213" s="64">
        <v>5000</v>
      </c>
      <c r="BI213" s="64">
        <v>5000</v>
      </c>
      <c r="BJ213" s="64">
        <v>5000</v>
      </c>
      <c r="BK213" s="64">
        <v>5000</v>
      </c>
      <c r="BL213" s="64">
        <v>5000</v>
      </c>
      <c r="BM213" s="64">
        <v>5000</v>
      </c>
      <c r="BN213" s="64">
        <v>5000</v>
      </c>
      <c r="BO213" s="64">
        <v>5000</v>
      </c>
      <c r="BP213" s="64">
        <v>5000</v>
      </c>
      <c r="BQ213" s="64">
        <v>5000</v>
      </c>
      <c r="BR213" s="64">
        <v>5000</v>
      </c>
      <c r="BS213" s="64">
        <v>5000</v>
      </c>
      <c r="BT213" s="64">
        <v>5000</v>
      </c>
      <c r="BU213" s="64">
        <v>5000</v>
      </c>
      <c r="BV213" s="64">
        <v>5000</v>
      </c>
      <c r="BW213" s="64">
        <v>5000</v>
      </c>
      <c r="BX213" s="64">
        <v>5000</v>
      </c>
      <c r="BY213" s="64">
        <v>5000</v>
      </c>
      <c r="BZ213" s="64">
        <v>5000</v>
      </c>
      <c r="CA213" s="63"/>
      <c r="CB213"/>
      <c r="CC213"/>
      <c r="CD213"/>
      <c r="CE213"/>
      <c r="CF213"/>
      <c r="CG213"/>
      <c r="CH213"/>
      <c r="CI213"/>
      <c r="CJ213"/>
      <c r="CK213"/>
      <c r="CL213"/>
    </row>
    <row r="214" spans="1:90" s="19" customFormat="1" ht="30" x14ac:dyDescent="0.25">
      <c r="A214" s="15">
        <v>409440</v>
      </c>
      <c r="B214" s="16" t="s">
        <v>660</v>
      </c>
      <c r="C214" s="16" t="s">
        <v>661</v>
      </c>
      <c r="D214" s="16" t="s">
        <v>157</v>
      </c>
      <c r="E214" s="3" t="str">
        <f t="shared" si="45"/>
        <v>ILLINOIS AMERICAN  WEST SUBURBAN DIV W4 pnum409440</v>
      </c>
      <c r="F214" s="15">
        <v>228</v>
      </c>
      <c r="G214" s="16" t="s">
        <v>686</v>
      </c>
      <c r="H214" s="16" t="s">
        <v>687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Q214" s="65">
        <v>0</v>
      </c>
      <c r="R214" s="65">
        <v>0</v>
      </c>
      <c r="S214" s="65">
        <v>0</v>
      </c>
      <c r="T214" s="65">
        <v>0</v>
      </c>
      <c r="U214" s="65">
        <v>0</v>
      </c>
      <c r="V214" s="64">
        <v>6000</v>
      </c>
      <c r="W214" s="64">
        <v>6000</v>
      </c>
      <c r="X214" s="64">
        <v>6000</v>
      </c>
      <c r="Y214" s="64">
        <v>6000</v>
      </c>
      <c r="Z214" s="64">
        <v>6000</v>
      </c>
      <c r="AA214" s="64">
        <v>6000</v>
      </c>
      <c r="AB214" s="64">
        <v>6000</v>
      </c>
      <c r="AC214" s="64">
        <v>6000</v>
      </c>
      <c r="AD214" s="64">
        <v>6000</v>
      </c>
      <c r="AE214" s="64">
        <v>6000</v>
      </c>
      <c r="AF214" s="64">
        <v>6000</v>
      </c>
      <c r="AG214" s="64">
        <v>6000</v>
      </c>
      <c r="AH214" s="64">
        <v>6000</v>
      </c>
      <c r="AI214" s="64">
        <v>6000</v>
      </c>
      <c r="AJ214" s="64">
        <v>6000</v>
      </c>
      <c r="AK214" s="64">
        <v>6000</v>
      </c>
      <c r="AL214" s="64">
        <v>6000</v>
      </c>
      <c r="AM214" s="64">
        <v>6000</v>
      </c>
      <c r="AN214" s="64">
        <v>6000</v>
      </c>
      <c r="AO214" s="64">
        <v>0</v>
      </c>
      <c r="AP214" s="64">
        <v>0</v>
      </c>
      <c r="AQ214" s="64">
        <v>0</v>
      </c>
      <c r="AR214" s="64">
        <v>0</v>
      </c>
      <c r="AS214" s="64">
        <v>0</v>
      </c>
      <c r="AT214" s="64">
        <v>0</v>
      </c>
      <c r="AU214" s="64">
        <v>31000</v>
      </c>
      <c r="AV214" s="64">
        <v>162000</v>
      </c>
      <c r="AW214" s="64">
        <v>34000</v>
      </c>
      <c r="AX214" s="64">
        <v>2000</v>
      </c>
      <c r="AY214" s="64">
        <v>592000</v>
      </c>
      <c r="AZ214" s="64">
        <v>17000</v>
      </c>
      <c r="BA214" s="64">
        <v>10000</v>
      </c>
      <c r="BB214" s="66"/>
      <c r="BC214" s="64">
        <v>39000</v>
      </c>
      <c r="BD214" s="64">
        <v>49000</v>
      </c>
      <c r="BE214" s="64">
        <v>1672000</v>
      </c>
      <c r="BF214" s="64">
        <v>582000</v>
      </c>
      <c r="BG214" s="64">
        <v>81000</v>
      </c>
      <c r="BH214" s="64">
        <v>6000</v>
      </c>
      <c r="BI214" s="66">
        <v>3000</v>
      </c>
      <c r="BJ214" s="66">
        <v>1000</v>
      </c>
      <c r="BK214" s="66">
        <v>0</v>
      </c>
      <c r="BL214" s="66">
        <v>0</v>
      </c>
      <c r="BM214" s="66">
        <v>0</v>
      </c>
      <c r="BN214" s="66">
        <v>0</v>
      </c>
      <c r="BO214" s="66">
        <v>0</v>
      </c>
      <c r="BP214" s="66">
        <v>0</v>
      </c>
      <c r="BQ214" s="66">
        <v>0</v>
      </c>
      <c r="BR214" s="66">
        <v>0</v>
      </c>
      <c r="BS214" s="66">
        <v>0</v>
      </c>
      <c r="BT214" s="66">
        <v>0</v>
      </c>
      <c r="BU214" s="66">
        <v>0</v>
      </c>
      <c r="BV214" s="66">
        <v>0</v>
      </c>
      <c r="BW214" s="66">
        <v>0</v>
      </c>
      <c r="BX214" s="66">
        <v>0</v>
      </c>
      <c r="BY214" s="66">
        <v>0</v>
      </c>
      <c r="BZ214" s="66">
        <v>0</v>
      </c>
      <c r="CA214" s="63"/>
      <c r="CB214"/>
      <c r="CC214"/>
      <c r="CD214"/>
      <c r="CE214"/>
      <c r="CF214"/>
      <c r="CG214"/>
      <c r="CH214"/>
      <c r="CI214"/>
      <c r="CJ214"/>
      <c r="CK214"/>
      <c r="CL214"/>
    </row>
    <row r="215" spans="1:90" s="19" customFormat="1" ht="30" x14ac:dyDescent="0.25">
      <c r="A215" s="15">
        <v>409433</v>
      </c>
      <c r="B215" s="16" t="s">
        <v>660</v>
      </c>
      <c r="C215" s="16" t="s">
        <v>661</v>
      </c>
      <c r="D215" s="16" t="s">
        <v>312</v>
      </c>
      <c r="E215" s="3" t="str">
        <f t="shared" si="45"/>
        <v>ILLINOIS AMERICAN  WEST SUBURBAN DIV W8 pnum409433</v>
      </c>
      <c r="F215" s="15">
        <v>223</v>
      </c>
      <c r="G215" s="16" t="s">
        <v>688</v>
      </c>
      <c r="H215" s="16" t="s">
        <v>689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Q215" s="65">
        <v>0</v>
      </c>
      <c r="R215" s="65">
        <v>0</v>
      </c>
      <c r="S215" s="65">
        <v>0</v>
      </c>
      <c r="T215" s="65">
        <v>0</v>
      </c>
      <c r="U215" s="65">
        <v>0</v>
      </c>
      <c r="V215" s="65">
        <v>100000000</v>
      </c>
      <c r="W215" s="65">
        <v>100000000</v>
      </c>
      <c r="X215" s="65">
        <v>100000000</v>
      </c>
      <c r="Y215" s="65">
        <v>130000000</v>
      </c>
      <c r="Z215" s="65">
        <v>130000000</v>
      </c>
      <c r="AA215" s="65">
        <v>130000000</v>
      </c>
      <c r="AB215" s="65">
        <v>150000000</v>
      </c>
      <c r="AC215" s="65">
        <v>150000000</v>
      </c>
      <c r="AD215" s="65">
        <v>150000000</v>
      </c>
      <c r="AE215" s="65">
        <v>150000000</v>
      </c>
      <c r="AF215" s="65">
        <v>150000000</v>
      </c>
      <c r="AG215" s="65">
        <v>150000000</v>
      </c>
      <c r="AH215" s="65">
        <v>150000000</v>
      </c>
      <c r="AI215" s="65">
        <v>150000000</v>
      </c>
      <c r="AJ215" s="65">
        <v>175000000</v>
      </c>
      <c r="AK215" s="65">
        <v>175000000</v>
      </c>
      <c r="AL215" s="65">
        <v>175000000</v>
      </c>
      <c r="AM215" s="65">
        <v>175000000</v>
      </c>
      <c r="AN215" s="64">
        <v>200078000</v>
      </c>
      <c r="AO215" s="64">
        <v>0</v>
      </c>
      <c r="AP215" s="64">
        <v>0</v>
      </c>
      <c r="AQ215" s="64">
        <v>0</v>
      </c>
      <c r="AR215" s="64">
        <v>0</v>
      </c>
      <c r="AS215" s="64">
        <v>0</v>
      </c>
      <c r="AT215" s="66"/>
      <c r="AU215" s="64">
        <v>0</v>
      </c>
      <c r="AV215" s="64">
        <v>106000</v>
      </c>
      <c r="AW215" s="64">
        <v>53000</v>
      </c>
      <c r="AX215" s="64">
        <v>13881000</v>
      </c>
      <c r="AY215" s="64">
        <v>2132000</v>
      </c>
      <c r="AZ215" s="64">
        <v>88000</v>
      </c>
      <c r="BA215" s="64">
        <v>1464000</v>
      </c>
      <c r="BB215" s="64">
        <v>3250000</v>
      </c>
      <c r="BC215" s="64">
        <v>1461000</v>
      </c>
      <c r="BD215" s="64">
        <v>1417000</v>
      </c>
      <c r="BE215" s="64">
        <v>153000</v>
      </c>
      <c r="BF215" s="64">
        <v>3560000</v>
      </c>
      <c r="BG215" s="64">
        <v>2808000</v>
      </c>
      <c r="BH215" s="64">
        <v>1722</v>
      </c>
      <c r="BI215" s="66">
        <v>0</v>
      </c>
      <c r="BJ215" s="66">
        <v>0</v>
      </c>
      <c r="BK215" s="66">
        <v>0</v>
      </c>
      <c r="BL215" s="66">
        <v>0</v>
      </c>
      <c r="BM215" s="66">
        <v>0</v>
      </c>
      <c r="BN215" s="66">
        <v>0</v>
      </c>
      <c r="BO215" s="66">
        <v>0</v>
      </c>
      <c r="BP215" s="66">
        <v>0</v>
      </c>
      <c r="BQ215" s="66">
        <v>0</v>
      </c>
      <c r="BR215" s="66">
        <v>0</v>
      </c>
      <c r="BS215" s="66">
        <v>0</v>
      </c>
      <c r="BT215" s="66">
        <v>0</v>
      </c>
      <c r="BU215" s="66">
        <v>0</v>
      </c>
      <c r="BV215" s="66">
        <v>0</v>
      </c>
      <c r="BW215" s="66">
        <v>0</v>
      </c>
      <c r="BX215" s="66">
        <v>0</v>
      </c>
      <c r="BY215" s="66">
        <v>0</v>
      </c>
      <c r="BZ215" s="66">
        <v>0</v>
      </c>
      <c r="CA215" s="63"/>
    </row>
    <row r="216" spans="1:90" s="19" customFormat="1" ht="30" x14ac:dyDescent="0.25">
      <c r="A216" s="15">
        <v>409434</v>
      </c>
      <c r="B216" s="16" t="s">
        <v>660</v>
      </c>
      <c r="C216" s="16" t="s">
        <v>661</v>
      </c>
      <c r="D216" s="16" t="s">
        <v>172</v>
      </c>
      <c r="E216" s="3" t="str">
        <f t="shared" si="45"/>
        <v>ILLINOIS AMERICAN  WEST SUBURBAN DIV W7 pnum409434</v>
      </c>
      <c r="F216" s="15">
        <v>209</v>
      </c>
      <c r="G216" s="16" t="s">
        <v>261</v>
      </c>
      <c r="H216" s="16" t="s">
        <v>690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  <c r="U216" s="65">
        <v>0</v>
      </c>
      <c r="V216" s="65">
        <v>0</v>
      </c>
      <c r="W216" s="65">
        <v>0</v>
      </c>
      <c r="X216" s="65">
        <v>0</v>
      </c>
      <c r="Y216" s="65">
        <v>0</v>
      </c>
      <c r="Z216" s="65">
        <v>0</v>
      </c>
      <c r="AA216" s="65">
        <v>0</v>
      </c>
      <c r="AB216" s="65">
        <v>0</v>
      </c>
      <c r="AC216" s="65">
        <v>0</v>
      </c>
      <c r="AD216" s="65">
        <v>0</v>
      </c>
      <c r="AE216" s="65">
        <v>0</v>
      </c>
      <c r="AF216" s="65">
        <v>0</v>
      </c>
      <c r="AG216" s="65">
        <v>0</v>
      </c>
      <c r="AH216" s="65">
        <v>0</v>
      </c>
      <c r="AI216" s="65">
        <v>0</v>
      </c>
      <c r="AJ216" s="65">
        <v>0</v>
      </c>
      <c r="AK216" s="65">
        <v>0</v>
      </c>
      <c r="AL216" s="65">
        <v>0</v>
      </c>
      <c r="AM216" s="65">
        <v>0</v>
      </c>
      <c r="AN216" s="65">
        <v>0</v>
      </c>
      <c r="AO216" s="64">
        <v>0</v>
      </c>
      <c r="AP216" s="64">
        <v>0</v>
      </c>
      <c r="AQ216" s="64">
        <v>0</v>
      </c>
      <c r="AR216" s="64">
        <v>0</v>
      </c>
      <c r="AS216" s="64">
        <v>0</v>
      </c>
      <c r="AT216" s="64">
        <v>0</v>
      </c>
      <c r="AU216" s="64">
        <v>0</v>
      </c>
      <c r="AV216" s="64">
        <v>0</v>
      </c>
      <c r="AW216" s="64">
        <v>0</v>
      </c>
      <c r="AX216" s="64">
        <v>0</v>
      </c>
      <c r="AY216" s="64">
        <v>0</v>
      </c>
      <c r="AZ216" s="64">
        <v>0</v>
      </c>
      <c r="BA216" s="64">
        <v>0</v>
      </c>
      <c r="BB216" s="64">
        <v>0</v>
      </c>
      <c r="BC216" s="64">
        <v>0</v>
      </c>
      <c r="BD216" s="64">
        <v>0</v>
      </c>
      <c r="BE216" s="64">
        <v>0</v>
      </c>
      <c r="BF216" s="64">
        <v>0</v>
      </c>
      <c r="BG216" s="64">
        <v>0</v>
      </c>
      <c r="BH216" s="64">
        <v>0</v>
      </c>
      <c r="BI216" s="64">
        <v>0</v>
      </c>
      <c r="BJ216" s="64">
        <v>0</v>
      </c>
      <c r="BK216" s="64">
        <v>0</v>
      </c>
      <c r="BL216" s="64">
        <v>0</v>
      </c>
      <c r="BM216" s="64">
        <v>0</v>
      </c>
      <c r="BN216" s="64">
        <v>0</v>
      </c>
      <c r="BO216" s="64">
        <v>0</v>
      </c>
      <c r="BP216" s="64">
        <v>0</v>
      </c>
      <c r="BQ216" s="64">
        <v>0</v>
      </c>
      <c r="BR216" s="64">
        <v>0</v>
      </c>
      <c r="BS216" s="64">
        <v>0</v>
      </c>
      <c r="BT216" s="64">
        <v>0</v>
      </c>
      <c r="BU216" s="64">
        <v>0</v>
      </c>
      <c r="BV216" s="64">
        <v>0</v>
      </c>
      <c r="BW216" s="64">
        <v>0</v>
      </c>
      <c r="BX216" s="64">
        <v>0</v>
      </c>
      <c r="BY216" s="64">
        <v>0</v>
      </c>
      <c r="BZ216" s="64">
        <v>0</v>
      </c>
      <c r="CA216" s="63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</row>
    <row r="217" spans="1:90" s="19" customFormat="1" ht="30" x14ac:dyDescent="0.25">
      <c r="A217" s="15">
        <v>409429</v>
      </c>
      <c r="B217" s="16" t="s">
        <v>660</v>
      </c>
      <c r="C217" s="16" t="s">
        <v>661</v>
      </c>
      <c r="D217" s="16" t="s">
        <v>256</v>
      </c>
      <c r="E217" s="3" t="str">
        <f t="shared" si="45"/>
        <v>ILLINOIS AMERICAN  WEST SUBURBAN DIV W11 pnum409429</v>
      </c>
      <c r="F217" s="15">
        <v>206</v>
      </c>
      <c r="G217" s="16" t="s">
        <v>691</v>
      </c>
      <c r="H217" s="16" t="s">
        <v>692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  <c r="U217" s="65">
        <v>0</v>
      </c>
      <c r="V217" s="65">
        <v>90000000</v>
      </c>
      <c r="W217" s="65">
        <v>90000000</v>
      </c>
      <c r="X217" s="65">
        <v>100000000</v>
      </c>
      <c r="Y217" s="65">
        <v>100000000</v>
      </c>
      <c r="Z217" s="65">
        <v>100000000</v>
      </c>
      <c r="AA217" s="65">
        <v>110000000</v>
      </c>
      <c r="AB217" s="65">
        <v>110000000</v>
      </c>
      <c r="AC217" s="65">
        <v>110000000</v>
      </c>
      <c r="AD217" s="65">
        <v>110000000</v>
      </c>
      <c r="AE217" s="65">
        <v>120000000</v>
      </c>
      <c r="AF217" s="65">
        <v>120000000</v>
      </c>
      <c r="AG217" s="65">
        <v>130000000</v>
      </c>
      <c r="AH217" s="65">
        <v>140000000</v>
      </c>
      <c r="AI217" s="65">
        <v>140000000</v>
      </c>
      <c r="AJ217" s="65">
        <v>150000000</v>
      </c>
      <c r="AK217" s="65">
        <v>160000000</v>
      </c>
      <c r="AL217" s="65">
        <v>160000000</v>
      </c>
      <c r="AM217" s="65">
        <v>170000000</v>
      </c>
      <c r="AN217" s="64">
        <v>180657000</v>
      </c>
      <c r="AO217" s="64">
        <v>163595000</v>
      </c>
      <c r="AP217" s="64">
        <v>162054000</v>
      </c>
      <c r="AQ217" s="64">
        <v>157407000</v>
      </c>
      <c r="AR217" s="64">
        <v>86994000</v>
      </c>
      <c r="AS217" s="64">
        <v>16044000</v>
      </c>
      <c r="AT217" s="64">
        <v>20033000</v>
      </c>
      <c r="AU217" s="64">
        <v>50934000</v>
      </c>
      <c r="AV217" s="61">
        <v>71487000</v>
      </c>
      <c r="AW217" s="61">
        <v>94652000</v>
      </c>
      <c r="AX217" s="61">
        <v>184781000</v>
      </c>
      <c r="AY217" s="61">
        <v>144416000</v>
      </c>
      <c r="AZ217" s="61">
        <v>64074000</v>
      </c>
      <c r="BA217" s="61">
        <v>113362000</v>
      </c>
      <c r="BB217" s="61">
        <v>136850000</v>
      </c>
      <c r="BC217" s="61">
        <v>53564000</v>
      </c>
      <c r="BD217" s="61">
        <v>54086000</v>
      </c>
      <c r="BE217" s="61">
        <v>54313000</v>
      </c>
      <c r="BF217" s="61">
        <v>69356000</v>
      </c>
      <c r="BG217" s="64">
        <v>175169000</v>
      </c>
      <c r="BH217" s="61">
        <v>40615000</v>
      </c>
      <c r="BI217" s="61">
        <v>40615000</v>
      </c>
      <c r="BJ217" s="61">
        <v>40615000</v>
      </c>
      <c r="BK217" s="61">
        <v>40615000</v>
      </c>
      <c r="BL217" s="61">
        <v>40615000</v>
      </c>
      <c r="BM217" s="61">
        <v>82000</v>
      </c>
      <c r="BN217" s="61">
        <v>100000</v>
      </c>
      <c r="BO217" s="61">
        <v>100000</v>
      </c>
      <c r="BP217" s="61">
        <v>92000</v>
      </c>
      <c r="BQ217" s="61">
        <v>84000</v>
      </c>
      <c r="BR217" s="61">
        <v>68000</v>
      </c>
      <c r="BS217" s="61">
        <v>68000</v>
      </c>
      <c r="BT217" s="61">
        <v>68000</v>
      </c>
      <c r="BU217" s="61">
        <v>68000</v>
      </c>
      <c r="BV217" s="61">
        <v>68000</v>
      </c>
      <c r="BW217" s="61">
        <v>68000</v>
      </c>
      <c r="BX217" s="61">
        <v>68000</v>
      </c>
      <c r="BY217" s="61">
        <v>68000</v>
      </c>
      <c r="BZ217" s="61">
        <v>68000</v>
      </c>
      <c r="CA217" s="63"/>
    </row>
    <row r="218" spans="1:90" s="19" customFormat="1" ht="30" x14ac:dyDescent="0.25">
      <c r="A218" s="15">
        <v>409444</v>
      </c>
      <c r="B218" s="16" t="s">
        <v>660</v>
      </c>
      <c r="C218" s="16" t="s">
        <v>661</v>
      </c>
      <c r="D218" s="16" t="s">
        <v>253</v>
      </c>
      <c r="E218" s="3" t="str">
        <f t="shared" si="45"/>
        <v>ILLINOIS AMERICAN  WEST SUBURBAN DIV W13 pnum409444</v>
      </c>
      <c r="F218" s="15">
        <v>196</v>
      </c>
      <c r="G218" s="16" t="s">
        <v>693</v>
      </c>
      <c r="H218" s="16" t="s">
        <v>694</v>
      </c>
      <c r="I218" s="65">
        <v>0</v>
      </c>
      <c r="J218" s="65">
        <v>0</v>
      </c>
      <c r="K218" s="65">
        <v>0</v>
      </c>
      <c r="L218" s="65">
        <v>0</v>
      </c>
      <c r="M218" s="65">
        <v>0</v>
      </c>
      <c r="N218" s="65">
        <v>0</v>
      </c>
      <c r="O218" s="65">
        <v>0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  <c r="U218" s="64">
        <v>0</v>
      </c>
      <c r="V218" s="64">
        <v>0</v>
      </c>
      <c r="W218" s="64">
        <v>0</v>
      </c>
      <c r="X218" s="64">
        <v>0</v>
      </c>
      <c r="Y218" s="64">
        <v>0</v>
      </c>
      <c r="Z218" s="64">
        <v>0</v>
      </c>
      <c r="AA218" s="64">
        <v>0</v>
      </c>
      <c r="AB218" s="64">
        <v>0</v>
      </c>
      <c r="AC218" s="64">
        <v>0</v>
      </c>
      <c r="AD218" s="64">
        <v>0</v>
      </c>
      <c r="AE218" s="64">
        <v>0</v>
      </c>
      <c r="AF218" s="64">
        <v>0</v>
      </c>
      <c r="AG218" s="64">
        <v>0</v>
      </c>
      <c r="AH218" s="64">
        <v>0</v>
      </c>
      <c r="AI218" s="64">
        <v>0</v>
      </c>
      <c r="AJ218" s="64">
        <v>0</v>
      </c>
      <c r="AK218" s="64">
        <v>0</v>
      </c>
      <c r="AL218" s="64">
        <v>0</v>
      </c>
      <c r="AM218" s="64">
        <v>0</v>
      </c>
      <c r="AN218" s="64">
        <v>0</v>
      </c>
      <c r="AO218" s="64">
        <v>0</v>
      </c>
      <c r="AP218" s="64">
        <v>0</v>
      </c>
      <c r="AQ218" s="64">
        <v>0</v>
      </c>
      <c r="AR218" s="64">
        <v>0</v>
      </c>
      <c r="AS218" s="64">
        <v>0</v>
      </c>
      <c r="AT218" s="64">
        <v>0</v>
      </c>
      <c r="AU218" s="64">
        <v>0</v>
      </c>
      <c r="AV218" s="61">
        <v>0</v>
      </c>
      <c r="AW218" s="61">
        <v>0</v>
      </c>
      <c r="AX218" s="61">
        <v>0</v>
      </c>
      <c r="AY218" s="61">
        <v>0</v>
      </c>
      <c r="AZ218" s="61">
        <v>0</v>
      </c>
      <c r="BA218" s="61">
        <v>0</v>
      </c>
      <c r="BB218" s="61">
        <v>0</v>
      </c>
      <c r="BC218" s="61">
        <v>0</v>
      </c>
      <c r="BD218" s="61">
        <v>0</v>
      </c>
      <c r="BE218" s="61">
        <v>0</v>
      </c>
      <c r="BF218" s="61">
        <v>0</v>
      </c>
      <c r="BG218" s="64">
        <v>0</v>
      </c>
      <c r="BH218" s="61">
        <v>0</v>
      </c>
      <c r="BI218" s="61">
        <v>0</v>
      </c>
      <c r="BJ218" s="61">
        <v>0</v>
      </c>
      <c r="BK218" s="61">
        <v>0</v>
      </c>
      <c r="BL218" s="61">
        <v>0</v>
      </c>
      <c r="BM218" s="61">
        <v>0</v>
      </c>
      <c r="BN218" s="61">
        <v>0</v>
      </c>
      <c r="BO218" s="61">
        <v>0</v>
      </c>
      <c r="BP218" s="61">
        <v>0</v>
      </c>
      <c r="BQ218" s="61">
        <v>0</v>
      </c>
      <c r="BR218" s="61">
        <v>0</v>
      </c>
      <c r="BS218" s="61">
        <v>0</v>
      </c>
      <c r="BT218" s="61">
        <v>0</v>
      </c>
      <c r="BU218" s="61">
        <v>0</v>
      </c>
      <c r="BV218" s="61">
        <v>0</v>
      </c>
      <c r="BW218" s="61">
        <v>0</v>
      </c>
      <c r="BX218" s="61">
        <v>0</v>
      </c>
      <c r="BY218" s="61">
        <v>0</v>
      </c>
      <c r="BZ218" s="61">
        <v>0</v>
      </c>
      <c r="CA218" s="63"/>
    </row>
    <row r="219" spans="1:90" s="19" customFormat="1" ht="30" x14ac:dyDescent="0.25">
      <c r="A219" s="15">
        <v>411795</v>
      </c>
      <c r="B219" s="16" t="s">
        <v>660</v>
      </c>
      <c r="C219" s="16" t="s">
        <v>661</v>
      </c>
      <c r="D219" s="16" t="s">
        <v>695</v>
      </c>
      <c r="E219" s="3" t="str">
        <f t="shared" si="45"/>
        <v>ILLINOIS AMERICAN  WEST SUBURBAN DIV W20 pnum411795</v>
      </c>
      <c r="F219" s="15">
        <v>178</v>
      </c>
      <c r="G219" s="16" t="s">
        <v>696</v>
      </c>
      <c r="H219" s="16" t="s">
        <v>697</v>
      </c>
      <c r="I219" s="65">
        <v>0</v>
      </c>
      <c r="J219" s="65">
        <v>0</v>
      </c>
      <c r="K219" s="65">
        <v>0</v>
      </c>
      <c r="L219" s="65">
        <v>0</v>
      </c>
      <c r="M219" s="65">
        <v>0</v>
      </c>
      <c r="N219" s="65">
        <v>0</v>
      </c>
      <c r="O219" s="65">
        <v>0</v>
      </c>
      <c r="P219" s="65">
        <v>0</v>
      </c>
      <c r="Q219" s="65">
        <v>0</v>
      </c>
      <c r="R219" s="65">
        <v>0</v>
      </c>
      <c r="S219" s="65">
        <v>0</v>
      </c>
      <c r="T219" s="65">
        <v>0</v>
      </c>
      <c r="U219" s="65">
        <v>0</v>
      </c>
      <c r="V219" s="66">
        <v>0</v>
      </c>
      <c r="W219" s="66">
        <v>0</v>
      </c>
      <c r="X219" s="66">
        <v>0</v>
      </c>
      <c r="Y219" s="66">
        <v>0</v>
      </c>
      <c r="Z219" s="66">
        <v>0</v>
      </c>
      <c r="AA219" s="66">
        <v>0</v>
      </c>
      <c r="AB219" s="66">
        <v>0</v>
      </c>
      <c r="AC219" s="66">
        <v>0</v>
      </c>
      <c r="AD219" s="66">
        <v>0</v>
      </c>
      <c r="AE219" s="66">
        <v>0</v>
      </c>
      <c r="AF219" s="66">
        <v>0</v>
      </c>
      <c r="AG219" s="66">
        <v>0</v>
      </c>
      <c r="AH219" s="66">
        <v>0</v>
      </c>
      <c r="AI219" s="66">
        <v>0</v>
      </c>
      <c r="AJ219" s="66">
        <v>0</v>
      </c>
      <c r="AK219" s="66">
        <v>0</v>
      </c>
      <c r="AL219" s="66">
        <v>0</v>
      </c>
      <c r="AM219" s="66">
        <v>0</v>
      </c>
      <c r="AN219" s="66">
        <v>0</v>
      </c>
      <c r="AO219" s="66">
        <v>0</v>
      </c>
      <c r="AP219" s="66">
        <v>0</v>
      </c>
      <c r="AQ219" s="66">
        <v>0</v>
      </c>
      <c r="AR219" s="66">
        <v>0</v>
      </c>
      <c r="AS219" s="66">
        <v>0</v>
      </c>
      <c r="AT219" s="66">
        <v>0</v>
      </c>
      <c r="AU219" s="66">
        <v>0</v>
      </c>
      <c r="AV219" s="66">
        <v>0</v>
      </c>
      <c r="AW219" s="66">
        <v>0</v>
      </c>
      <c r="AX219" s="66">
        <v>0</v>
      </c>
      <c r="AY219" s="66">
        <v>0</v>
      </c>
      <c r="AZ219" s="66">
        <v>0</v>
      </c>
      <c r="BA219" s="66">
        <v>0</v>
      </c>
      <c r="BB219" s="66">
        <v>0</v>
      </c>
      <c r="BC219" s="66">
        <v>0</v>
      </c>
      <c r="BD219" s="66">
        <v>0</v>
      </c>
      <c r="BE219" s="66">
        <v>0</v>
      </c>
      <c r="BF219" s="66">
        <v>0</v>
      </c>
      <c r="BG219" s="66">
        <v>0</v>
      </c>
      <c r="BH219" s="66">
        <v>0</v>
      </c>
      <c r="BI219" s="66">
        <v>0</v>
      </c>
      <c r="BJ219" s="66">
        <v>0</v>
      </c>
      <c r="BK219" s="66">
        <v>0</v>
      </c>
      <c r="BL219" s="66">
        <v>0</v>
      </c>
      <c r="BM219" s="64">
        <v>194000</v>
      </c>
      <c r="BN219" s="64">
        <v>120000</v>
      </c>
      <c r="BO219" s="64">
        <v>131000</v>
      </c>
      <c r="BP219" s="64">
        <v>688000</v>
      </c>
      <c r="BQ219" s="64">
        <v>718000</v>
      </c>
      <c r="BR219" s="64">
        <v>38000</v>
      </c>
      <c r="BS219" s="64">
        <v>38000</v>
      </c>
      <c r="BT219" s="64">
        <v>38000</v>
      </c>
      <c r="BU219" s="64">
        <v>38000</v>
      </c>
      <c r="BV219" s="64">
        <v>38000</v>
      </c>
      <c r="BW219" s="64">
        <v>38000</v>
      </c>
      <c r="BX219" s="64">
        <v>38000</v>
      </c>
      <c r="BY219" s="64">
        <v>38000</v>
      </c>
      <c r="BZ219" s="64">
        <v>38000</v>
      </c>
      <c r="CA219" s="63"/>
    </row>
    <row r="220" spans="1:90" s="19" customFormat="1" ht="30" x14ac:dyDescent="0.25">
      <c r="A220" s="15">
        <v>411785</v>
      </c>
      <c r="B220" s="16" t="s">
        <v>660</v>
      </c>
      <c r="C220" s="16" t="s">
        <v>661</v>
      </c>
      <c r="D220" s="16" t="s">
        <v>698</v>
      </c>
      <c r="E220" s="3" t="str">
        <f t="shared" si="45"/>
        <v>ILLINOIS AMERICAN  WEST SUBURBAN DIV W19 pnum411785</v>
      </c>
      <c r="F220" s="15">
        <v>170</v>
      </c>
      <c r="G220" s="16" t="s">
        <v>699</v>
      </c>
      <c r="H220" s="16" t="s">
        <v>700</v>
      </c>
      <c r="I220" s="65">
        <v>0</v>
      </c>
      <c r="J220" s="65">
        <v>0</v>
      </c>
      <c r="K220" s="65">
        <v>0</v>
      </c>
      <c r="L220" s="65">
        <v>0</v>
      </c>
      <c r="M220" s="65">
        <v>0</v>
      </c>
      <c r="N220" s="65">
        <v>0</v>
      </c>
      <c r="O220" s="65">
        <v>0</v>
      </c>
      <c r="P220" s="65">
        <v>0</v>
      </c>
      <c r="Q220" s="65">
        <v>0</v>
      </c>
      <c r="R220" s="65">
        <v>0</v>
      </c>
      <c r="S220" s="65">
        <v>0</v>
      </c>
      <c r="T220" s="65">
        <v>0</v>
      </c>
      <c r="U220" s="65">
        <v>0</v>
      </c>
      <c r="V220" s="66">
        <v>0</v>
      </c>
      <c r="W220" s="66">
        <v>0</v>
      </c>
      <c r="X220" s="66">
        <v>0</v>
      </c>
      <c r="Y220" s="66">
        <v>0</v>
      </c>
      <c r="Z220" s="66">
        <v>0</v>
      </c>
      <c r="AA220" s="66">
        <v>0</v>
      </c>
      <c r="AB220" s="66">
        <v>0</v>
      </c>
      <c r="AC220" s="66">
        <v>0</v>
      </c>
      <c r="AD220" s="66">
        <v>0</v>
      </c>
      <c r="AE220" s="66">
        <v>0</v>
      </c>
      <c r="AF220" s="66">
        <v>0</v>
      </c>
      <c r="AG220" s="66">
        <v>0</v>
      </c>
      <c r="AH220" s="66">
        <v>0</v>
      </c>
      <c r="AI220" s="66">
        <v>0</v>
      </c>
      <c r="AJ220" s="66">
        <v>0</v>
      </c>
      <c r="AK220" s="66">
        <v>0</v>
      </c>
      <c r="AL220" s="66">
        <v>0</v>
      </c>
      <c r="AM220" s="66">
        <v>0</v>
      </c>
      <c r="AN220" s="66">
        <v>0</v>
      </c>
      <c r="AO220" s="66">
        <v>0</v>
      </c>
      <c r="AP220" s="66">
        <v>0</v>
      </c>
      <c r="AQ220" s="66">
        <v>0</v>
      </c>
      <c r="AR220" s="66">
        <v>0</v>
      </c>
      <c r="AS220" s="66">
        <v>0</v>
      </c>
      <c r="AT220" s="66">
        <v>0</v>
      </c>
      <c r="AU220" s="66">
        <v>0</v>
      </c>
      <c r="AV220" s="66">
        <v>0</v>
      </c>
      <c r="AW220" s="66">
        <v>0</v>
      </c>
      <c r="AX220" s="66">
        <v>0</v>
      </c>
      <c r="AY220" s="66">
        <v>0</v>
      </c>
      <c r="AZ220" s="66">
        <v>0</v>
      </c>
      <c r="BA220" s="66">
        <v>0</v>
      </c>
      <c r="BB220" s="66">
        <v>0</v>
      </c>
      <c r="BC220" s="66">
        <v>0</v>
      </c>
      <c r="BD220" s="66">
        <v>0</v>
      </c>
      <c r="BE220" s="66">
        <v>0</v>
      </c>
      <c r="BF220" s="66">
        <v>0</v>
      </c>
      <c r="BG220" s="66">
        <v>0</v>
      </c>
      <c r="BH220" s="66">
        <v>0</v>
      </c>
      <c r="BI220" s="66">
        <v>0</v>
      </c>
      <c r="BJ220" s="66">
        <v>0</v>
      </c>
      <c r="BK220" s="66">
        <v>0</v>
      </c>
      <c r="BL220" s="66">
        <v>0</v>
      </c>
      <c r="BM220" s="64">
        <v>74000</v>
      </c>
      <c r="BN220" s="64">
        <v>85000</v>
      </c>
      <c r="BO220" s="64">
        <v>92000</v>
      </c>
      <c r="BP220" s="64">
        <v>86000</v>
      </c>
      <c r="BQ220" s="64">
        <v>93000</v>
      </c>
      <c r="BR220" s="64">
        <v>34000</v>
      </c>
      <c r="BS220" s="64">
        <v>34000</v>
      </c>
      <c r="BT220" s="64">
        <v>34000</v>
      </c>
      <c r="BU220" s="64">
        <v>34000</v>
      </c>
      <c r="BV220" s="64">
        <v>34000</v>
      </c>
      <c r="BW220" s="64">
        <v>34000</v>
      </c>
      <c r="BX220" s="64">
        <v>34000</v>
      </c>
      <c r="BY220" s="64">
        <v>34000</v>
      </c>
      <c r="BZ220" s="64">
        <v>34000</v>
      </c>
      <c r="CA220" s="63"/>
    </row>
    <row r="221" spans="1:90" ht="30" x14ac:dyDescent="0.25">
      <c r="A221" s="15">
        <v>409427</v>
      </c>
      <c r="B221" s="16" t="s">
        <v>660</v>
      </c>
      <c r="C221" s="16" t="s">
        <v>661</v>
      </c>
      <c r="D221" s="16" t="s">
        <v>532</v>
      </c>
      <c r="E221" s="3" t="str">
        <f t="shared" si="45"/>
        <v>ILLINOIS AMERICAN  WEST SUBURBAN DIV W14 pnum409427</v>
      </c>
      <c r="F221" s="15">
        <v>163</v>
      </c>
      <c r="G221" s="16" t="s">
        <v>701</v>
      </c>
      <c r="H221" s="16" t="s">
        <v>702</v>
      </c>
      <c r="I221" s="65">
        <v>0</v>
      </c>
      <c r="J221" s="65">
        <v>0</v>
      </c>
      <c r="K221" s="65">
        <v>0</v>
      </c>
      <c r="L221" s="65">
        <v>0</v>
      </c>
      <c r="M221" s="65">
        <v>0</v>
      </c>
      <c r="N221" s="65">
        <v>0</v>
      </c>
      <c r="O221" s="65">
        <v>0</v>
      </c>
      <c r="P221" s="65">
        <v>0</v>
      </c>
      <c r="Q221" s="65">
        <v>0</v>
      </c>
      <c r="R221" s="65">
        <v>0</v>
      </c>
      <c r="S221" s="65">
        <v>0</v>
      </c>
      <c r="T221" s="65">
        <v>0</v>
      </c>
      <c r="U221" s="64">
        <v>0</v>
      </c>
      <c r="V221" s="64">
        <v>0</v>
      </c>
      <c r="W221" s="64">
        <v>0</v>
      </c>
      <c r="X221" s="64">
        <v>0</v>
      </c>
      <c r="Y221" s="64">
        <v>0</v>
      </c>
      <c r="Z221" s="64">
        <v>0</v>
      </c>
      <c r="AA221" s="64">
        <v>0</v>
      </c>
      <c r="AB221" s="64">
        <v>0</v>
      </c>
      <c r="AC221" s="64">
        <v>0</v>
      </c>
      <c r="AD221" s="64">
        <v>0</v>
      </c>
      <c r="AE221" s="64">
        <v>0</v>
      </c>
      <c r="AF221" s="64">
        <v>0</v>
      </c>
      <c r="AG221" s="64">
        <v>0</v>
      </c>
      <c r="AH221" s="64">
        <v>0</v>
      </c>
      <c r="AI221" s="64">
        <v>0</v>
      </c>
      <c r="AJ221" s="64">
        <v>0</v>
      </c>
      <c r="AK221" s="64">
        <v>0</v>
      </c>
      <c r="AL221" s="64">
        <v>0</v>
      </c>
      <c r="AM221" s="64">
        <v>0</v>
      </c>
      <c r="AN221" s="64">
        <v>0</v>
      </c>
      <c r="AO221" s="64">
        <v>0</v>
      </c>
      <c r="AP221" s="64">
        <v>0</v>
      </c>
      <c r="AQ221" s="64">
        <v>0</v>
      </c>
      <c r="AR221" s="64">
        <v>0</v>
      </c>
      <c r="AS221" s="64">
        <v>0</v>
      </c>
      <c r="AT221" s="64">
        <v>0</v>
      </c>
      <c r="AU221" s="64">
        <v>0</v>
      </c>
      <c r="AV221" s="64">
        <v>0</v>
      </c>
      <c r="AW221" s="64">
        <v>0</v>
      </c>
      <c r="AX221" s="64">
        <v>30043000</v>
      </c>
      <c r="AY221" s="64">
        <v>164269000</v>
      </c>
      <c r="AZ221" s="64">
        <v>357256000</v>
      </c>
      <c r="BA221" s="64">
        <v>309638000</v>
      </c>
      <c r="BB221" s="64">
        <v>124521000</v>
      </c>
      <c r="BC221" s="64">
        <v>266421000</v>
      </c>
      <c r="BD221" s="64">
        <v>379398000</v>
      </c>
      <c r="BE221" s="61">
        <v>257500000</v>
      </c>
      <c r="BF221" s="61">
        <v>366257000</v>
      </c>
      <c r="BG221" s="61">
        <v>223346000</v>
      </c>
      <c r="BH221" s="61">
        <v>50995000</v>
      </c>
      <c r="BI221" s="61">
        <v>50995000</v>
      </c>
      <c r="BJ221" s="61">
        <v>50995000</v>
      </c>
      <c r="BK221" s="61">
        <v>34000</v>
      </c>
      <c r="BL221" s="61">
        <v>34000</v>
      </c>
      <c r="BM221" s="61">
        <v>34000</v>
      </c>
      <c r="BN221" s="61">
        <v>150000</v>
      </c>
      <c r="BO221" s="61">
        <v>152000</v>
      </c>
      <c r="BP221" s="61">
        <v>138000</v>
      </c>
      <c r="BQ221" s="61">
        <v>283000</v>
      </c>
      <c r="BR221" s="61">
        <v>112000</v>
      </c>
      <c r="BS221" s="64">
        <v>112000</v>
      </c>
      <c r="BT221" s="64">
        <v>112000</v>
      </c>
      <c r="BU221" s="64">
        <v>112000</v>
      </c>
      <c r="BV221" s="64">
        <v>112000</v>
      </c>
      <c r="BW221" s="64">
        <v>112000</v>
      </c>
      <c r="BX221" s="64">
        <v>112000</v>
      </c>
      <c r="BY221" s="64">
        <v>112000</v>
      </c>
      <c r="BZ221" s="64">
        <v>112000</v>
      </c>
      <c r="CA221" s="63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</row>
    <row r="222" spans="1:90" s="19" customFormat="1" ht="30" x14ac:dyDescent="0.25">
      <c r="A222" s="15">
        <v>409445</v>
      </c>
      <c r="B222" s="16" t="s">
        <v>660</v>
      </c>
      <c r="C222" s="16" t="s">
        <v>661</v>
      </c>
      <c r="D222" s="16" t="s">
        <v>391</v>
      </c>
      <c r="E222" s="3" t="str">
        <f t="shared" si="45"/>
        <v>ILLINOIS AMERICAN  WEST SUBURBAN DIV W12 pnum409445</v>
      </c>
      <c r="F222" s="15">
        <v>157</v>
      </c>
      <c r="G222" s="16" t="s">
        <v>703</v>
      </c>
      <c r="H222" s="16" t="s">
        <v>704</v>
      </c>
      <c r="I222" s="65">
        <v>0</v>
      </c>
      <c r="J222" s="65">
        <v>0</v>
      </c>
      <c r="K222" s="65">
        <v>0</v>
      </c>
      <c r="L222" s="65">
        <v>0</v>
      </c>
      <c r="M222" s="65">
        <v>0</v>
      </c>
      <c r="N222" s="65">
        <v>0</v>
      </c>
      <c r="O222" s="65">
        <v>0</v>
      </c>
      <c r="P222" s="65">
        <v>0</v>
      </c>
      <c r="Q222" s="65">
        <v>0</v>
      </c>
      <c r="R222" s="65">
        <v>0</v>
      </c>
      <c r="S222" s="65">
        <v>0</v>
      </c>
      <c r="T222" s="65">
        <v>0</v>
      </c>
      <c r="U222" s="65">
        <v>0</v>
      </c>
      <c r="V222" s="65">
        <v>38355000</v>
      </c>
      <c r="W222" s="65">
        <v>9746000</v>
      </c>
      <c r="X222" s="65">
        <v>32744000</v>
      </c>
      <c r="Y222" s="65">
        <v>54284000</v>
      </c>
      <c r="Z222" s="65">
        <v>23057000</v>
      </c>
      <c r="AA222" s="65">
        <v>41587000</v>
      </c>
      <c r="AB222" s="65">
        <v>38862000</v>
      </c>
      <c r="AC222" s="65">
        <v>36104000</v>
      </c>
      <c r="AD222" s="65">
        <v>11039000</v>
      </c>
      <c r="AE222" s="65">
        <v>54284000</v>
      </c>
      <c r="AF222" s="65">
        <v>23057000</v>
      </c>
      <c r="AG222" s="65">
        <v>41587000</v>
      </c>
      <c r="AH222" s="65">
        <v>38862000</v>
      </c>
      <c r="AI222" s="65">
        <v>36104000</v>
      </c>
      <c r="AJ222" s="65">
        <v>11039000</v>
      </c>
      <c r="AK222" s="65">
        <v>41587000</v>
      </c>
      <c r="AL222" s="65">
        <v>38862000</v>
      </c>
      <c r="AM222" s="65">
        <v>36104000</v>
      </c>
      <c r="AN222" s="64">
        <v>38355000</v>
      </c>
      <c r="AO222" s="64">
        <v>9746000</v>
      </c>
      <c r="AP222" s="64">
        <v>32744000</v>
      </c>
      <c r="AQ222" s="64">
        <v>54284000</v>
      </c>
      <c r="AR222" s="64">
        <v>23057000</v>
      </c>
      <c r="AS222" s="64">
        <v>41587000</v>
      </c>
      <c r="AT222" s="64">
        <v>38862000</v>
      </c>
      <c r="AU222" s="64">
        <v>36104000</v>
      </c>
      <c r="AV222" s="64">
        <v>11039000</v>
      </c>
      <c r="AW222" s="64">
        <v>24052000</v>
      </c>
      <c r="AX222" s="61">
        <v>110673000</v>
      </c>
      <c r="AY222" s="61">
        <v>13871000</v>
      </c>
      <c r="AZ222" s="61">
        <v>9359000</v>
      </c>
      <c r="BA222" s="61">
        <v>25379000</v>
      </c>
      <c r="BB222" s="61">
        <v>165211000</v>
      </c>
      <c r="BC222" s="61">
        <v>116670000</v>
      </c>
      <c r="BD222" s="61">
        <v>31130000</v>
      </c>
      <c r="BE222" s="61">
        <v>26319000</v>
      </c>
      <c r="BF222" s="61">
        <v>69177000</v>
      </c>
      <c r="BG222" s="61">
        <v>166161000</v>
      </c>
      <c r="BH222" s="61">
        <v>52667000</v>
      </c>
      <c r="BI222" s="61">
        <v>52667000</v>
      </c>
      <c r="BJ222" s="61">
        <v>52667000</v>
      </c>
      <c r="BK222" s="61">
        <v>52667000</v>
      </c>
      <c r="BL222" s="61">
        <v>52667000</v>
      </c>
      <c r="BM222" s="61">
        <v>112000</v>
      </c>
      <c r="BN222" s="61">
        <v>120000</v>
      </c>
      <c r="BO222" s="61">
        <v>120000</v>
      </c>
      <c r="BP222" s="61">
        <v>124000</v>
      </c>
      <c r="BQ222" s="61">
        <v>118000</v>
      </c>
      <c r="BR222" s="61">
        <v>42000</v>
      </c>
      <c r="BS222" s="61">
        <v>42000</v>
      </c>
      <c r="BT222" s="61">
        <v>42000</v>
      </c>
      <c r="BU222" s="61">
        <v>42000</v>
      </c>
      <c r="BV222" s="61">
        <v>42000</v>
      </c>
      <c r="BW222" s="61">
        <v>42000</v>
      </c>
      <c r="BX222" s="61">
        <v>42000</v>
      </c>
      <c r="BY222" s="61">
        <v>42000</v>
      </c>
      <c r="BZ222" s="61">
        <v>42000</v>
      </c>
      <c r="CA222" s="63"/>
    </row>
    <row r="223" spans="1:90" ht="30" x14ac:dyDescent="0.25">
      <c r="A223" s="15">
        <v>409334</v>
      </c>
      <c r="B223" s="16" t="s">
        <v>705</v>
      </c>
      <c r="C223" s="16" t="s">
        <v>706</v>
      </c>
      <c r="D223" s="16" t="s">
        <v>141</v>
      </c>
      <c r="E223" s="3" t="str">
        <f t="shared" si="45"/>
        <v>ILLINOIS AMERICAN ARBURY HILLS DIV W1 pnum409334</v>
      </c>
      <c r="F223" s="15">
        <v>457</v>
      </c>
      <c r="G223" s="8" t="s">
        <v>499</v>
      </c>
      <c r="H223" s="8" t="s">
        <v>499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5400000</v>
      </c>
      <c r="T223" s="65">
        <v>6100000</v>
      </c>
      <c r="U223" s="65">
        <v>6100000</v>
      </c>
      <c r="V223" s="65">
        <v>6100000</v>
      </c>
      <c r="W223" s="65">
        <v>6100000</v>
      </c>
      <c r="X223" s="65">
        <v>6100000</v>
      </c>
      <c r="Y223" s="65">
        <v>6800000</v>
      </c>
      <c r="Z223" s="65">
        <v>6800000</v>
      </c>
      <c r="AA223" s="65">
        <v>6800000</v>
      </c>
      <c r="AB223" s="65">
        <v>6800000</v>
      </c>
      <c r="AC223" s="65">
        <v>6800000</v>
      </c>
      <c r="AD223" s="65">
        <v>6800000</v>
      </c>
      <c r="AE223" s="65">
        <v>6800000</v>
      </c>
      <c r="AF223" s="65">
        <v>6800000</v>
      </c>
      <c r="AG223" s="65">
        <v>6800000</v>
      </c>
      <c r="AH223" s="65">
        <v>7400000</v>
      </c>
      <c r="AI223" s="65">
        <v>7400000</v>
      </c>
      <c r="AJ223" s="65">
        <v>7400000</v>
      </c>
      <c r="AK223" s="65">
        <v>7900000</v>
      </c>
      <c r="AL223" s="65">
        <v>7900000</v>
      </c>
      <c r="AM223" s="65">
        <v>7900000</v>
      </c>
      <c r="AN223" s="64">
        <v>8146000</v>
      </c>
      <c r="AO223" s="64">
        <v>5334000</v>
      </c>
      <c r="AP223" s="64">
        <v>3568000</v>
      </c>
      <c r="AQ223" s="64">
        <v>525000</v>
      </c>
      <c r="AR223" s="64">
        <v>153000</v>
      </c>
      <c r="AS223" s="64">
        <v>1695000</v>
      </c>
      <c r="AT223" s="64">
        <v>387000</v>
      </c>
      <c r="AU223" s="64">
        <v>15022000</v>
      </c>
      <c r="AV223" s="64">
        <v>280000</v>
      </c>
      <c r="AW223" s="64">
        <v>223000</v>
      </c>
      <c r="AX223" s="64">
        <v>654000</v>
      </c>
      <c r="AY223" s="64">
        <v>32000</v>
      </c>
      <c r="AZ223" s="64">
        <v>1111000</v>
      </c>
      <c r="BA223" s="64">
        <v>306000</v>
      </c>
      <c r="BB223" s="64">
        <v>1791000</v>
      </c>
      <c r="BC223" s="64">
        <v>408000</v>
      </c>
      <c r="BD223" s="64">
        <v>246000</v>
      </c>
      <c r="BE223" s="61">
        <v>314000</v>
      </c>
      <c r="BF223" s="64">
        <v>241000</v>
      </c>
      <c r="BG223" s="64">
        <v>293000</v>
      </c>
      <c r="BH223" s="64">
        <v>3508000</v>
      </c>
      <c r="BI223" s="64">
        <v>413000</v>
      </c>
      <c r="BJ223" s="64">
        <v>107000</v>
      </c>
      <c r="BK223" s="64">
        <v>130000</v>
      </c>
      <c r="BL223" s="64">
        <v>245000</v>
      </c>
      <c r="BM223" s="64">
        <v>181000</v>
      </c>
      <c r="BN223" s="64">
        <v>456000</v>
      </c>
      <c r="BO223" s="64">
        <v>226000</v>
      </c>
      <c r="BP223" s="64">
        <v>272000</v>
      </c>
      <c r="BQ223" s="64">
        <v>5288000</v>
      </c>
      <c r="BR223" s="64">
        <v>507000</v>
      </c>
      <c r="BS223" s="64">
        <v>132000</v>
      </c>
      <c r="BT223" s="64">
        <v>132000</v>
      </c>
      <c r="BU223" s="64">
        <v>132000</v>
      </c>
      <c r="BV223" s="66">
        <v>0</v>
      </c>
      <c r="BW223" s="64">
        <v>143000</v>
      </c>
      <c r="BX223" s="66">
        <v>0</v>
      </c>
      <c r="BY223" s="64">
        <v>49146000</v>
      </c>
      <c r="BZ223" s="64">
        <v>49146000</v>
      </c>
      <c r="CA223" s="63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</row>
    <row r="224" spans="1:90" s="24" customFormat="1" ht="30" x14ac:dyDescent="0.25">
      <c r="A224" s="15">
        <v>409335</v>
      </c>
      <c r="B224" s="16" t="s">
        <v>705</v>
      </c>
      <c r="C224" s="16" t="s">
        <v>706</v>
      </c>
      <c r="D224" s="16" t="s">
        <v>136</v>
      </c>
      <c r="E224" s="3" t="str">
        <f t="shared" si="45"/>
        <v>ILLINOIS AMERICAN ARBURY HILLS DIV W2 pnum409335</v>
      </c>
      <c r="F224" s="15">
        <v>435</v>
      </c>
      <c r="G224" s="8" t="s">
        <v>499</v>
      </c>
      <c r="H224" s="8" t="s">
        <v>499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>
        <v>0</v>
      </c>
      <c r="Q224" s="65">
        <v>0</v>
      </c>
      <c r="R224" s="65">
        <v>0</v>
      </c>
      <c r="S224" s="65">
        <v>34000000</v>
      </c>
      <c r="T224" s="65">
        <v>34000000</v>
      </c>
      <c r="U224" s="65">
        <v>34000000</v>
      </c>
      <c r="V224" s="65">
        <v>34000000</v>
      </c>
      <c r="W224" s="65">
        <v>34000000</v>
      </c>
      <c r="X224" s="65">
        <v>34000000</v>
      </c>
      <c r="Y224" s="65">
        <v>34000000</v>
      </c>
      <c r="Z224" s="65">
        <v>41000000</v>
      </c>
      <c r="AA224" s="65">
        <v>41000000</v>
      </c>
      <c r="AB224" s="65">
        <v>41000000</v>
      </c>
      <c r="AC224" s="65">
        <v>45000000</v>
      </c>
      <c r="AD224" s="65">
        <v>45000000</v>
      </c>
      <c r="AE224" s="65">
        <v>45000000</v>
      </c>
      <c r="AF224" s="65">
        <v>45000000</v>
      </c>
      <c r="AG224" s="65">
        <v>45000000</v>
      </c>
      <c r="AH224" s="65">
        <v>45000000</v>
      </c>
      <c r="AI224" s="65">
        <v>48000000</v>
      </c>
      <c r="AJ224" s="65">
        <v>48000000</v>
      </c>
      <c r="AK224" s="65">
        <v>48000000</v>
      </c>
      <c r="AL224" s="65">
        <v>48000000</v>
      </c>
      <c r="AM224" s="65">
        <v>48000000</v>
      </c>
      <c r="AN224" s="64">
        <v>51616000</v>
      </c>
      <c r="AO224" s="64">
        <v>51501000</v>
      </c>
      <c r="AP224" s="64">
        <v>47813000</v>
      </c>
      <c r="AQ224" s="64">
        <v>48336000</v>
      </c>
      <c r="AR224" s="64">
        <v>48625000</v>
      </c>
      <c r="AS224" s="64">
        <v>65559000</v>
      </c>
      <c r="AT224" s="64">
        <v>59830000</v>
      </c>
      <c r="AU224" s="64">
        <v>49159000</v>
      </c>
      <c r="AV224" s="64">
        <v>58867000</v>
      </c>
      <c r="AW224" s="64">
        <v>59592000</v>
      </c>
      <c r="AX224" s="64">
        <v>57116000</v>
      </c>
      <c r="AY224" s="64">
        <v>52792000</v>
      </c>
      <c r="AZ224" s="64">
        <v>58740000</v>
      </c>
      <c r="BA224" s="64">
        <v>53740000</v>
      </c>
      <c r="BB224" s="64">
        <v>49957000</v>
      </c>
      <c r="BC224" s="64">
        <v>68692000</v>
      </c>
      <c r="BD224" s="64">
        <v>59539000</v>
      </c>
      <c r="BE224" s="64">
        <v>86588000</v>
      </c>
      <c r="BF224" s="64">
        <v>60266000</v>
      </c>
      <c r="BG224" s="64">
        <v>59739000</v>
      </c>
      <c r="BH224" s="64">
        <v>60446000</v>
      </c>
      <c r="BI224" s="64">
        <v>62818000</v>
      </c>
      <c r="BJ224" s="64">
        <v>60648000</v>
      </c>
      <c r="BK224" s="64">
        <v>55887000</v>
      </c>
      <c r="BL224" s="64">
        <v>59353000</v>
      </c>
      <c r="BM224" s="64">
        <v>61113000</v>
      </c>
      <c r="BN224" s="64">
        <v>56157000</v>
      </c>
      <c r="BO224" s="64">
        <v>52133000</v>
      </c>
      <c r="BP224" s="64">
        <v>53024000</v>
      </c>
      <c r="BQ224" s="64">
        <v>50340000</v>
      </c>
      <c r="BR224" s="64">
        <v>58268000</v>
      </c>
      <c r="BS224" s="64">
        <v>56182000</v>
      </c>
      <c r="BT224" s="64">
        <v>56182000</v>
      </c>
      <c r="BU224" s="64">
        <v>56182000</v>
      </c>
      <c r="BV224" s="64">
        <v>57343000</v>
      </c>
      <c r="BW224" s="64">
        <v>48963000</v>
      </c>
      <c r="BX224" s="64">
        <v>44473000</v>
      </c>
      <c r="BY224" s="64">
        <v>222000</v>
      </c>
      <c r="BZ224" s="64">
        <v>222000</v>
      </c>
      <c r="CA224" s="63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</row>
    <row r="225" spans="1:90" ht="30" x14ac:dyDescent="0.25">
      <c r="A225" s="15">
        <v>411032</v>
      </c>
      <c r="B225" s="16" t="s">
        <v>707</v>
      </c>
      <c r="C225" s="16" t="s">
        <v>708</v>
      </c>
      <c r="D225" s="16" t="s">
        <v>312</v>
      </c>
      <c r="E225" s="3" t="str">
        <f t="shared" si="45"/>
        <v>ILLINOIS AMERICAN HOMER TWP DIVISION W8 pnum411032</v>
      </c>
      <c r="F225" s="15">
        <v>408</v>
      </c>
      <c r="G225" s="16" t="s">
        <v>709</v>
      </c>
      <c r="H225" s="16" t="s">
        <v>710</v>
      </c>
      <c r="I225" s="59">
        <v>0</v>
      </c>
      <c r="J225" s="59">
        <v>0</v>
      </c>
      <c r="K225" s="59">
        <v>0</v>
      </c>
      <c r="L225" s="59">
        <v>0</v>
      </c>
      <c r="M225" s="59">
        <v>0</v>
      </c>
      <c r="N225" s="59">
        <v>0</v>
      </c>
      <c r="O225" s="59">
        <v>0</v>
      </c>
      <c r="P225" s="59">
        <v>0</v>
      </c>
      <c r="Q225" s="59">
        <v>0</v>
      </c>
      <c r="R225" s="59">
        <v>0</v>
      </c>
      <c r="S225" s="59">
        <v>0</v>
      </c>
      <c r="T225" s="59">
        <v>0</v>
      </c>
      <c r="U225" s="59">
        <v>0</v>
      </c>
      <c r="V225" s="65">
        <v>0</v>
      </c>
      <c r="W225" s="65">
        <v>0</v>
      </c>
      <c r="X225" s="65">
        <v>0</v>
      </c>
      <c r="Y225" s="59">
        <v>0</v>
      </c>
      <c r="Z225" s="59">
        <v>0</v>
      </c>
      <c r="AA225" s="59">
        <v>0</v>
      </c>
      <c r="AB225" s="59">
        <v>0</v>
      </c>
      <c r="AC225" s="59">
        <v>0</v>
      </c>
      <c r="AD225" s="59">
        <v>0</v>
      </c>
      <c r="AE225" s="59">
        <v>0</v>
      </c>
      <c r="AF225" s="59">
        <v>0</v>
      </c>
      <c r="AG225" s="59">
        <v>0</v>
      </c>
      <c r="AH225" s="59">
        <v>0</v>
      </c>
      <c r="AI225" s="59">
        <v>0</v>
      </c>
      <c r="AJ225" s="59">
        <v>0</v>
      </c>
      <c r="AK225" s="59">
        <v>0</v>
      </c>
      <c r="AL225" s="59">
        <v>0</v>
      </c>
      <c r="AM225" s="59">
        <v>0</v>
      </c>
      <c r="AN225" s="59">
        <v>0</v>
      </c>
      <c r="AO225" s="59">
        <v>0</v>
      </c>
      <c r="AP225" s="59">
        <v>0</v>
      </c>
      <c r="AQ225" s="59">
        <v>0</v>
      </c>
      <c r="AR225" s="59">
        <v>0</v>
      </c>
      <c r="AS225" s="65">
        <v>0</v>
      </c>
      <c r="AT225" s="65">
        <v>0</v>
      </c>
      <c r="AU225" s="65">
        <v>0</v>
      </c>
      <c r="AV225" s="59">
        <v>0</v>
      </c>
      <c r="AW225" s="65">
        <v>0</v>
      </c>
      <c r="AX225" s="59">
        <v>0</v>
      </c>
      <c r="AY225" s="59">
        <v>0</v>
      </c>
      <c r="AZ225" s="65">
        <v>0</v>
      </c>
      <c r="BA225" s="65">
        <v>0</v>
      </c>
      <c r="BB225" s="65">
        <v>0</v>
      </c>
      <c r="BC225" s="59">
        <v>0</v>
      </c>
      <c r="BD225" s="59">
        <v>0</v>
      </c>
      <c r="BE225" s="59">
        <v>0</v>
      </c>
      <c r="BF225" s="59">
        <v>0</v>
      </c>
      <c r="BG225" s="65">
        <v>0</v>
      </c>
      <c r="BH225" s="59">
        <v>0</v>
      </c>
      <c r="BI225" s="59">
        <v>0</v>
      </c>
      <c r="BJ225" s="59">
        <v>0</v>
      </c>
      <c r="BK225" s="59">
        <v>0</v>
      </c>
      <c r="BL225" s="59">
        <v>0</v>
      </c>
      <c r="BM225" s="59">
        <v>0</v>
      </c>
      <c r="BN225" s="59">
        <v>0</v>
      </c>
      <c r="BO225" s="61">
        <v>120000</v>
      </c>
      <c r="BP225" s="61">
        <v>125000</v>
      </c>
      <c r="BQ225" s="61">
        <v>125000</v>
      </c>
      <c r="BR225" s="61">
        <v>125000</v>
      </c>
      <c r="BS225" s="61">
        <v>125000</v>
      </c>
      <c r="BT225" s="61">
        <v>125000</v>
      </c>
      <c r="BU225" s="61">
        <v>125000</v>
      </c>
      <c r="BV225" s="61">
        <v>125000</v>
      </c>
      <c r="BW225" s="61">
        <v>125000</v>
      </c>
      <c r="BX225" s="61">
        <v>125000</v>
      </c>
      <c r="BY225" s="61">
        <v>125000</v>
      </c>
      <c r="BZ225" s="61">
        <v>125000</v>
      </c>
      <c r="CA225" s="63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</row>
    <row r="226" spans="1:90" ht="30" x14ac:dyDescent="0.25">
      <c r="A226" s="15">
        <v>411026</v>
      </c>
      <c r="B226" s="16" t="s">
        <v>707</v>
      </c>
      <c r="C226" s="16" t="s">
        <v>708</v>
      </c>
      <c r="D226" s="16" t="s">
        <v>136</v>
      </c>
      <c r="E226" s="3" t="str">
        <f t="shared" si="45"/>
        <v>ILLINOIS AMERICAN HOMER TWP DIVISION W2 pnum411026</v>
      </c>
      <c r="F226" s="15">
        <v>360</v>
      </c>
      <c r="G226" s="16" t="s">
        <v>711</v>
      </c>
      <c r="H226" s="16" t="s">
        <v>712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5">
        <v>0</v>
      </c>
      <c r="Q226" s="65">
        <v>0</v>
      </c>
      <c r="R226" s="65">
        <v>0</v>
      </c>
      <c r="S226" s="65">
        <v>0</v>
      </c>
      <c r="T226" s="65">
        <v>0</v>
      </c>
      <c r="U226" s="65">
        <v>0</v>
      </c>
      <c r="V226" s="65">
        <v>0</v>
      </c>
      <c r="W226" s="65">
        <v>0</v>
      </c>
      <c r="X226" s="65">
        <v>0</v>
      </c>
      <c r="Y226" s="65">
        <v>0</v>
      </c>
      <c r="Z226" s="65">
        <v>0</v>
      </c>
      <c r="AA226" s="65">
        <v>0</v>
      </c>
      <c r="AB226" s="65">
        <v>0</v>
      </c>
      <c r="AC226" s="65">
        <v>0</v>
      </c>
      <c r="AD226" s="65">
        <v>0</v>
      </c>
      <c r="AE226" s="65">
        <v>0</v>
      </c>
      <c r="AF226" s="65">
        <v>0</v>
      </c>
      <c r="AG226" s="65">
        <v>0</v>
      </c>
      <c r="AH226" s="65">
        <v>0</v>
      </c>
      <c r="AI226" s="65">
        <v>0</v>
      </c>
      <c r="AJ226" s="65">
        <v>0</v>
      </c>
      <c r="AK226" s="65">
        <v>0</v>
      </c>
      <c r="AL226" s="65">
        <v>0</v>
      </c>
      <c r="AM226" s="65">
        <v>0</v>
      </c>
      <c r="AN226" s="65">
        <v>0</v>
      </c>
      <c r="AO226" s="65">
        <v>0</v>
      </c>
      <c r="AP226" s="65">
        <v>0</v>
      </c>
      <c r="AQ226" s="65">
        <v>0</v>
      </c>
      <c r="AR226" s="65">
        <v>0</v>
      </c>
      <c r="AS226" s="65">
        <v>0</v>
      </c>
      <c r="AT226" s="65">
        <v>0</v>
      </c>
      <c r="AU226" s="65">
        <v>0</v>
      </c>
      <c r="AV226" s="65">
        <v>0</v>
      </c>
      <c r="AW226" s="65">
        <v>0</v>
      </c>
      <c r="AX226" s="65">
        <v>0</v>
      </c>
      <c r="AY226" s="65">
        <v>0</v>
      </c>
      <c r="AZ226" s="65">
        <v>0</v>
      </c>
      <c r="BA226" s="65">
        <v>0</v>
      </c>
      <c r="BB226" s="65">
        <v>0</v>
      </c>
      <c r="BC226" s="65">
        <v>0</v>
      </c>
      <c r="BD226" s="65">
        <v>0</v>
      </c>
      <c r="BE226" s="65">
        <v>0</v>
      </c>
      <c r="BF226" s="65">
        <v>0</v>
      </c>
      <c r="BG226" s="65">
        <v>0</v>
      </c>
      <c r="BH226" s="65">
        <v>0</v>
      </c>
      <c r="BI226" s="65">
        <v>0</v>
      </c>
      <c r="BJ226" s="65">
        <v>0</v>
      </c>
      <c r="BK226" s="65">
        <v>0</v>
      </c>
      <c r="BL226" s="65">
        <v>0</v>
      </c>
      <c r="BM226" s="65">
        <v>0</v>
      </c>
      <c r="BN226" s="65">
        <v>0</v>
      </c>
      <c r="BO226" s="64">
        <v>116000</v>
      </c>
      <c r="BP226" s="64">
        <v>122000</v>
      </c>
      <c r="BQ226" s="64">
        <v>104000</v>
      </c>
      <c r="BR226" s="64">
        <v>137000</v>
      </c>
      <c r="BS226" s="64">
        <v>172000</v>
      </c>
      <c r="BT226" s="64">
        <v>172000</v>
      </c>
      <c r="BU226" s="64">
        <v>172000</v>
      </c>
      <c r="BV226" s="64">
        <v>172000</v>
      </c>
      <c r="BW226" s="64">
        <v>172000</v>
      </c>
      <c r="BX226" s="64">
        <v>172000</v>
      </c>
      <c r="BY226" s="64">
        <v>172000</v>
      </c>
      <c r="BZ226" s="64">
        <v>172000</v>
      </c>
      <c r="CA226" s="63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</row>
    <row r="227" spans="1:90" ht="30" x14ac:dyDescent="0.25">
      <c r="A227" s="15">
        <v>411027</v>
      </c>
      <c r="B227" s="16" t="s">
        <v>707</v>
      </c>
      <c r="C227" s="16" t="s">
        <v>708</v>
      </c>
      <c r="D227" s="16" t="s">
        <v>157</v>
      </c>
      <c r="E227" s="3" t="str">
        <f t="shared" si="45"/>
        <v>ILLINOIS AMERICAN HOMER TWP DIVISION W4 pnum411027</v>
      </c>
      <c r="F227" s="15">
        <v>320</v>
      </c>
      <c r="G227" s="16" t="s">
        <v>713</v>
      </c>
      <c r="H227" s="16" t="s">
        <v>714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5">
        <v>0</v>
      </c>
      <c r="Q227" s="65">
        <v>0</v>
      </c>
      <c r="R227" s="65">
        <v>0</v>
      </c>
      <c r="S227" s="65">
        <v>0</v>
      </c>
      <c r="T227" s="65">
        <v>0</v>
      </c>
      <c r="U227" s="65">
        <v>0</v>
      </c>
      <c r="V227" s="65">
        <v>0</v>
      </c>
      <c r="W227" s="65">
        <v>0</v>
      </c>
      <c r="X227" s="65">
        <v>0</v>
      </c>
      <c r="Y227" s="65">
        <v>0</v>
      </c>
      <c r="Z227" s="65">
        <v>0</v>
      </c>
      <c r="AA227" s="65">
        <v>0</v>
      </c>
      <c r="AB227" s="65">
        <v>0</v>
      </c>
      <c r="AC227" s="65">
        <v>0</v>
      </c>
      <c r="AD227" s="65">
        <v>0</v>
      </c>
      <c r="AE227" s="65">
        <v>0</v>
      </c>
      <c r="AF227" s="65">
        <v>0</v>
      </c>
      <c r="AG227" s="65">
        <v>0</v>
      </c>
      <c r="AH227" s="65">
        <v>0</v>
      </c>
      <c r="AI227" s="65">
        <v>0</v>
      </c>
      <c r="AJ227" s="65">
        <v>0</v>
      </c>
      <c r="AK227" s="65">
        <v>0</v>
      </c>
      <c r="AL227" s="65">
        <v>0</v>
      </c>
      <c r="AM227" s="65">
        <v>0</v>
      </c>
      <c r="AN227" s="65">
        <v>0</v>
      </c>
      <c r="AO227" s="65">
        <v>0</v>
      </c>
      <c r="AP227" s="65">
        <v>0</v>
      </c>
      <c r="AQ227" s="65">
        <v>0</v>
      </c>
      <c r="AR227" s="65">
        <v>0</v>
      </c>
      <c r="AS227" s="65">
        <v>0</v>
      </c>
      <c r="AT227" s="65">
        <v>0</v>
      </c>
      <c r="AU227" s="65">
        <v>0</v>
      </c>
      <c r="AV227" s="65">
        <v>0</v>
      </c>
      <c r="AW227" s="65">
        <v>0</v>
      </c>
      <c r="AX227" s="65">
        <v>0</v>
      </c>
      <c r="AY227" s="65">
        <v>0</v>
      </c>
      <c r="AZ227" s="65">
        <v>0</v>
      </c>
      <c r="BA227" s="65">
        <v>0</v>
      </c>
      <c r="BB227" s="65">
        <v>0</v>
      </c>
      <c r="BC227" s="65">
        <v>0</v>
      </c>
      <c r="BD227" s="65">
        <v>0</v>
      </c>
      <c r="BE227" s="65">
        <v>0</v>
      </c>
      <c r="BF227" s="65">
        <v>0</v>
      </c>
      <c r="BG227" s="65">
        <v>0</v>
      </c>
      <c r="BH227" s="65">
        <v>0</v>
      </c>
      <c r="BI227" s="65">
        <v>0</v>
      </c>
      <c r="BJ227" s="65">
        <v>0</v>
      </c>
      <c r="BK227" s="65">
        <v>0</v>
      </c>
      <c r="BL227" s="65">
        <v>0</v>
      </c>
      <c r="BM227" s="65">
        <v>0</v>
      </c>
      <c r="BN227" s="65">
        <v>0</v>
      </c>
      <c r="BO227" s="64">
        <v>129000</v>
      </c>
      <c r="BP227" s="64">
        <v>108000</v>
      </c>
      <c r="BQ227" s="64">
        <v>88000</v>
      </c>
      <c r="BR227" s="64">
        <v>103000</v>
      </c>
      <c r="BS227" s="64">
        <v>164000</v>
      </c>
      <c r="BT227" s="64">
        <v>164000</v>
      </c>
      <c r="BU227" s="64">
        <v>164000</v>
      </c>
      <c r="BV227" s="64">
        <v>164000</v>
      </c>
      <c r="BW227" s="64">
        <v>164000</v>
      </c>
      <c r="BX227" s="64">
        <v>164000</v>
      </c>
      <c r="BY227" s="64">
        <v>164000</v>
      </c>
      <c r="BZ227" s="64">
        <v>164000</v>
      </c>
      <c r="CA227" s="63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</row>
    <row r="228" spans="1:90" s="14" customFormat="1" ht="30" x14ac:dyDescent="0.25">
      <c r="A228" s="15">
        <v>411028</v>
      </c>
      <c r="B228" s="16" t="s">
        <v>707</v>
      </c>
      <c r="C228" s="16" t="s">
        <v>708</v>
      </c>
      <c r="D228" s="16" t="s">
        <v>180</v>
      </c>
      <c r="E228" s="3" t="str">
        <f t="shared" si="45"/>
        <v>ILLINOIS AMERICAN HOMER TWP DIVISION W3 pnum411028</v>
      </c>
      <c r="F228" s="15">
        <v>300</v>
      </c>
      <c r="G228" s="16" t="s">
        <v>715</v>
      </c>
      <c r="H228" s="16" t="s">
        <v>716</v>
      </c>
      <c r="I228" s="65">
        <v>0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>
        <v>0</v>
      </c>
      <c r="R228" s="65">
        <v>0</v>
      </c>
      <c r="S228" s="59">
        <v>0</v>
      </c>
      <c r="T228" s="59">
        <v>0</v>
      </c>
      <c r="U228" s="59">
        <v>0</v>
      </c>
      <c r="V228" s="59">
        <v>0</v>
      </c>
      <c r="W228" s="59">
        <v>0</v>
      </c>
      <c r="X228" s="59">
        <v>0</v>
      </c>
      <c r="Y228" s="59">
        <v>0</v>
      </c>
      <c r="Z228" s="59">
        <v>0</v>
      </c>
      <c r="AA228" s="59">
        <v>0</v>
      </c>
      <c r="AB228" s="59">
        <v>0</v>
      </c>
      <c r="AC228" s="59">
        <v>0</v>
      </c>
      <c r="AD228" s="59">
        <v>0</v>
      </c>
      <c r="AE228" s="59">
        <v>0</v>
      </c>
      <c r="AF228" s="59">
        <v>0</v>
      </c>
      <c r="AG228" s="59">
        <v>0</v>
      </c>
      <c r="AH228" s="59">
        <v>0</v>
      </c>
      <c r="AI228" s="59">
        <v>0</v>
      </c>
      <c r="AJ228" s="59">
        <v>0</v>
      </c>
      <c r="AK228" s="59">
        <v>0</v>
      </c>
      <c r="AL228" s="59">
        <v>0</v>
      </c>
      <c r="AM228" s="59">
        <v>0</v>
      </c>
      <c r="AN228" s="59">
        <v>0</v>
      </c>
      <c r="AO228" s="59">
        <v>0</v>
      </c>
      <c r="AP228" s="59">
        <v>0</v>
      </c>
      <c r="AQ228" s="59">
        <v>0</v>
      </c>
      <c r="AR228" s="59">
        <v>0</v>
      </c>
      <c r="AS228" s="59">
        <v>0</v>
      </c>
      <c r="AT228" s="59">
        <v>0</v>
      </c>
      <c r="AU228" s="59">
        <v>0</v>
      </c>
      <c r="AV228" s="59">
        <v>0</v>
      </c>
      <c r="AW228" s="59">
        <v>0</v>
      </c>
      <c r="AX228" s="59">
        <v>0</v>
      </c>
      <c r="AY228" s="59">
        <v>0</v>
      </c>
      <c r="AZ228" s="59">
        <v>0</v>
      </c>
      <c r="BA228" s="59">
        <v>0</v>
      </c>
      <c r="BB228" s="59">
        <v>0</v>
      </c>
      <c r="BC228" s="59">
        <v>0</v>
      </c>
      <c r="BD228" s="59">
        <v>0</v>
      </c>
      <c r="BE228" s="59">
        <v>0</v>
      </c>
      <c r="BF228" s="59">
        <v>0</v>
      </c>
      <c r="BG228" s="59">
        <v>0</v>
      </c>
      <c r="BH228" s="59">
        <v>0</v>
      </c>
      <c r="BI228" s="59">
        <v>0</v>
      </c>
      <c r="BJ228" s="59">
        <v>0</v>
      </c>
      <c r="BK228" s="59">
        <v>0</v>
      </c>
      <c r="BL228" s="59">
        <v>0</v>
      </c>
      <c r="BM228" s="59">
        <v>0</v>
      </c>
      <c r="BN228" s="59">
        <v>0</v>
      </c>
      <c r="BO228" s="61">
        <v>129000</v>
      </c>
      <c r="BP228" s="61">
        <v>110000</v>
      </c>
      <c r="BQ228" s="61">
        <v>123000</v>
      </c>
      <c r="BR228" s="61">
        <v>109000</v>
      </c>
      <c r="BS228" s="61">
        <v>148000</v>
      </c>
      <c r="BT228" s="61">
        <v>148000</v>
      </c>
      <c r="BU228" s="61">
        <v>148000</v>
      </c>
      <c r="BV228" s="61">
        <v>148000</v>
      </c>
      <c r="BW228" s="61">
        <v>148000</v>
      </c>
      <c r="BX228" s="61">
        <v>148000</v>
      </c>
      <c r="BY228" s="61">
        <v>148000</v>
      </c>
      <c r="BZ228" s="61">
        <v>148000</v>
      </c>
      <c r="CA228" s="63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</row>
    <row r="229" spans="1:90" s="14" customFormat="1" ht="30" x14ac:dyDescent="0.25">
      <c r="A229" s="15">
        <v>411781</v>
      </c>
      <c r="B229" s="16" t="s">
        <v>660</v>
      </c>
      <c r="C229" s="16" t="s">
        <v>665</v>
      </c>
      <c r="D229" s="16" t="s">
        <v>717</v>
      </c>
      <c r="E229" s="3" t="str">
        <f t="shared" si="45"/>
        <v>ILLINOIS AMERICAN WEST SUBURBAN DIV W15 pnum411781</v>
      </c>
      <c r="F229" s="15">
        <v>320</v>
      </c>
      <c r="G229" s="16" t="s">
        <v>718</v>
      </c>
      <c r="H229" s="16" t="s">
        <v>719</v>
      </c>
      <c r="I229" s="65">
        <v>0</v>
      </c>
      <c r="J229" s="65">
        <v>0</v>
      </c>
      <c r="K229" s="65">
        <v>0</v>
      </c>
      <c r="L229" s="65">
        <v>0</v>
      </c>
      <c r="M229" s="65">
        <v>0</v>
      </c>
      <c r="N229" s="65">
        <v>0</v>
      </c>
      <c r="O229" s="65">
        <v>0</v>
      </c>
      <c r="P229" s="65">
        <v>0</v>
      </c>
      <c r="Q229" s="65">
        <v>0</v>
      </c>
      <c r="R229" s="65">
        <v>0</v>
      </c>
      <c r="S229" s="66">
        <v>0</v>
      </c>
      <c r="T229" s="66">
        <v>0</v>
      </c>
      <c r="U229" s="66">
        <v>0</v>
      </c>
      <c r="V229" s="66">
        <v>0</v>
      </c>
      <c r="W229" s="66">
        <v>0</v>
      </c>
      <c r="X229" s="66">
        <v>0</v>
      </c>
      <c r="Y229" s="66">
        <v>0</v>
      </c>
      <c r="Z229" s="66">
        <v>0</v>
      </c>
      <c r="AA229" s="66">
        <v>0</v>
      </c>
      <c r="AB229" s="66">
        <v>0</v>
      </c>
      <c r="AC229" s="66">
        <v>0</v>
      </c>
      <c r="AD229" s="66">
        <v>0</v>
      </c>
      <c r="AE229" s="66">
        <v>0</v>
      </c>
      <c r="AF229" s="66">
        <v>0</v>
      </c>
      <c r="AG229" s="66">
        <v>0</v>
      </c>
      <c r="AH229" s="66">
        <v>0</v>
      </c>
      <c r="AI229" s="66">
        <v>0</v>
      </c>
      <c r="AJ229" s="66">
        <v>0</v>
      </c>
      <c r="AK229" s="66">
        <v>0</v>
      </c>
      <c r="AL229" s="66">
        <v>0</v>
      </c>
      <c r="AM229" s="66">
        <v>0</v>
      </c>
      <c r="AN229" s="66">
        <v>0</v>
      </c>
      <c r="AO229" s="66">
        <v>0</v>
      </c>
      <c r="AP229" s="66">
        <v>0</v>
      </c>
      <c r="AQ229" s="66">
        <v>0</v>
      </c>
      <c r="AR229" s="66">
        <v>0</v>
      </c>
      <c r="AS229" s="66">
        <v>0</v>
      </c>
      <c r="AT229" s="66">
        <v>0</v>
      </c>
      <c r="AU229" s="66">
        <v>0</v>
      </c>
      <c r="AV229" s="66">
        <v>0</v>
      </c>
      <c r="AW229" s="66">
        <v>0</v>
      </c>
      <c r="AX229" s="66">
        <v>0</v>
      </c>
      <c r="AY229" s="66">
        <v>0</v>
      </c>
      <c r="AZ229" s="66">
        <v>0</v>
      </c>
      <c r="BA229" s="66">
        <v>0</v>
      </c>
      <c r="BB229" s="66">
        <v>0</v>
      </c>
      <c r="BC229" s="66">
        <v>0</v>
      </c>
      <c r="BD229" s="66">
        <v>0</v>
      </c>
      <c r="BE229" s="66">
        <v>0</v>
      </c>
      <c r="BF229" s="66">
        <v>0</v>
      </c>
      <c r="BG229" s="66">
        <v>0</v>
      </c>
      <c r="BH229" s="66">
        <v>0</v>
      </c>
      <c r="BI229" s="66">
        <v>0</v>
      </c>
      <c r="BJ229" s="66">
        <v>0</v>
      </c>
      <c r="BK229" s="66">
        <v>0</v>
      </c>
      <c r="BL229" s="66">
        <v>0</v>
      </c>
      <c r="BM229" s="66">
        <v>0</v>
      </c>
      <c r="BN229" s="64">
        <v>35000</v>
      </c>
      <c r="BO229" s="64">
        <v>37000</v>
      </c>
      <c r="BP229" s="64">
        <v>42000</v>
      </c>
      <c r="BQ229" s="64">
        <v>47000</v>
      </c>
      <c r="BR229" s="64">
        <v>39000</v>
      </c>
      <c r="BS229" s="64">
        <v>39000</v>
      </c>
      <c r="BT229" s="64">
        <v>39000</v>
      </c>
      <c r="BU229" s="64">
        <v>39000</v>
      </c>
      <c r="BV229" s="64">
        <v>39000</v>
      </c>
      <c r="BW229" s="64">
        <v>39000</v>
      </c>
      <c r="BX229" s="64">
        <v>39000</v>
      </c>
      <c r="BY229" s="64">
        <v>39000</v>
      </c>
      <c r="BZ229" s="64">
        <v>39000</v>
      </c>
      <c r="CA229" s="63"/>
    </row>
    <row r="230" spans="1:90" s="14" customFormat="1" x14ac:dyDescent="0.25">
      <c r="A230" s="2">
        <v>409246</v>
      </c>
      <c r="B230" s="3" t="s">
        <v>720</v>
      </c>
      <c r="C230" s="3" t="s">
        <v>721</v>
      </c>
      <c r="D230" s="3" t="s">
        <v>141</v>
      </c>
      <c r="E230" s="3" t="str">
        <f t="shared" si="45"/>
        <v>IMPERIAL MHP W1 pnum409246</v>
      </c>
      <c r="F230" s="2">
        <v>580</v>
      </c>
      <c r="G230" s="3" t="s">
        <v>722</v>
      </c>
      <c r="H230" s="3" t="s">
        <v>723</v>
      </c>
      <c r="I230" s="57">
        <v>0</v>
      </c>
      <c r="J230" s="57">
        <v>0</v>
      </c>
      <c r="K230" s="57">
        <v>0</v>
      </c>
      <c r="L230" s="57">
        <v>0</v>
      </c>
      <c r="M230" s="57">
        <v>0</v>
      </c>
      <c r="N230" s="57">
        <v>0</v>
      </c>
      <c r="O230" s="57">
        <v>0</v>
      </c>
      <c r="P230" s="57">
        <v>0</v>
      </c>
      <c r="Q230" s="57">
        <v>0</v>
      </c>
      <c r="R230" s="57">
        <v>0</v>
      </c>
      <c r="S230" s="57">
        <v>0</v>
      </c>
      <c r="T230" s="57">
        <v>0</v>
      </c>
      <c r="U230" s="57">
        <v>0</v>
      </c>
      <c r="V230" s="57">
        <v>0</v>
      </c>
      <c r="W230" s="57">
        <v>0</v>
      </c>
      <c r="X230" s="57">
        <v>0</v>
      </c>
      <c r="Y230" s="57">
        <v>0</v>
      </c>
      <c r="Z230" s="52">
        <v>125000</v>
      </c>
      <c r="AA230" s="52">
        <v>125000</v>
      </c>
      <c r="AB230" s="52">
        <v>125000</v>
      </c>
      <c r="AC230" s="52">
        <v>125000</v>
      </c>
      <c r="AD230" s="52">
        <v>125000</v>
      </c>
      <c r="AE230" s="52">
        <v>125000</v>
      </c>
      <c r="AF230" s="52">
        <v>125000</v>
      </c>
      <c r="AG230" s="52">
        <v>125000</v>
      </c>
      <c r="AH230" s="52">
        <v>125000</v>
      </c>
      <c r="AI230" s="52">
        <v>125000</v>
      </c>
      <c r="AJ230" s="52">
        <v>125000</v>
      </c>
      <c r="AK230" s="52">
        <v>125000</v>
      </c>
      <c r="AL230" s="52">
        <v>125000</v>
      </c>
      <c r="AM230" s="52">
        <v>125000</v>
      </c>
      <c r="AN230" s="52">
        <v>125000</v>
      </c>
      <c r="AO230" s="52">
        <v>158000</v>
      </c>
      <c r="AP230" s="52">
        <v>198000</v>
      </c>
      <c r="AQ230" s="52">
        <v>956900</v>
      </c>
      <c r="AR230" s="52">
        <v>1065900</v>
      </c>
      <c r="AS230" s="52">
        <v>3100000</v>
      </c>
      <c r="AT230" s="52">
        <v>966900</v>
      </c>
      <c r="AU230" s="52">
        <v>947100</v>
      </c>
      <c r="AV230" s="52">
        <v>933900</v>
      </c>
      <c r="AW230" s="52">
        <v>456855</v>
      </c>
      <c r="AX230" s="52">
        <v>452360</v>
      </c>
      <c r="AY230" s="52">
        <v>437610</v>
      </c>
      <c r="AZ230" s="52">
        <v>422470</v>
      </c>
      <c r="BA230" s="52">
        <v>422470</v>
      </c>
      <c r="BB230" s="52">
        <v>2700860</v>
      </c>
      <c r="BC230" s="53">
        <v>0</v>
      </c>
      <c r="BD230" s="53">
        <v>0</v>
      </c>
      <c r="BE230" s="53">
        <v>0</v>
      </c>
      <c r="BF230" s="53">
        <v>0</v>
      </c>
      <c r="BG230" s="53">
        <v>0</v>
      </c>
      <c r="BH230" s="53">
        <v>0</v>
      </c>
      <c r="BI230" s="53">
        <v>0</v>
      </c>
      <c r="BJ230" s="53">
        <v>0</v>
      </c>
      <c r="BK230" s="53">
        <v>0</v>
      </c>
      <c r="BL230" s="53">
        <v>0</v>
      </c>
      <c r="BM230" s="53">
        <v>0</v>
      </c>
      <c r="BN230" s="53">
        <v>0</v>
      </c>
      <c r="BO230" s="53">
        <v>0</v>
      </c>
      <c r="BP230" s="53">
        <v>0</v>
      </c>
      <c r="BQ230" s="53">
        <v>0</v>
      </c>
      <c r="BR230" s="53">
        <v>0</v>
      </c>
      <c r="BS230" s="53">
        <v>0</v>
      </c>
      <c r="BT230" s="53">
        <v>0</v>
      </c>
      <c r="BU230" s="53">
        <v>0</v>
      </c>
      <c r="BV230" s="53">
        <v>0</v>
      </c>
      <c r="BW230" s="53">
        <v>0</v>
      </c>
      <c r="BX230" s="53">
        <v>0</v>
      </c>
      <c r="BY230" s="53">
        <v>0</v>
      </c>
      <c r="BZ230" s="53">
        <v>0</v>
      </c>
      <c r="CA230" s="58"/>
    </row>
    <row r="231" spans="1:90" s="14" customFormat="1" ht="30" x14ac:dyDescent="0.25">
      <c r="A231" s="2">
        <v>409282</v>
      </c>
      <c r="B231" s="3" t="s">
        <v>724</v>
      </c>
      <c r="C231" s="3" t="s">
        <v>725</v>
      </c>
      <c r="D231" s="3" t="s">
        <v>136</v>
      </c>
      <c r="E231" s="3" t="str">
        <f t="shared" si="45"/>
        <v>INGALLS PARK SUBD W2 pnum409282</v>
      </c>
      <c r="F231" s="2">
        <v>305</v>
      </c>
      <c r="G231" s="3" t="s">
        <v>726</v>
      </c>
      <c r="H231" s="3" t="s">
        <v>727</v>
      </c>
      <c r="I231" s="50">
        <v>5000000</v>
      </c>
      <c r="J231" s="50">
        <v>5000000</v>
      </c>
      <c r="K231" s="50">
        <v>5000000</v>
      </c>
      <c r="L231" s="50">
        <v>5000000</v>
      </c>
      <c r="M231" s="50">
        <v>5000000</v>
      </c>
      <c r="N231" s="50">
        <v>5000000</v>
      </c>
      <c r="O231" s="50">
        <v>5000000</v>
      </c>
      <c r="P231" s="50">
        <v>5000000</v>
      </c>
      <c r="Q231" s="50">
        <v>5000000</v>
      </c>
      <c r="R231" s="50">
        <v>5000000</v>
      </c>
      <c r="S231" s="50">
        <v>5000000</v>
      </c>
      <c r="T231" s="50">
        <v>5000000</v>
      </c>
      <c r="U231" s="50">
        <v>5000000</v>
      </c>
      <c r="V231" s="50">
        <v>5000000</v>
      </c>
      <c r="W231" s="50">
        <v>5000000</v>
      </c>
      <c r="X231" s="50">
        <v>5500000</v>
      </c>
      <c r="Y231" s="50">
        <v>5500000</v>
      </c>
      <c r="Z231" s="50">
        <v>6000000</v>
      </c>
      <c r="AA231" s="50">
        <v>7000000</v>
      </c>
      <c r="AB231" s="50">
        <v>7000000</v>
      </c>
      <c r="AC231" s="50">
        <v>7500000</v>
      </c>
      <c r="AD231" s="50">
        <v>7500000</v>
      </c>
      <c r="AE231" s="50">
        <v>7500000</v>
      </c>
      <c r="AF231" s="50">
        <v>8000000</v>
      </c>
      <c r="AG231" s="50">
        <v>8000000</v>
      </c>
      <c r="AH231" s="50">
        <v>8500000</v>
      </c>
      <c r="AI231" s="50">
        <v>8500000</v>
      </c>
      <c r="AJ231" s="50">
        <v>9000000</v>
      </c>
      <c r="AK231" s="50">
        <v>10008000</v>
      </c>
      <c r="AL231" s="50">
        <v>10008000</v>
      </c>
      <c r="AM231" s="50">
        <v>10465000</v>
      </c>
      <c r="AN231" s="51">
        <v>15768000</v>
      </c>
      <c r="AO231" s="51">
        <v>10008000</v>
      </c>
      <c r="AP231" s="51">
        <v>10008000</v>
      </c>
      <c r="AQ231" s="51">
        <v>10465000</v>
      </c>
      <c r="AR231" s="51">
        <v>9855000</v>
      </c>
      <c r="AS231" s="51">
        <v>5840000</v>
      </c>
      <c r="AT231" s="51">
        <v>6659130</v>
      </c>
      <c r="AU231" s="51">
        <v>7956838</v>
      </c>
      <c r="AV231" s="51">
        <v>7956838</v>
      </c>
      <c r="AW231" s="51">
        <v>7486900</v>
      </c>
      <c r="AX231" s="51">
        <v>6344105</v>
      </c>
      <c r="AY231" s="52">
        <v>6804600</v>
      </c>
      <c r="AZ231" s="51">
        <v>7798080</v>
      </c>
      <c r="BA231" s="52">
        <v>7878097</v>
      </c>
      <c r="BB231" s="52">
        <v>8756200</v>
      </c>
      <c r="BC231" s="51">
        <v>7776600</v>
      </c>
      <c r="BD231" s="51">
        <v>8018600</v>
      </c>
      <c r="BE231" s="113"/>
      <c r="BF231" s="113"/>
      <c r="BG231" s="51">
        <v>11333250</v>
      </c>
      <c r="BH231" s="51">
        <v>11333250</v>
      </c>
      <c r="BI231" s="51">
        <v>10197188</v>
      </c>
      <c r="BJ231" s="51">
        <v>11804000</v>
      </c>
      <c r="BK231" s="51">
        <v>11804000</v>
      </c>
      <c r="BL231" s="51">
        <v>11804000</v>
      </c>
      <c r="BM231" s="51">
        <v>11804000</v>
      </c>
      <c r="BN231" s="51">
        <v>11804000</v>
      </c>
      <c r="BO231" s="51">
        <v>8446000</v>
      </c>
      <c r="BP231" s="51">
        <v>8446000</v>
      </c>
      <c r="BQ231" s="51">
        <v>8446000</v>
      </c>
      <c r="BR231" s="51">
        <v>8446000</v>
      </c>
      <c r="BS231" s="51">
        <v>8446000</v>
      </c>
      <c r="BT231" s="51">
        <v>8446000</v>
      </c>
      <c r="BU231" s="51">
        <v>8446000</v>
      </c>
      <c r="BV231" s="51">
        <v>8446000</v>
      </c>
      <c r="BW231" s="51">
        <v>8446000</v>
      </c>
      <c r="BX231" s="51">
        <v>8446000</v>
      </c>
      <c r="BY231" s="51">
        <v>8446000</v>
      </c>
      <c r="BZ231" s="51">
        <v>8446000</v>
      </c>
      <c r="CA231" s="111"/>
      <c r="CB231" s="112"/>
      <c r="CC231" s="112"/>
      <c r="CD231" s="112"/>
      <c r="CE231" s="112"/>
      <c r="CF231" s="112"/>
      <c r="CG231" s="112"/>
      <c r="CH231" s="112"/>
      <c r="CI231" s="112"/>
      <c r="CJ231" s="112"/>
      <c r="CK231" s="112"/>
      <c r="CL231" s="112"/>
    </row>
    <row r="232" spans="1:90" s="112" customFormat="1" ht="30" x14ac:dyDescent="0.25">
      <c r="A232" s="20">
        <v>404103</v>
      </c>
      <c r="B232" s="21" t="s">
        <v>728</v>
      </c>
      <c r="C232" s="21" t="s">
        <v>729</v>
      </c>
      <c r="D232" s="21" t="s">
        <v>141</v>
      </c>
      <c r="E232" s="3" t="str">
        <f t="shared" si="45"/>
        <v>INWOOD GOLF COURSE W1 pnum404103</v>
      </c>
      <c r="F232" s="20">
        <v>140</v>
      </c>
      <c r="G232" s="21" t="s">
        <v>730</v>
      </c>
      <c r="H232" s="21" t="s">
        <v>731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0</v>
      </c>
      <c r="S232" s="73">
        <v>0</v>
      </c>
      <c r="T232" s="73">
        <v>0</v>
      </c>
      <c r="U232" s="73">
        <v>0</v>
      </c>
      <c r="V232" s="73">
        <v>0</v>
      </c>
      <c r="W232" s="73">
        <v>0</v>
      </c>
      <c r="X232" s="73">
        <v>0</v>
      </c>
      <c r="Y232" s="73">
        <v>0</v>
      </c>
      <c r="Z232" s="73">
        <v>0</v>
      </c>
      <c r="AA232" s="73">
        <v>0</v>
      </c>
      <c r="AB232" s="73">
        <v>0</v>
      </c>
      <c r="AC232" s="73">
        <v>0</v>
      </c>
      <c r="AD232" s="73">
        <v>0</v>
      </c>
      <c r="AE232" s="73">
        <v>0</v>
      </c>
      <c r="AF232" s="73">
        <v>0</v>
      </c>
      <c r="AG232" s="73">
        <v>0</v>
      </c>
      <c r="AH232" s="73">
        <v>0</v>
      </c>
      <c r="AI232" s="73">
        <v>0</v>
      </c>
      <c r="AJ232" s="73">
        <v>0</v>
      </c>
      <c r="AK232" s="73">
        <v>0</v>
      </c>
      <c r="AL232" s="73">
        <v>0</v>
      </c>
      <c r="AM232" s="73">
        <v>0</v>
      </c>
      <c r="AN232" s="73">
        <v>0</v>
      </c>
      <c r="AO232" s="73">
        <v>0</v>
      </c>
      <c r="AP232" s="73">
        <v>0</v>
      </c>
      <c r="AQ232" s="73">
        <v>0</v>
      </c>
      <c r="AR232" s="73">
        <v>0</v>
      </c>
      <c r="AS232" s="73">
        <v>0</v>
      </c>
      <c r="AT232" s="73">
        <v>0</v>
      </c>
      <c r="AU232" s="73">
        <v>0</v>
      </c>
      <c r="AV232" s="73">
        <v>0</v>
      </c>
      <c r="AW232" s="73">
        <v>0</v>
      </c>
      <c r="AX232" s="73">
        <v>0</v>
      </c>
      <c r="AY232" s="73">
        <v>0</v>
      </c>
      <c r="AZ232" s="73">
        <v>0</v>
      </c>
      <c r="BA232" s="67">
        <v>0</v>
      </c>
      <c r="BB232" s="67">
        <v>0</v>
      </c>
      <c r="BC232" s="67">
        <v>0</v>
      </c>
      <c r="BD232" s="67">
        <v>0</v>
      </c>
      <c r="BE232" s="67">
        <v>0</v>
      </c>
      <c r="BF232" s="67">
        <v>0</v>
      </c>
      <c r="BG232" s="73">
        <v>0</v>
      </c>
      <c r="BH232" s="73">
        <v>0</v>
      </c>
      <c r="BI232" s="73">
        <v>0</v>
      </c>
      <c r="BJ232" s="73">
        <v>0</v>
      </c>
      <c r="BK232" s="73">
        <v>0</v>
      </c>
      <c r="BL232" s="74">
        <v>6069000</v>
      </c>
      <c r="BM232" s="74">
        <v>7069000</v>
      </c>
      <c r="BN232" s="74">
        <v>7069000</v>
      </c>
      <c r="BO232" s="74">
        <v>7069000</v>
      </c>
      <c r="BP232" s="74">
        <v>7569000</v>
      </c>
      <c r="BQ232" s="74">
        <v>7569000</v>
      </c>
      <c r="BR232" s="74">
        <v>7569000</v>
      </c>
      <c r="BS232" s="74">
        <v>7569000</v>
      </c>
      <c r="BT232" s="74">
        <v>7569000</v>
      </c>
      <c r="BU232" s="74">
        <v>7569000</v>
      </c>
      <c r="BV232" s="74">
        <v>7569000</v>
      </c>
      <c r="BW232" s="74">
        <v>7969000</v>
      </c>
      <c r="BX232" s="74">
        <v>8169000</v>
      </c>
      <c r="BY232" s="74">
        <v>8169000</v>
      </c>
      <c r="BZ232" s="74">
        <v>8169000</v>
      </c>
      <c r="CA232" s="72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</row>
    <row r="233" spans="1:90" s="14" customFormat="1" x14ac:dyDescent="0.25">
      <c r="A233" s="28">
        <v>410176</v>
      </c>
      <c r="B233" s="29" t="s">
        <v>732</v>
      </c>
      <c r="C233" s="11" t="s">
        <v>733</v>
      </c>
      <c r="D233" s="11" t="s">
        <v>253</v>
      </c>
      <c r="E233" s="3" t="str">
        <f t="shared" si="45"/>
        <v>JOLIET W13 pnum410176</v>
      </c>
      <c r="F233" s="10">
        <v>200</v>
      </c>
      <c r="G233" s="11" t="s">
        <v>734</v>
      </c>
      <c r="H233" s="11" t="s">
        <v>735</v>
      </c>
      <c r="I233" s="92">
        <v>0</v>
      </c>
      <c r="J233" s="88">
        <v>0</v>
      </c>
      <c r="K233" s="88">
        <v>0</v>
      </c>
      <c r="L233" s="88">
        <v>0</v>
      </c>
      <c r="M233" s="88">
        <v>0</v>
      </c>
      <c r="N233" s="88">
        <v>0</v>
      </c>
      <c r="O233" s="88">
        <v>0</v>
      </c>
      <c r="P233" s="88">
        <v>0</v>
      </c>
      <c r="Q233" s="88">
        <v>0</v>
      </c>
      <c r="R233" s="88">
        <v>0</v>
      </c>
      <c r="S233" s="88">
        <v>0</v>
      </c>
      <c r="T233" s="88">
        <v>0</v>
      </c>
      <c r="U233" s="88">
        <v>0</v>
      </c>
      <c r="V233" s="88">
        <v>0</v>
      </c>
      <c r="W233" s="88">
        <v>0</v>
      </c>
      <c r="X233" s="88">
        <v>0</v>
      </c>
      <c r="Y233" s="88">
        <v>0</v>
      </c>
      <c r="Z233" s="88">
        <v>0</v>
      </c>
      <c r="AA233" s="88">
        <v>0</v>
      </c>
      <c r="AB233" s="88">
        <v>0</v>
      </c>
      <c r="AC233" s="88">
        <v>0</v>
      </c>
      <c r="AD233" s="88">
        <v>0</v>
      </c>
      <c r="AE233" s="88">
        <v>0</v>
      </c>
      <c r="AF233" s="88">
        <v>0</v>
      </c>
      <c r="AG233" s="88">
        <v>0</v>
      </c>
      <c r="AH233" s="88">
        <v>0</v>
      </c>
      <c r="AI233" s="88">
        <v>0</v>
      </c>
      <c r="AJ233" s="88">
        <v>0</v>
      </c>
      <c r="AK233" s="88">
        <v>0</v>
      </c>
      <c r="AL233" s="88">
        <v>0</v>
      </c>
      <c r="AM233" s="88">
        <v>0</v>
      </c>
      <c r="AN233" s="88">
        <v>0</v>
      </c>
      <c r="AO233" s="88">
        <v>0</v>
      </c>
      <c r="AP233" s="88">
        <v>0</v>
      </c>
      <c r="AQ233" s="88">
        <v>0</v>
      </c>
      <c r="AR233" s="88">
        <v>0</v>
      </c>
      <c r="AS233" s="88">
        <v>0</v>
      </c>
      <c r="AT233" s="88">
        <v>0</v>
      </c>
      <c r="AU233" s="88">
        <v>0</v>
      </c>
      <c r="AV233" s="88">
        <v>0</v>
      </c>
      <c r="AW233" s="88">
        <v>0</v>
      </c>
      <c r="AX233" s="88">
        <v>0</v>
      </c>
      <c r="AY233" s="88">
        <v>0</v>
      </c>
      <c r="AZ233" s="88">
        <v>0</v>
      </c>
      <c r="BA233" s="88">
        <v>0</v>
      </c>
      <c r="BB233" s="88">
        <v>0</v>
      </c>
      <c r="BC233" s="88">
        <v>0</v>
      </c>
      <c r="BD233" s="88">
        <v>0</v>
      </c>
      <c r="BE233" s="88">
        <v>0</v>
      </c>
      <c r="BF233" s="88">
        <v>0</v>
      </c>
      <c r="BG233" s="88">
        <v>0</v>
      </c>
      <c r="BH233" s="88">
        <v>0</v>
      </c>
      <c r="BI233" s="88">
        <v>0</v>
      </c>
      <c r="BJ233" s="88">
        <v>0</v>
      </c>
      <c r="BK233" s="88">
        <v>0</v>
      </c>
      <c r="BL233" s="88">
        <v>0</v>
      </c>
      <c r="BM233" s="88">
        <v>0</v>
      </c>
      <c r="BN233" s="88">
        <v>0</v>
      </c>
      <c r="BO233" s="88">
        <v>0</v>
      </c>
      <c r="BP233" s="88">
        <v>0</v>
      </c>
      <c r="BQ233" s="88">
        <v>0</v>
      </c>
      <c r="BR233" s="88">
        <v>0</v>
      </c>
      <c r="BS233" s="88">
        <v>0</v>
      </c>
      <c r="BT233" s="88">
        <v>0</v>
      </c>
      <c r="BU233" s="88">
        <v>0</v>
      </c>
      <c r="BV233" s="88">
        <v>0</v>
      </c>
      <c r="BW233" s="88">
        <v>0</v>
      </c>
      <c r="BX233" s="88">
        <v>0</v>
      </c>
      <c r="BY233" s="88">
        <v>0</v>
      </c>
      <c r="BZ233" s="88">
        <v>0</v>
      </c>
      <c r="CA233" s="56"/>
    </row>
    <row r="234" spans="1:90" s="14" customFormat="1" x14ac:dyDescent="0.25">
      <c r="A234" s="28">
        <v>410367</v>
      </c>
      <c r="B234" s="29" t="s">
        <v>732</v>
      </c>
      <c r="C234" s="11" t="s">
        <v>733</v>
      </c>
      <c r="D234" s="11" t="s">
        <v>532</v>
      </c>
      <c r="E234" s="3" t="str">
        <f t="shared" si="45"/>
        <v>JOLIET W14 pnum410367</v>
      </c>
      <c r="F234" s="12">
        <v>200</v>
      </c>
      <c r="G234" s="11" t="s">
        <v>734</v>
      </c>
      <c r="H234" s="11" t="s">
        <v>735</v>
      </c>
      <c r="I234" s="92">
        <v>0</v>
      </c>
      <c r="J234" s="88">
        <v>0</v>
      </c>
      <c r="K234" s="88">
        <v>0</v>
      </c>
      <c r="L234" s="88">
        <v>0</v>
      </c>
      <c r="M234" s="88">
        <v>0</v>
      </c>
      <c r="N234" s="88">
        <v>0</v>
      </c>
      <c r="O234" s="88">
        <v>0</v>
      </c>
      <c r="P234" s="88">
        <v>0</v>
      </c>
      <c r="Q234" s="88">
        <v>0</v>
      </c>
      <c r="R234" s="88">
        <v>0</v>
      </c>
      <c r="S234" s="88">
        <v>0</v>
      </c>
      <c r="T234" s="88">
        <v>0</v>
      </c>
      <c r="U234" s="88">
        <v>0</v>
      </c>
      <c r="V234" s="88">
        <v>0</v>
      </c>
      <c r="W234" s="88">
        <v>0</v>
      </c>
      <c r="X234" s="88">
        <v>0</v>
      </c>
      <c r="Y234" s="88">
        <v>0</v>
      </c>
      <c r="Z234" s="88">
        <v>0</v>
      </c>
      <c r="AA234" s="88">
        <v>0</v>
      </c>
      <c r="AB234" s="88">
        <v>0</v>
      </c>
      <c r="AC234" s="88">
        <v>0</v>
      </c>
      <c r="AD234" s="88">
        <v>0</v>
      </c>
      <c r="AE234" s="88">
        <v>0</v>
      </c>
      <c r="AF234" s="88">
        <v>0</v>
      </c>
      <c r="AG234" s="88">
        <v>0</v>
      </c>
      <c r="AH234" s="88">
        <v>0</v>
      </c>
      <c r="AI234" s="88">
        <v>0</v>
      </c>
      <c r="AJ234" s="88">
        <v>0</v>
      </c>
      <c r="AK234" s="88">
        <v>0</v>
      </c>
      <c r="AL234" s="88">
        <v>0</v>
      </c>
      <c r="AM234" s="88">
        <v>0</v>
      </c>
      <c r="AN234" s="88">
        <v>0</v>
      </c>
      <c r="AO234" s="88">
        <v>0</v>
      </c>
      <c r="AP234" s="88">
        <v>0</v>
      </c>
      <c r="AQ234" s="88">
        <v>0</v>
      </c>
      <c r="AR234" s="88">
        <v>0</v>
      </c>
      <c r="AS234" s="88">
        <v>0</v>
      </c>
      <c r="AT234" s="88">
        <v>0</v>
      </c>
      <c r="AU234" s="88">
        <v>0</v>
      </c>
      <c r="AV234" s="88">
        <v>0</v>
      </c>
      <c r="AW234" s="88">
        <v>0</v>
      </c>
      <c r="AX234" s="88">
        <v>0</v>
      </c>
      <c r="AY234" s="88">
        <v>0</v>
      </c>
      <c r="AZ234" s="88">
        <v>0</v>
      </c>
      <c r="BA234" s="88">
        <v>0</v>
      </c>
      <c r="BB234" s="88">
        <v>0</v>
      </c>
      <c r="BC234" s="88">
        <v>0</v>
      </c>
      <c r="BD234" s="88">
        <v>0</v>
      </c>
      <c r="BE234" s="88">
        <v>0</v>
      </c>
      <c r="BF234" s="88">
        <v>0</v>
      </c>
      <c r="BG234" s="88">
        <v>0</v>
      </c>
      <c r="BH234" s="88">
        <v>0</v>
      </c>
      <c r="BI234" s="88">
        <v>0</v>
      </c>
      <c r="BJ234" s="88">
        <v>0</v>
      </c>
      <c r="BK234" s="88">
        <v>0</v>
      </c>
      <c r="BL234" s="88">
        <v>0</v>
      </c>
      <c r="BM234" s="88">
        <v>0</v>
      </c>
      <c r="BN234" s="88">
        <v>0</v>
      </c>
      <c r="BO234" s="88">
        <v>0</v>
      </c>
      <c r="BP234" s="88">
        <v>0</v>
      </c>
      <c r="BQ234" s="88">
        <v>0</v>
      </c>
      <c r="BR234" s="88">
        <v>0</v>
      </c>
      <c r="BS234" s="88">
        <v>0</v>
      </c>
      <c r="BT234" s="88">
        <v>0</v>
      </c>
      <c r="BU234" s="88">
        <v>0</v>
      </c>
      <c r="BV234" s="88">
        <v>0</v>
      </c>
      <c r="BW234" s="88">
        <v>0</v>
      </c>
      <c r="BX234" s="88">
        <v>0</v>
      </c>
      <c r="BY234" s="88">
        <v>0</v>
      </c>
      <c r="BZ234" s="88">
        <v>0</v>
      </c>
      <c r="CA234" s="56"/>
    </row>
    <row r="235" spans="1:90" s="14" customFormat="1" x14ac:dyDescent="0.25">
      <c r="A235" s="28">
        <v>412262</v>
      </c>
      <c r="B235" s="29" t="s">
        <v>732</v>
      </c>
      <c r="C235" s="11" t="s">
        <v>733</v>
      </c>
      <c r="D235" s="11" t="s">
        <v>736</v>
      </c>
      <c r="E235" s="3" t="str">
        <f t="shared" si="45"/>
        <v>JOLIET W301 pnum412262</v>
      </c>
      <c r="F235" s="12">
        <v>127</v>
      </c>
      <c r="G235" s="11" t="s">
        <v>737</v>
      </c>
      <c r="H235" s="11" t="s">
        <v>738</v>
      </c>
      <c r="I235" s="82">
        <v>0</v>
      </c>
      <c r="J235" s="86">
        <v>0</v>
      </c>
      <c r="K235" s="86">
        <v>0</v>
      </c>
      <c r="L235" s="86">
        <v>0</v>
      </c>
      <c r="M235" s="86">
        <v>0</v>
      </c>
      <c r="N235" s="86">
        <v>0</v>
      </c>
      <c r="O235" s="86">
        <v>0</v>
      </c>
      <c r="P235" s="86">
        <v>0</v>
      </c>
      <c r="Q235" s="86">
        <v>0</v>
      </c>
      <c r="R235" s="86">
        <v>0</v>
      </c>
      <c r="S235" s="86">
        <v>0</v>
      </c>
      <c r="T235" s="86">
        <v>0</v>
      </c>
      <c r="U235" s="86">
        <v>0</v>
      </c>
      <c r="V235" s="86">
        <v>0</v>
      </c>
      <c r="W235" s="86">
        <v>0</v>
      </c>
      <c r="X235" s="86">
        <v>0</v>
      </c>
      <c r="Y235" s="86">
        <v>0</v>
      </c>
      <c r="Z235" s="86">
        <v>0</v>
      </c>
      <c r="AA235" s="86">
        <v>0</v>
      </c>
      <c r="AB235" s="86">
        <v>0</v>
      </c>
      <c r="AC235" s="86">
        <v>0</v>
      </c>
      <c r="AD235" s="86">
        <v>0</v>
      </c>
      <c r="AE235" s="86">
        <v>0</v>
      </c>
      <c r="AF235" s="86">
        <v>0</v>
      </c>
      <c r="AG235" s="86">
        <v>0</v>
      </c>
      <c r="AH235" s="86">
        <v>0</v>
      </c>
      <c r="AI235" s="86">
        <v>0</v>
      </c>
      <c r="AJ235" s="86">
        <v>0</v>
      </c>
      <c r="AK235" s="86">
        <v>0</v>
      </c>
      <c r="AL235" s="86">
        <v>0</v>
      </c>
      <c r="AM235" s="86">
        <v>0</v>
      </c>
      <c r="AN235" s="86">
        <v>0</v>
      </c>
      <c r="AO235" s="86">
        <v>0</v>
      </c>
      <c r="AP235" s="86">
        <v>0</v>
      </c>
      <c r="AQ235" s="86">
        <v>0</v>
      </c>
      <c r="AR235" s="86">
        <v>0</v>
      </c>
      <c r="AS235" s="86">
        <v>0</v>
      </c>
      <c r="AT235" s="86">
        <v>0</v>
      </c>
      <c r="AU235" s="86">
        <v>0</v>
      </c>
      <c r="AV235" s="86">
        <v>0</v>
      </c>
      <c r="AW235" s="86">
        <v>0</v>
      </c>
      <c r="AX235" s="86">
        <v>0</v>
      </c>
      <c r="AY235" s="86">
        <v>0</v>
      </c>
      <c r="AZ235" s="86">
        <v>0</v>
      </c>
      <c r="BA235" s="86">
        <v>0</v>
      </c>
      <c r="BB235" s="86">
        <v>0</v>
      </c>
      <c r="BC235" s="86">
        <v>0</v>
      </c>
      <c r="BD235" s="86">
        <v>0</v>
      </c>
      <c r="BE235" s="86">
        <v>0</v>
      </c>
      <c r="BF235" s="86">
        <v>0</v>
      </c>
      <c r="BG235" s="86">
        <v>0</v>
      </c>
      <c r="BH235" s="86">
        <v>0</v>
      </c>
      <c r="BI235" s="86">
        <v>0</v>
      </c>
      <c r="BJ235" s="86">
        <v>0</v>
      </c>
      <c r="BK235" s="86">
        <v>0</v>
      </c>
      <c r="BL235" s="86">
        <v>0</v>
      </c>
      <c r="BM235" s="77">
        <v>101636000</v>
      </c>
      <c r="BN235" s="77">
        <v>330000</v>
      </c>
      <c r="BO235" s="77">
        <v>330000</v>
      </c>
      <c r="BP235" s="77">
        <v>330000</v>
      </c>
      <c r="BQ235" s="77">
        <v>160612000</v>
      </c>
      <c r="BR235" s="77">
        <v>157861000</v>
      </c>
      <c r="BS235" s="77">
        <v>138312000</v>
      </c>
      <c r="BT235" s="77">
        <v>173462000</v>
      </c>
      <c r="BU235" s="77">
        <v>188179000</v>
      </c>
      <c r="BV235" s="77">
        <v>195489000</v>
      </c>
      <c r="BW235" s="77">
        <v>238467000</v>
      </c>
      <c r="BX235" s="77">
        <v>238467000</v>
      </c>
      <c r="BY235" s="77">
        <v>283904000</v>
      </c>
      <c r="BZ235" s="77">
        <v>283904000</v>
      </c>
      <c r="CA235" s="56"/>
    </row>
    <row r="236" spans="1:90" s="14" customFormat="1" x14ac:dyDescent="0.25">
      <c r="A236" s="28">
        <v>409312</v>
      </c>
      <c r="B236" s="29" t="s">
        <v>732</v>
      </c>
      <c r="C236" s="11" t="s">
        <v>733</v>
      </c>
      <c r="D236" s="11" t="s">
        <v>739</v>
      </c>
      <c r="E236" s="3" t="str">
        <f t="shared" si="45"/>
        <v>JOLIET W201 pnum409312</v>
      </c>
      <c r="F236" s="10">
        <v>125</v>
      </c>
      <c r="G236" s="11" t="s">
        <v>740</v>
      </c>
      <c r="H236" s="11" t="s">
        <v>741</v>
      </c>
      <c r="I236" s="92">
        <v>146920000</v>
      </c>
      <c r="J236" s="91">
        <v>126920000</v>
      </c>
      <c r="K236" s="91">
        <f t="shared" ref="K236:AI236" si="47">J236+3000000</f>
        <v>129920000</v>
      </c>
      <c r="L236" s="91">
        <f t="shared" si="47"/>
        <v>132920000</v>
      </c>
      <c r="M236" s="91">
        <f t="shared" si="47"/>
        <v>135920000</v>
      </c>
      <c r="N236" s="91">
        <f t="shared" si="47"/>
        <v>138920000</v>
      </c>
      <c r="O236" s="91">
        <f t="shared" si="47"/>
        <v>141920000</v>
      </c>
      <c r="P236" s="91">
        <f t="shared" si="47"/>
        <v>144920000</v>
      </c>
      <c r="Q236" s="91">
        <f t="shared" si="47"/>
        <v>147920000</v>
      </c>
      <c r="R236" s="91">
        <f t="shared" si="47"/>
        <v>150920000</v>
      </c>
      <c r="S236" s="91">
        <f t="shared" si="47"/>
        <v>153920000</v>
      </c>
      <c r="T236" s="91">
        <f t="shared" si="47"/>
        <v>156920000</v>
      </c>
      <c r="U236" s="91">
        <f t="shared" si="47"/>
        <v>159920000</v>
      </c>
      <c r="V236" s="91">
        <f t="shared" si="47"/>
        <v>162920000</v>
      </c>
      <c r="W236" s="91">
        <f t="shared" si="47"/>
        <v>165920000</v>
      </c>
      <c r="X236" s="91">
        <f t="shared" si="47"/>
        <v>168920000</v>
      </c>
      <c r="Y236" s="91">
        <f t="shared" si="47"/>
        <v>171920000</v>
      </c>
      <c r="Z236" s="91">
        <f t="shared" si="47"/>
        <v>174920000</v>
      </c>
      <c r="AA236" s="91">
        <f t="shared" si="47"/>
        <v>177920000</v>
      </c>
      <c r="AB236" s="91">
        <f t="shared" si="47"/>
        <v>180920000</v>
      </c>
      <c r="AC236" s="91">
        <f t="shared" si="47"/>
        <v>183920000</v>
      </c>
      <c r="AD236" s="91">
        <f t="shared" si="47"/>
        <v>186920000</v>
      </c>
      <c r="AE236" s="91">
        <f t="shared" si="47"/>
        <v>189920000</v>
      </c>
      <c r="AF236" s="91">
        <f t="shared" si="47"/>
        <v>192920000</v>
      </c>
      <c r="AG236" s="91">
        <f t="shared" si="47"/>
        <v>195920000</v>
      </c>
      <c r="AH236" s="91">
        <f t="shared" si="47"/>
        <v>198920000</v>
      </c>
      <c r="AI236" s="91">
        <f t="shared" si="47"/>
        <v>201920000</v>
      </c>
      <c r="AJ236" s="91">
        <f>AI236+5000000</f>
        <v>206920000</v>
      </c>
      <c r="AK236" s="91">
        <f>AJ236+5000000</f>
        <v>211920000</v>
      </c>
      <c r="AL236" s="91">
        <f>AK236+5000000</f>
        <v>216920000</v>
      </c>
      <c r="AM236" s="91">
        <f>AL236+5000000</f>
        <v>221920000</v>
      </c>
      <c r="AN236" s="79">
        <v>215970000</v>
      </c>
      <c r="AO236" s="79">
        <v>246920000</v>
      </c>
      <c r="AP236" s="79">
        <v>142910000</v>
      </c>
      <c r="AQ236" s="79">
        <v>127240000</v>
      </c>
      <c r="AR236" s="79">
        <v>85563000</v>
      </c>
      <c r="AS236" s="79">
        <v>70756000</v>
      </c>
      <c r="AT236" s="79">
        <v>8190000</v>
      </c>
      <c r="AU236" s="79">
        <v>0</v>
      </c>
      <c r="AV236" s="79">
        <v>53483000</v>
      </c>
      <c r="AW236" s="79">
        <v>182546000</v>
      </c>
      <c r="AX236" s="79">
        <v>163144000</v>
      </c>
      <c r="AY236" s="79">
        <v>181428000</v>
      </c>
      <c r="AZ236" s="79">
        <v>109216000</v>
      </c>
      <c r="BA236" s="79">
        <v>132177000</v>
      </c>
      <c r="BB236" s="79">
        <v>108915000</v>
      </c>
      <c r="BC236" s="79">
        <v>108915000</v>
      </c>
      <c r="BD236" s="79">
        <v>108915000</v>
      </c>
      <c r="BE236" s="79">
        <v>113721882</v>
      </c>
      <c r="BF236" s="79">
        <v>113721882</v>
      </c>
      <c r="BG236" s="79">
        <v>113721882</v>
      </c>
      <c r="BH236" s="79">
        <v>113721882</v>
      </c>
      <c r="BI236" s="79">
        <v>139333297</v>
      </c>
      <c r="BJ236" s="79">
        <v>139333297</v>
      </c>
      <c r="BK236" s="79">
        <v>139333297</v>
      </c>
      <c r="BL236" s="79">
        <v>149050000</v>
      </c>
      <c r="BM236" s="86">
        <v>0</v>
      </c>
      <c r="BN236" s="86">
        <v>0</v>
      </c>
      <c r="BO236" s="86">
        <v>0</v>
      </c>
      <c r="BP236" s="86">
        <v>0</v>
      </c>
      <c r="BQ236" s="86">
        <v>0</v>
      </c>
      <c r="BR236" s="86">
        <v>0</v>
      </c>
      <c r="BS236" s="86">
        <v>0</v>
      </c>
      <c r="BT236" s="86">
        <v>0</v>
      </c>
      <c r="BU236" s="86">
        <v>0</v>
      </c>
      <c r="BV236" s="86">
        <v>0</v>
      </c>
      <c r="BW236" s="86">
        <v>0</v>
      </c>
      <c r="BX236" s="86">
        <v>0</v>
      </c>
      <c r="BY236" s="86">
        <v>0</v>
      </c>
      <c r="BZ236" s="86">
        <v>0</v>
      </c>
      <c r="CA236" s="56"/>
    </row>
    <row r="237" spans="1:90" s="14" customFormat="1" x14ac:dyDescent="0.25">
      <c r="A237" s="28">
        <v>412267</v>
      </c>
      <c r="B237" s="29" t="s">
        <v>732</v>
      </c>
      <c r="C237" s="11" t="s">
        <v>733</v>
      </c>
      <c r="D237" s="11" t="s">
        <v>742</v>
      </c>
      <c r="E237" s="3" t="str">
        <f t="shared" si="45"/>
        <v>JOLIET W304 pnum412267</v>
      </c>
      <c r="F237" s="10">
        <v>121</v>
      </c>
      <c r="G237" s="11" t="s">
        <v>743</v>
      </c>
      <c r="H237" s="11" t="s">
        <v>744</v>
      </c>
      <c r="I237" s="92">
        <v>0</v>
      </c>
      <c r="J237" s="88">
        <v>0</v>
      </c>
      <c r="K237" s="88">
        <v>0</v>
      </c>
      <c r="L237" s="88">
        <v>0</v>
      </c>
      <c r="M237" s="88">
        <v>0</v>
      </c>
      <c r="N237" s="88">
        <v>0</v>
      </c>
      <c r="O237" s="88">
        <v>0</v>
      </c>
      <c r="P237" s="88">
        <v>0</v>
      </c>
      <c r="Q237" s="88">
        <v>0</v>
      </c>
      <c r="R237" s="88">
        <v>0</v>
      </c>
      <c r="S237" s="88">
        <v>0</v>
      </c>
      <c r="T237" s="88">
        <v>0</v>
      </c>
      <c r="U237" s="88">
        <v>0</v>
      </c>
      <c r="V237" s="88">
        <v>0</v>
      </c>
      <c r="W237" s="88">
        <v>0</v>
      </c>
      <c r="X237" s="88">
        <v>0</v>
      </c>
      <c r="Y237" s="88">
        <v>0</v>
      </c>
      <c r="Z237" s="88">
        <v>0</v>
      </c>
      <c r="AA237" s="88">
        <v>0</v>
      </c>
      <c r="AB237" s="88">
        <v>0</v>
      </c>
      <c r="AC237" s="88">
        <v>0</v>
      </c>
      <c r="AD237" s="88">
        <v>0</v>
      </c>
      <c r="AE237" s="88">
        <v>0</v>
      </c>
      <c r="AF237" s="88">
        <v>0</v>
      </c>
      <c r="AG237" s="88">
        <v>0</v>
      </c>
      <c r="AH237" s="88">
        <v>0</v>
      </c>
      <c r="AI237" s="88">
        <v>0</v>
      </c>
      <c r="AJ237" s="88">
        <v>0</v>
      </c>
      <c r="AK237" s="88">
        <v>0</v>
      </c>
      <c r="AL237" s="88">
        <v>0</v>
      </c>
      <c r="AM237" s="88">
        <v>0</v>
      </c>
      <c r="AN237" s="88">
        <v>0</v>
      </c>
      <c r="AO237" s="88">
        <v>0</v>
      </c>
      <c r="AP237" s="88">
        <v>0</v>
      </c>
      <c r="AQ237" s="88">
        <v>0</v>
      </c>
      <c r="AR237" s="88">
        <v>0</v>
      </c>
      <c r="AS237" s="88">
        <v>0</v>
      </c>
      <c r="AT237" s="88">
        <v>0</v>
      </c>
      <c r="AU237" s="86">
        <v>0</v>
      </c>
      <c r="AV237" s="86">
        <v>0</v>
      </c>
      <c r="AW237" s="86">
        <v>0</v>
      </c>
      <c r="AX237" s="86">
        <v>0</v>
      </c>
      <c r="AY237" s="86">
        <v>0</v>
      </c>
      <c r="AZ237" s="86">
        <v>0</v>
      </c>
      <c r="BA237" s="86">
        <v>0</v>
      </c>
      <c r="BB237" s="86">
        <v>0</v>
      </c>
      <c r="BC237" s="86">
        <v>0</v>
      </c>
      <c r="BD237" s="86">
        <v>0</v>
      </c>
      <c r="BE237" s="86">
        <v>0</v>
      </c>
      <c r="BF237" s="86">
        <v>0</v>
      </c>
      <c r="BG237" s="86">
        <v>0</v>
      </c>
      <c r="BH237" s="86">
        <v>0</v>
      </c>
      <c r="BI237" s="86">
        <v>0</v>
      </c>
      <c r="BJ237" s="86">
        <v>0</v>
      </c>
      <c r="BK237" s="86">
        <v>0</v>
      </c>
      <c r="BL237" s="86">
        <v>0</v>
      </c>
      <c r="BM237" s="77">
        <v>86929000</v>
      </c>
      <c r="BN237" s="77">
        <v>85894000</v>
      </c>
      <c r="BO237" s="77">
        <v>85894000</v>
      </c>
      <c r="BP237" s="77">
        <v>98861000</v>
      </c>
      <c r="BQ237" s="77">
        <v>151123000</v>
      </c>
      <c r="BR237" s="77">
        <v>148583000</v>
      </c>
      <c r="BS237" s="77">
        <v>120600000</v>
      </c>
      <c r="BT237" s="77">
        <v>152932000</v>
      </c>
      <c r="BU237" s="77">
        <v>163391000</v>
      </c>
      <c r="BV237" s="77">
        <v>174298000</v>
      </c>
      <c r="BW237" s="77">
        <v>212552000</v>
      </c>
      <c r="BX237" s="77">
        <v>212552000</v>
      </c>
      <c r="BY237" s="77">
        <v>228647000</v>
      </c>
      <c r="BZ237" s="77">
        <v>228647000</v>
      </c>
      <c r="CA237" s="56"/>
      <c r="CB237"/>
      <c r="CC237"/>
      <c r="CD237"/>
      <c r="CE237"/>
      <c r="CF237"/>
      <c r="CG237"/>
      <c r="CH237"/>
      <c r="CI237"/>
      <c r="CJ237"/>
      <c r="CK237"/>
      <c r="CL237"/>
    </row>
    <row r="238" spans="1:90" s="14" customFormat="1" x14ac:dyDescent="0.25">
      <c r="A238" s="28">
        <v>409418</v>
      </c>
      <c r="B238" s="29" t="s">
        <v>732</v>
      </c>
      <c r="C238" s="11" t="s">
        <v>733</v>
      </c>
      <c r="D238" s="11" t="s">
        <v>745</v>
      </c>
      <c r="E238" s="3" t="str">
        <f t="shared" si="45"/>
        <v>JOLIET W204 pnum409418</v>
      </c>
      <c r="F238" s="10">
        <v>115</v>
      </c>
      <c r="G238" s="11" t="s">
        <v>746</v>
      </c>
      <c r="H238" s="11" t="s">
        <v>747</v>
      </c>
      <c r="I238" s="92">
        <v>45000000</v>
      </c>
      <c r="J238" s="83">
        <v>46000000</v>
      </c>
      <c r="K238" s="83">
        <v>48000000</v>
      </c>
      <c r="L238" s="83">
        <v>48000000</v>
      </c>
      <c r="M238" s="83">
        <v>49000000</v>
      </c>
      <c r="N238" s="83">
        <v>50000000</v>
      </c>
      <c r="O238" s="83">
        <v>50000000</v>
      </c>
      <c r="P238" s="83">
        <v>52000000</v>
      </c>
      <c r="Q238" s="83">
        <v>52000000</v>
      </c>
      <c r="R238" s="83">
        <v>54000000</v>
      </c>
      <c r="S238" s="83">
        <v>54000000</v>
      </c>
      <c r="T238" s="83">
        <v>56000000</v>
      </c>
      <c r="U238" s="83">
        <v>56000000</v>
      </c>
      <c r="V238" s="83">
        <v>58000000</v>
      </c>
      <c r="W238" s="83">
        <v>58000000</v>
      </c>
      <c r="X238" s="83">
        <v>60000000</v>
      </c>
      <c r="Y238" s="83">
        <v>61000000</v>
      </c>
      <c r="Z238" s="83">
        <v>62000000</v>
      </c>
      <c r="AA238" s="83">
        <v>63000000</v>
      </c>
      <c r="AB238" s="83">
        <v>62000000</v>
      </c>
      <c r="AC238" s="83">
        <v>65000000</v>
      </c>
      <c r="AD238" s="83">
        <v>70000000</v>
      </c>
      <c r="AE238" s="83">
        <v>70000000</v>
      </c>
      <c r="AF238" s="83">
        <v>75000000</v>
      </c>
      <c r="AG238" s="83">
        <v>75000000</v>
      </c>
      <c r="AH238" s="83">
        <v>80000000</v>
      </c>
      <c r="AI238" s="83">
        <v>80000000</v>
      </c>
      <c r="AJ238" s="83">
        <v>85000000</v>
      </c>
      <c r="AK238" s="83">
        <v>85000000</v>
      </c>
      <c r="AL238" s="83">
        <v>90000000</v>
      </c>
      <c r="AM238" s="83">
        <v>90000000</v>
      </c>
      <c r="AN238" s="77">
        <v>95410000</v>
      </c>
      <c r="AO238" s="77">
        <v>287210000</v>
      </c>
      <c r="AP238" s="77">
        <v>249240000</v>
      </c>
      <c r="AQ238" s="77">
        <v>300330000</v>
      </c>
      <c r="AR238" s="77">
        <v>148320000</v>
      </c>
      <c r="AS238" s="77">
        <v>239550000</v>
      </c>
      <c r="AT238" s="77">
        <v>218400000</v>
      </c>
      <c r="AU238" s="77">
        <v>173741000</v>
      </c>
      <c r="AV238" s="77">
        <v>121645000</v>
      </c>
      <c r="AW238" s="77">
        <v>60110000</v>
      </c>
      <c r="AX238" s="77">
        <v>22980000</v>
      </c>
      <c r="AY238" s="77">
        <v>22980000</v>
      </c>
      <c r="AZ238" s="77">
        <v>51950000</v>
      </c>
      <c r="BA238" s="77">
        <v>54880000</v>
      </c>
      <c r="BB238" s="77">
        <v>61160000</v>
      </c>
      <c r="BC238" s="77">
        <v>61160000</v>
      </c>
      <c r="BD238" s="77">
        <v>61160000</v>
      </c>
      <c r="BE238" s="77">
        <v>63859250</v>
      </c>
      <c r="BF238" s="77">
        <v>63859250</v>
      </c>
      <c r="BG238" s="77">
        <v>63859250</v>
      </c>
      <c r="BH238" s="77">
        <v>63859250</v>
      </c>
      <c r="BI238" s="77">
        <v>78241054</v>
      </c>
      <c r="BJ238" s="77">
        <v>78241054</v>
      </c>
      <c r="BK238" s="77">
        <v>78241054</v>
      </c>
      <c r="BL238" s="77">
        <v>102811000</v>
      </c>
      <c r="BM238" s="86">
        <v>0</v>
      </c>
      <c r="BN238" s="86">
        <v>0</v>
      </c>
      <c r="BO238" s="86">
        <v>0</v>
      </c>
      <c r="BP238" s="86">
        <v>0</v>
      </c>
      <c r="BQ238" s="86">
        <v>0</v>
      </c>
      <c r="BR238" s="86">
        <v>0</v>
      </c>
      <c r="BS238" s="86">
        <v>0</v>
      </c>
      <c r="BT238" s="86">
        <v>0</v>
      </c>
      <c r="BU238" s="86">
        <v>0</v>
      </c>
      <c r="BV238" s="86">
        <v>0</v>
      </c>
      <c r="BW238" s="86">
        <v>0</v>
      </c>
      <c r="BX238" s="86">
        <v>0</v>
      </c>
      <c r="BY238" s="86">
        <v>0</v>
      </c>
      <c r="BZ238" s="86">
        <v>0</v>
      </c>
      <c r="CA238" s="56"/>
      <c r="CB238"/>
      <c r="CC238"/>
      <c r="CD238"/>
      <c r="CE238"/>
      <c r="CF238"/>
      <c r="CG238"/>
      <c r="CH238"/>
      <c r="CI238"/>
      <c r="CJ238"/>
      <c r="CK238"/>
      <c r="CL238"/>
    </row>
    <row r="239" spans="1:90" s="24" customFormat="1" x14ac:dyDescent="0.25">
      <c r="A239" s="28">
        <v>412263</v>
      </c>
      <c r="B239" s="29" t="s">
        <v>732</v>
      </c>
      <c r="C239" s="11" t="s">
        <v>733</v>
      </c>
      <c r="D239" s="11" t="s">
        <v>748</v>
      </c>
      <c r="E239" s="3" t="str">
        <f t="shared" si="45"/>
        <v>JOLIET W302 pnum412263</v>
      </c>
      <c r="F239" s="10">
        <v>100</v>
      </c>
      <c r="G239" s="11" t="s">
        <v>749</v>
      </c>
      <c r="H239" s="11" t="s">
        <v>750</v>
      </c>
      <c r="I239" s="92">
        <v>0</v>
      </c>
      <c r="J239" s="86">
        <v>0</v>
      </c>
      <c r="K239" s="86">
        <v>0</v>
      </c>
      <c r="L239" s="86">
        <v>0</v>
      </c>
      <c r="M239" s="86">
        <v>0</v>
      </c>
      <c r="N239" s="86">
        <v>0</v>
      </c>
      <c r="O239" s="86">
        <v>0</v>
      </c>
      <c r="P239" s="86">
        <v>0</v>
      </c>
      <c r="Q239" s="86">
        <v>0</v>
      </c>
      <c r="R239" s="86">
        <v>0</v>
      </c>
      <c r="S239" s="86">
        <v>0</v>
      </c>
      <c r="T239" s="86">
        <v>0</v>
      </c>
      <c r="U239" s="86">
        <v>0</v>
      </c>
      <c r="V239" s="86">
        <v>0</v>
      </c>
      <c r="W239" s="86">
        <v>0</v>
      </c>
      <c r="X239" s="86">
        <v>0</v>
      </c>
      <c r="Y239" s="86">
        <v>0</v>
      </c>
      <c r="Z239" s="86">
        <v>0</v>
      </c>
      <c r="AA239" s="86">
        <v>0</v>
      </c>
      <c r="AB239" s="86">
        <v>0</v>
      </c>
      <c r="AC239" s="86">
        <v>0</v>
      </c>
      <c r="AD239" s="86">
        <v>0</v>
      </c>
      <c r="AE239" s="86">
        <v>0</v>
      </c>
      <c r="AF239" s="86">
        <v>0</v>
      </c>
      <c r="AG239" s="86">
        <v>0</v>
      </c>
      <c r="AH239" s="86">
        <v>0</v>
      </c>
      <c r="AI239" s="86">
        <v>0</v>
      </c>
      <c r="AJ239" s="86">
        <v>0</v>
      </c>
      <c r="AK239" s="86">
        <v>0</v>
      </c>
      <c r="AL239" s="86">
        <v>0</v>
      </c>
      <c r="AM239" s="86">
        <v>0</v>
      </c>
      <c r="AN239" s="86">
        <v>0</v>
      </c>
      <c r="AO239" s="86">
        <v>0</v>
      </c>
      <c r="AP239" s="86">
        <v>0</v>
      </c>
      <c r="AQ239" s="86">
        <v>0</v>
      </c>
      <c r="AR239" s="86">
        <v>0</v>
      </c>
      <c r="AS239" s="86">
        <v>0</v>
      </c>
      <c r="AT239" s="86">
        <v>0</v>
      </c>
      <c r="AU239" s="86">
        <v>0</v>
      </c>
      <c r="AV239" s="86">
        <v>0</v>
      </c>
      <c r="AW239" s="86">
        <v>0</v>
      </c>
      <c r="AX239" s="86">
        <v>0</v>
      </c>
      <c r="AY239" s="86">
        <v>0</v>
      </c>
      <c r="AZ239" s="86">
        <v>0</v>
      </c>
      <c r="BA239" s="86">
        <v>0</v>
      </c>
      <c r="BB239" s="86">
        <v>0</v>
      </c>
      <c r="BC239" s="86">
        <v>0</v>
      </c>
      <c r="BD239" s="86">
        <v>0</v>
      </c>
      <c r="BE239" s="86">
        <v>0</v>
      </c>
      <c r="BF239" s="86">
        <v>0</v>
      </c>
      <c r="BG239" s="86">
        <v>0</v>
      </c>
      <c r="BH239" s="86">
        <v>0</v>
      </c>
      <c r="BI239" s="86">
        <v>0</v>
      </c>
      <c r="BJ239" s="86">
        <v>0</v>
      </c>
      <c r="BK239" s="86">
        <v>0</v>
      </c>
      <c r="BL239" s="86">
        <v>0</v>
      </c>
      <c r="BM239" s="77">
        <v>158329000</v>
      </c>
      <c r="BN239" s="77">
        <v>162664000</v>
      </c>
      <c r="BO239" s="77">
        <v>162664000</v>
      </c>
      <c r="BP239" s="77">
        <v>75449000</v>
      </c>
      <c r="BQ239" s="77">
        <v>128280000</v>
      </c>
      <c r="BR239" s="77">
        <v>130038000</v>
      </c>
      <c r="BS239" s="77">
        <v>97628000</v>
      </c>
      <c r="BT239" s="77">
        <v>123327000</v>
      </c>
      <c r="BU239" s="77">
        <v>131441000</v>
      </c>
      <c r="BV239" s="77">
        <v>125716000</v>
      </c>
      <c r="BW239" s="77">
        <v>168458000</v>
      </c>
      <c r="BX239" s="77">
        <v>168458000</v>
      </c>
      <c r="BY239" s="77">
        <v>202016000</v>
      </c>
      <c r="BZ239" s="77">
        <v>202016000</v>
      </c>
      <c r="CA239" s="56"/>
    </row>
    <row r="240" spans="1:90" s="24" customFormat="1" x14ac:dyDescent="0.25">
      <c r="A240" s="28">
        <v>409417</v>
      </c>
      <c r="B240" s="29" t="s">
        <v>732</v>
      </c>
      <c r="C240" s="11" t="s">
        <v>733</v>
      </c>
      <c r="D240" s="11" t="s">
        <v>751</v>
      </c>
      <c r="E240" s="3" t="str">
        <f t="shared" si="45"/>
        <v>JOLIET W205 pnum409417</v>
      </c>
      <c r="F240" s="10">
        <v>95</v>
      </c>
      <c r="G240" s="11" t="s">
        <v>752</v>
      </c>
      <c r="H240" s="11" t="s">
        <v>753</v>
      </c>
      <c r="I240" s="92">
        <v>1700000</v>
      </c>
      <c r="J240" s="91">
        <v>1800000</v>
      </c>
      <c r="K240" s="91">
        <v>1800000</v>
      </c>
      <c r="L240" s="91">
        <v>2000000</v>
      </c>
      <c r="M240" s="91">
        <v>2000000</v>
      </c>
      <c r="N240" s="91">
        <v>2100000</v>
      </c>
      <c r="O240" s="91">
        <v>2100000</v>
      </c>
      <c r="P240" s="91">
        <v>2100000</v>
      </c>
      <c r="Q240" s="91">
        <v>2700000</v>
      </c>
      <c r="R240" s="91">
        <v>2700000</v>
      </c>
      <c r="S240" s="91">
        <v>2800000</v>
      </c>
      <c r="T240" s="91">
        <v>3100000</v>
      </c>
      <c r="U240" s="91">
        <v>3100000</v>
      </c>
      <c r="V240" s="91">
        <v>3300000</v>
      </c>
      <c r="W240" s="91">
        <v>3300000</v>
      </c>
      <c r="X240" s="91">
        <v>3500000</v>
      </c>
      <c r="Y240" s="91">
        <v>3500000</v>
      </c>
      <c r="Z240" s="91">
        <v>3500000</v>
      </c>
      <c r="AA240" s="91">
        <v>3900000</v>
      </c>
      <c r="AB240" s="91">
        <v>3900000</v>
      </c>
      <c r="AC240" s="91">
        <v>4100000</v>
      </c>
      <c r="AD240" s="91">
        <v>4100000</v>
      </c>
      <c r="AE240" s="91">
        <v>3900000</v>
      </c>
      <c r="AF240" s="91">
        <v>3900000</v>
      </c>
      <c r="AG240" s="91">
        <v>3900000</v>
      </c>
      <c r="AH240" s="91">
        <v>3500000</v>
      </c>
      <c r="AI240" s="91">
        <v>3500000</v>
      </c>
      <c r="AJ240" s="91">
        <v>3500000</v>
      </c>
      <c r="AK240" s="91">
        <v>3500000</v>
      </c>
      <c r="AL240" s="91">
        <v>3500000</v>
      </c>
      <c r="AM240" s="91">
        <v>3500000</v>
      </c>
      <c r="AN240" s="79">
        <v>3340000</v>
      </c>
      <c r="AO240" s="79">
        <v>143160000</v>
      </c>
      <c r="AP240" s="79">
        <v>226210000</v>
      </c>
      <c r="AQ240" s="79">
        <v>182570000</v>
      </c>
      <c r="AR240" s="79">
        <v>184065000</v>
      </c>
      <c r="AS240" s="79">
        <v>102740000</v>
      </c>
      <c r="AT240" s="79">
        <v>124745000</v>
      </c>
      <c r="AU240" s="79">
        <v>175674000</v>
      </c>
      <c r="AV240" s="77">
        <v>132015000</v>
      </c>
      <c r="AW240" s="79">
        <v>103906000</v>
      </c>
      <c r="AX240" s="77">
        <v>100181000</v>
      </c>
      <c r="AY240" s="77">
        <v>85783000</v>
      </c>
      <c r="AZ240" s="77">
        <v>92123000</v>
      </c>
      <c r="BA240" s="77">
        <v>59483000</v>
      </c>
      <c r="BB240" s="77">
        <v>62920000</v>
      </c>
      <c r="BC240" s="77">
        <v>62920000</v>
      </c>
      <c r="BD240" s="77">
        <v>63920000</v>
      </c>
      <c r="BE240" s="77">
        <v>64920000</v>
      </c>
      <c r="BF240" s="77">
        <v>65696927</v>
      </c>
      <c r="BG240" s="77">
        <v>65696927</v>
      </c>
      <c r="BH240" s="77">
        <v>70696927</v>
      </c>
      <c r="BI240" s="77">
        <v>70696927</v>
      </c>
      <c r="BJ240" s="77">
        <v>80492596</v>
      </c>
      <c r="BK240" s="77">
        <v>80492596</v>
      </c>
      <c r="BL240" s="77">
        <v>104585000</v>
      </c>
      <c r="BM240" s="86">
        <v>0</v>
      </c>
      <c r="BN240" s="86">
        <v>0</v>
      </c>
      <c r="BO240" s="86">
        <v>0</v>
      </c>
      <c r="BP240" s="86">
        <v>0</v>
      </c>
      <c r="BQ240" s="86">
        <v>0</v>
      </c>
      <c r="BR240" s="86">
        <v>0</v>
      </c>
      <c r="BS240" s="86">
        <v>0</v>
      </c>
      <c r="BT240" s="86">
        <v>0</v>
      </c>
      <c r="BU240" s="86">
        <v>0</v>
      </c>
      <c r="BV240" s="86">
        <v>0</v>
      </c>
      <c r="BW240" s="86">
        <v>0</v>
      </c>
      <c r="BX240" s="86">
        <v>0</v>
      </c>
      <c r="BY240" s="86">
        <v>0</v>
      </c>
      <c r="BZ240" s="86">
        <v>0</v>
      </c>
      <c r="CA240" s="56"/>
      <c r="CB240"/>
      <c r="CC240"/>
      <c r="CD240"/>
      <c r="CE240"/>
      <c r="CF240"/>
      <c r="CG240"/>
      <c r="CH240"/>
      <c r="CI240"/>
      <c r="CJ240"/>
      <c r="CK240"/>
      <c r="CL240"/>
    </row>
    <row r="241" spans="1:90" s="24" customFormat="1" x14ac:dyDescent="0.25">
      <c r="A241" s="28">
        <v>412268</v>
      </c>
      <c r="B241" s="29" t="s">
        <v>732</v>
      </c>
      <c r="C241" s="11" t="s">
        <v>733</v>
      </c>
      <c r="D241" s="11" t="s">
        <v>754</v>
      </c>
      <c r="E241" s="3" t="str">
        <f t="shared" si="45"/>
        <v>JOLIET W305 pnum412268</v>
      </c>
      <c r="F241" s="10">
        <v>90</v>
      </c>
      <c r="G241" s="11" t="s">
        <v>755</v>
      </c>
      <c r="H241" s="11" t="s">
        <v>756</v>
      </c>
      <c r="I241" s="92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0</v>
      </c>
      <c r="S241" s="86">
        <v>0</v>
      </c>
      <c r="T241" s="86">
        <v>0</v>
      </c>
      <c r="U241" s="86">
        <v>0</v>
      </c>
      <c r="V241" s="86">
        <v>0</v>
      </c>
      <c r="W241" s="86">
        <v>0</v>
      </c>
      <c r="X241" s="86">
        <v>0</v>
      </c>
      <c r="Y241" s="86">
        <v>0</v>
      </c>
      <c r="Z241" s="86">
        <v>0</v>
      </c>
      <c r="AA241" s="86">
        <v>0</v>
      </c>
      <c r="AB241" s="86">
        <v>0</v>
      </c>
      <c r="AC241" s="86">
        <v>0</v>
      </c>
      <c r="AD241" s="86">
        <v>0</v>
      </c>
      <c r="AE241" s="86">
        <v>0</v>
      </c>
      <c r="AF241" s="86">
        <v>0</v>
      </c>
      <c r="AG241" s="86">
        <v>0</v>
      </c>
      <c r="AH241" s="86">
        <v>0</v>
      </c>
      <c r="AI241" s="86">
        <v>0</v>
      </c>
      <c r="AJ241" s="86">
        <v>0</v>
      </c>
      <c r="AK241" s="86">
        <v>0</v>
      </c>
      <c r="AL241" s="86">
        <v>0</v>
      </c>
      <c r="AM241" s="86">
        <v>0</v>
      </c>
      <c r="AN241" s="86">
        <v>0</v>
      </c>
      <c r="AO241" s="86">
        <v>0</v>
      </c>
      <c r="AP241" s="86">
        <v>0</v>
      </c>
      <c r="AQ241" s="86">
        <v>0</v>
      </c>
      <c r="AR241" s="86">
        <v>0</v>
      </c>
      <c r="AS241" s="86">
        <v>0</v>
      </c>
      <c r="AT241" s="86">
        <v>0</v>
      </c>
      <c r="AU241" s="86">
        <v>0</v>
      </c>
      <c r="AV241" s="86">
        <v>0</v>
      </c>
      <c r="AW241" s="86">
        <v>0</v>
      </c>
      <c r="AX241" s="86">
        <v>0</v>
      </c>
      <c r="AY241" s="86">
        <v>0</v>
      </c>
      <c r="AZ241" s="86">
        <v>0</v>
      </c>
      <c r="BA241" s="86">
        <v>0</v>
      </c>
      <c r="BB241" s="86">
        <v>0</v>
      </c>
      <c r="BC241" s="86">
        <v>0</v>
      </c>
      <c r="BD241" s="86">
        <v>0</v>
      </c>
      <c r="BE241" s="86">
        <v>0</v>
      </c>
      <c r="BF241" s="86">
        <v>0</v>
      </c>
      <c r="BG241" s="86">
        <v>0</v>
      </c>
      <c r="BH241" s="86">
        <v>0</v>
      </c>
      <c r="BI241" s="86">
        <v>0</v>
      </c>
      <c r="BJ241" s="86">
        <v>0</v>
      </c>
      <c r="BK241" s="86">
        <v>0</v>
      </c>
      <c r="BL241" s="86">
        <v>0</v>
      </c>
      <c r="BM241" s="77">
        <v>76535000</v>
      </c>
      <c r="BN241" s="77">
        <v>91593000</v>
      </c>
      <c r="BO241" s="77">
        <v>91593000</v>
      </c>
      <c r="BP241" s="77">
        <v>109886000</v>
      </c>
      <c r="BQ241" s="77">
        <v>194441000</v>
      </c>
      <c r="BR241" s="77">
        <v>152632000</v>
      </c>
      <c r="BS241" s="77">
        <v>112240000</v>
      </c>
      <c r="BT241" s="77">
        <v>157052000</v>
      </c>
      <c r="BU241" s="77">
        <v>174950000</v>
      </c>
      <c r="BV241" s="77">
        <v>176871000</v>
      </c>
      <c r="BW241" s="77">
        <v>187445000</v>
      </c>
      <c r="BX241" s="77">
        <v>187445000</v>
      </c>
      <c r="BY241" s="77">
        <v>165903000</v>
      </c>
      <c r="BZ241" s="77">
        <v>165903000</v>
      </c>
      <c r="CA241" s="56"/>
      <c r="CB241"/>
      <c r="CC241"/>
      <c r="CD241"/>
      <c r="CE241"/>
      <c r="CF241"/>
      <c r="CG241"/>
      <c r="CH241"/>
      <c r="CI241"/>
      <c r="CJ241"/>
      <c r="CK241"/>
      <c r="CL241"/>
    </row>
    <row r="242" spans="1:90" x14ac:dyDescent="0.25">
      <c r="A242" s="28">
        <v>409313</v>
      </c>
      <c r="B242" s="29" t="s">
        <v>732</v>
      </c>
      <c r="C242" s="11" t="s">
        <v>733</v>
      </c>
      <c r="D242" s="11" t="s">
        <v>757</v>
      </c>
      <c r="E242" s="3" t="str">
        <f t="shared" si="45"/>
        <v>JOLIET W202 pnum409313</v>
      </c>
      <c r="F242" s="10">
        <v>90</v>
      </c>
      <c r="G242" s="11" t="s">
        <v>758</v>
      </c>
      <c r="H242" s="11" t="s">
        <v>759</v>
      </c>
      <c r="I242" s="92">
        <v>60000000</v>
      </c>
      <c r="J242" s="91">
        <v>65000000</v>
      </c>
      <c r="K242" s="91">
        <v>65000000</v>
      </c>
      <c r="L242" s="91">
        <v>70000000</v>
      </c>
      <c r="M242" s="91">
        <v>70000000</v>
      </c>
      <c r="N242" s="91">
        <v>70000000</v>
      </c>
      <c r="O242" s="91">
        <v>75000000</v>
      </c>
      <c r="P242" s="91">
        <v>75000000</v>
      </c>
      <c r="Q242" s="91">
        <v>80000000</v>
      </c>
      <c r="R242" s="91">
        <v>80000000</v>
      </c>
      <c r="S242" s="91">
        <v>85000000</v>
      </c>
      <c r="T242" s="91">
        <v>85000000</v>
      </c>
      <c r="U242" s="91">
        <v>90000000</v>
      </c>
      <c r="V242" s="91">
        <v>90000000</v>
      </c>
      <c r="W242" s="91">
        <v>95000000</v>
      </c>
      <c r="X242" s="91">
        <v>95000000</v>
      </c>
      <c r="Y242" s="91">
        <v>100000000</v>
      </c>
      <c r="Z242" s="91">
        <v>100000000</v>
      </c>
      <c r="AA242" s="91">
        <v>105000000</v>
      </c>
      <c r="AB242" s="91">
        <v>105000000</v>
      </c>
      <c r="AC242" s="91">
        <v>108000000</v>
      </c>
      <c r="AD242" s="91">
        <v>110000000</v>
      </c>
      <c r="AE242" s="91">
        <v>112000000</v>
      </c>
      <c r="AF242" s="91">
        <v>112000000</v>
      </c>
      <c r="AG242" s="91">
        <v>114000000</v>
      </c>
      <c r="AH242" s="91">
        <v>116000000</v>
      </c>
      <c r="AI242" s="91">
        <v>118000000</v>
      </c>
      <c r="AJ242" s="91">
        <v>120000000</v>
      </c>
      <c r="AK242" s="91">
        <v>122000000</v>
      </c>
      <c r="AL242" s="91">
        <v>124000000</v>
      </c>
      <c r="AM242" s="91">
        <v>125000000</v>
      </c>
      <c r="AN242" s="79">
        <v>126880000</v>
      </c>
      <c r="AO242" s="79">
        <v>247730000</v>
      </c>
      <c r="AP242" s="79">
        <v>107580000</v>
      </c>
      <c r="AQ242" s="79">
        <v>84440000</v>
      </c>
      <c r="AR242" s="79">
        <v>80000000</v>
      </c>
      <c r="AS242" s="79">
        <v>71240000</v>
      </c>
      <c r="AT242" s="79">
        <v>116320000</v>
      </c>
      <c r="AU242" s="79">
        <v>160010000</v>
      </c>
      <c r="AV242" s="77">
        <v>133595000</v>
      </c>
      <c r="AW242" s="79">
        <v>99922000</v>
      </c>
      <c r="AX242" s="77">
        <v>114240000</v>
      </c>
      <c r="AY242" s="77">
        <v>67530000</v>
      </c>
      <c r="AZ242" s="77">
        <v>78610000</v>
      </c>
      <c r="BA242" s="77">
        <v>175100000</v>
      </c>
      <c r="BB242" s="77">
        <v>155480000</v>
      </c>
      <c r="BC242" s="77">
        <v>155480000</v>
      </c>
      <c r="BD242" s="77">
        <v>155480000</v>
      </c>
      <c r="BE242" s="77">
        <v>162341996</v>
      </c>
      <c r="BF242" s="77">
        <v>162341996</v>
      </c>
      <c r="BG242" s="77">
        <v>162341996</v>
      </c>
      <c r="BH242" s="77">
        <v>162341996</v>
      </c>
      <c r="BI242" s="77">
        <v>198903194</v>
      </c>
      <c r="BJ242" s="77">
        <v>198903194</v>
      </c>
      <c r="BK242" s="77">
        <v>198903194</v>
      </c>
      <c r="BL242" s="77">
        <v>45700000</v>
      </c>
      <c r="BM242" s="86">
        <v>0</v>
      </c>
      <c r="BN242" s="86">
        <v>0</v>
      </c>
      <c r="BO242" s="86">
        <v>0</v>
      </c>
      <c r="BP242" s="86">
        <v>0</v>
      </c>
      <c r="BQ242" s="86">
        <v>0</v>
      </c>
      <c r="BR242" s="86">
        <v>0</v>
      </c>
      <c r="BS242" s="86">
        <v>0</v>
      </c>
      <c r="BT242" s="86">
        <v>0</v>
      </c>
      <c r="BU242" s="86">
        <v>0</v>
      </c>
      <c r="BV242" s="86">
        <v>0</v>
      </c>
      <c r="BW242" s="86">
        <v>0</v>
      </c>
      <c r="BX242" s="86">
        <v>0</v>
      </c>
      <c r="BY242" s="86">
        <v>0</v>
      </c>
      <c r="BZ242" s="86">
        <v>0</v>
      </c>
      <c r="CA242" s="56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</row>
    <row r="243" spans="1:90" x14ac:dyDescent="0.25">
      <c r="A243" s="28">
        <v>412264</v>
      </c>
      <c r="B243" s="29" t="s">
        <v>732</v>
      </c>
      <c r="C243" s="11" t="s">
        <v>733</v>
      </c>
      <c r="D243" s="11" t="s">
        <v>760</v>
      </c>
      <c r="E243" s="3" t="str">
        <f t="shared" si="45"/>
        <v>JOLIET W303 pnum412264</v>
      </c>
      <c r="F243" s="10">
        <v>83</v>
      </c>
      <c r="G243" s="11" t="s">
        <v>761</v>
      </c>
      <c r="H243" s="11" t="s">
        <v>762</v>
      </c>
      <c r="I243" s="92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  <c r="BA243" s="86">
        <v>0</v>
      </c>
      <c r="BB243" s="86">
        <v>0</v>
      </c>
      <c r="BC243" s="86">
        <v>0</v>
      </c>
      <c r="BD243" s="86">
        <v>0</v>
      </c>
      <c r="BE243" s="86">
        <v>0</v>
      </c>
      <c r="BF243" s="86">
        <v>0</v>
      </c>
      <c r="BG243" s="86">
        <v>0</v>
      </c>
      <c r="BH243" s="86">
        <v>0</v>
      </c>
      <c r="BI243" s="86">
        <v>0</v>
      </c>
      <c r="BJ243" s="86">
        <v>0</v>
      </c>
      <c r="BK243" s="86">
        <v>0</v>
      </c>
      <c r="BL243" s="86">
        <v>0</v>
      </c>
      <c r="BM243" s="77">
        <v>187941000</v>
      </c>
      <c r="BN243" s="77">
        <v>153622000</v>
      </c>
      <c r="BO243" s="77">
        <v>153622000</v>
      </c>
      <c r="BP243" s="77">
        <v>153622000</v>
      </c>
      <c r="BQ243" s="77">
        <v>145054000</v>
      </c>
      <c r="BR243" s="77">
        <v>155645000</v>
      </c>
      <c r="BS243" s="77">
        <v>133542000</v>
      </c>
      <c r="BT243" s="77">
        <v>169014000</v>
      </c>
      <c r="BU243" s="77">
        <v>180221000</v>
      </c>
      <c r="BV243" s="77">
        <v>178659000</v>
      </c>
      <c r="BW243" s="77">
        <v>187746000</v>
      </c>
      <c r="BX243" s="77">
        <v>187746000</v>
      </c>
      <c r="BY243" s="77">
        <v>233777000</v>
      </c>
      <c r="BZ243" s="77">
        <v>233777000</v>
      </c>
      <c r="CA243" s="56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</row>
    <row r="244" spans="1:90" x14ac:dyDescent="0.25">
      <c r="A244" s="28">
        <v>409316</v>
      </c>
      <c r="B244" s="29" t="s">
        <v>732</v>
      </c>
      <c r="C244" s="11" t="s">
        <v>733</v>
      </c>
      <c r="D244" s="11" t="s">
        <v>763</v>
      </c>
      <c r="E244" s="3" t="str">
        <f t="shared" si="45"/>
        <v>JOLIET W203 pnum409316</v>
      </c>
      <c r="F244" s="10">
        <v>83</v>
      </c>
      <c r="G244" s="11" t="s">
        <v>764</v>
      </c>
      <c r="H244" s="11" t="s">
        <v>765</v>
      </c>
      <c r="I244" s="92">
        <v>132576000</v>
      </c>
      <c r="J244" s="83">
        <v>132576000</v>
      </c>
      <c r="K244" s="83">
        <f t="shared" ref="K244:AM244" si="48">J244+5000000</f>
        <v>137576000</v>
      </c>
      <c r="L244" s="83">
        <f t="shared" si="48"/>
        <v>142576000</v>
      </c>
      <c r="M244" s="83">
        <f t="shared" si="48"/>
        <v>147576000</v>
      </c>
      <c r="N244" s="83">
        <f t="shared" si="48"/>
        <v>152576000</v>
      </c>
      <c r="O244" s="83">
        <f t="shared" si="48"/>
        <v>157576000</v>
      </c>
      <c r="P244" s="83">
        <f t="shared" si="48"/>
        <v>162576000</v>
      </c>
      <c r="Q244" s="83">
        <f t="shared" si="48"/>
        <v>167576000</v>
      </c>
      <c r="R244" s="83">
        <f t="shared" si="48"/>
        <v>172576000</v>
      </c>
      <c r="S244" s="83">
        <f t="shared" si="48"/>
        <v>177576000</v>
      </c>
      <c r="T244" s="83">
        <f t="shared" si="48"/>
        <v>182576000</v>
      </c>
      <c r="U244" s="83">
        <f t="shared" si="48"/>
        <v>187576000</v>
      </c>
      <c r="V244" s="83">
        <f t="shared" si="48"/>
        <v>192576000</v>
      </c>
      <c r="W244" s="83">
        <f t="shared" si="48"/>
        <v>197576000</v>
      </c>
      <c r="X244" s="83">
        <f t="shared" si="48"/>
        <v>202576000</v>
      </c>
      <c r="Y244" s="83">
        <f t="shared" si="48"/>
        <v>207576000</v>
      </c>
      <c r="Z244" s="83">
        <f t="shared" si="48"/>
        <v>212576000</v>
      </c>
      <c r="AA244" s="83">
        <f t="shared" si="48"/>
        <v>217576000</v>
      </c>
      <c r="AB244" s="83">
        <f t="shared" si="48"/>
        <v>222576000</v>
      </c>
      <c r="AC244" s="83">
        <f t="shared" si="48"/>
        <v>227576000</v>
      </c>
      <c r="AD244" s="83">
        <f t="shared" si="48"/>
        <v>232576000</v>
      </c>
      <c r="AE244" s="83">
        <f t="shared" si="48"/>
        <v>237576000</v>
      </c>
      <c r="AF244" s="83">
        <f t="shared" si="48"/>
        <v>242576000</v>
      </c>
      <c r="AG244" s="83">
        <f t="shared" si="48"/>
        <v>247576000</v>
      </c>
      <c r="AH244" s="83">
        <f t="shared" si="48"/>
        <v>252576000</v>
      </c>
      <c r="AI244" s="83">
        <f t="shared" si="48"/>
        <v>257576000</v>
      </c>
      <c r="AJ244" s="83">
        <f t="shared" si="48"/>
        <v>262576000</v>
      </c>
      <c r="AK244" s="83">
        <f t="shared" si="48"/>
        <v>267576000</v>
      </c>
      <c r="AL244" s="83">
        <f t="shared" si="48"/>
        <v>272576000</v>
      </c>
      <c r="AM244" s="83">
        <f t="shared" si="48"/>
        <v>277576000</v>
      </c>
      <c r="AN244" s="77">
        <v>364980000</v>
      </c>
      <c r="AO244" s="77">
        <v>232576000</v>
      </c>
      <c r="AP244" s="77">
        <v>204330000</v>
      </c>
      <c r="AQ244" s="77">
        <v>167650000</v>
      </c>
      <c r="AR244" s="77">
        <v>139440000</v>
      </c>
      <c r="AS244" s="77">
        <v>167640000</v>
      </c>
      <c r="AT244" s="77">
        <v>150890000</v>
      </c>
      <c r="AU244" s="77">
        <v>169055000</v>
      </c>
      <c r="AV244" s="77">
        <v>139075000</v>
      </c>
      <c r="AW244" s="77">
        <v>136060000</v>
      </c>
      <c r="AX244" s="77">
        <v>95714000</v>
      </c>
      <c r="AY244" s="77">
        <v>77130000</v>
      </c>
      <c r="AZ244" s="77">
        <v>115798000</v>
      </c>
      <c r="BA244" s="77">
        <v>102830000</v>
      </c>
      <c r="BB244" s="77">
        <v>81650000</v>
      </c>
      <c r="BC244" s="77">
        <v>81650000</v>
      </c>
      <c r="BD244" s="77">
        <v>81650000</v>
      </c>
      <c r="BE244" s="77">
        <v>85253562</v>
      </c>
      <c r="BF244" s="77">
        <v>85253562</v>
      </c>
      <c r="BG244" s="77">
        <v>85253562</v>
      </c>
      <c r="BH244" s="77">
        <v>85253562</v>
      </c>
      <c r="BI244" s="77">
        <v>104453599</v>
      </c>
      <c r="BJ244" s="77">
        <v>104453599</v>
      </c>
      <c r="BK244" s="77">
        <v>104453599</v>
      </c>
      <c r="BL244" s="77">
        <v>286942000</v>
      </c>
      <c r="BM244" s="86">
        <v>0</v>
      </c>
      <c r="BN244" s="86">
        <v>0</v>
      </c>
      <c r="BO244" s="86">
        <v>0</v>
      </c>
      <c r="BP244" s="86">
        <v>0</v>
      </c>
      <c r="BQ244" s="86">
        <v>0</v>
      </c>
      <c r="BR244" s="86">
        <v>0</v>
      </c>
      <c r="BS244" s="86">
        <v>0</v>
      </c>
      <c r="BT244" s="86">
        <v>0</v>
      </c>
      <c r="BU244" s="86">
        <v>0</v>
      </c>
      <c r="BV244" s="86">
        <v>0</v>
      </c>
      <c r="BW244" s="86">
        <v>0</v>
      </c>
      <c r="BX244" s="86">
        <v>0</v>
      </c>
      <c r="BY244" s="86">
        <v>0</v>
      </c>
      <c r="BZ244" s="86">
        <v>0</v>
      </c>
      <c r="CA244" s="56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</row>
    <row r="245" spans="1:90" ht="30" x14ac:dyDescent="0.25">
      <c r="A245" s="20">
        <v>404044</v>
      </c>
      <c r="B245" s="21" t="s">
        <v>766</v>
      </c>
      <c r="C245" s="21" t="s">
        <v>767</v>
      </c>
      <c r="D245" s="21" t="s">
        <v>180</v>
      </c>
      <c r="E245" s="3" t="str">
        <f t="shared" si="45"/>
        <v>JOLIET COUNTRY CLUB W3 pnum404044</v>
      </c>
      <c r="F245" s="20">
        <v>316</v>
      </c>
      <c r="G245" s="21" t="s">
        <v>768</v>
      </c>
      <c r="H245" s="21" t="s">
        <v>769</v>
      </c>
      <c r="I245" s="73">
        <v>0</v>
      </c>
      <c r="J245" s="73">
        <v>0</v>
      </c>
      <c r="K245" s="73">
        <v>0</v>
      </c>
      <c r="L245" s="73">
        <v>0</v>
      </c>
      <c r="M245" s="73">
        <v>0</v>
      </c>
      <c r="N245" s="73">
        <v>0</v>
      </c>
      <c r="O245" s="73">
        <v>0</v>
      </c>
      <c r="P245" s="73">
        <v>0</v>
      </c>
      <c r="Q245" s="73">
        <v>0</v>
      </c>
      <c r="R245" s="73">
        <v>0</v>
      </c>
      <c r="S245" s="73">
        <v>0</v>
      </c>
      <c r="T245" s="73">
        <v>0</v>
      </c>
      <c r="U245" s="73">
        <v>0</v>
      </c>
      <c r="V245" s="73">
        <v>0</v>
      </c>
      <c r="W245" s="73">
        <v>0</v>
      </c>
      <c r="X245" s="73">
        <v>0</v>
      </c>
      <c r="Y245" s="73">
        <v>0</v>
      </c>
      <c r="Z245" s="73">
        <v>0</v>
      </c>
      <c r="AA245" s="73">
        <v>0</v>
      </c>
      <c r="AB245" s="73">
        <v>0</v>
      </c>
      <c r="AC245" s="73">
        <v>0</v>
      </c>
      <c r="AD245" s="73">
        <v>0</v>
      </c>
      <c r="AE245" s="73">
        <v>0</v>
      </c>
      <c r="AF245" s="73">
        <v>0</v>
      </c>
      <c r="AG245" s="73">
        <v>0</v>
      </c>
      <c r="AH245" s="73">
        <v>0</v>
      </c>
      <c r="AI245" s="73">
        <v>0</v>
      </c>
      <c r="AJ245" s="73">
        <v>0</v>
      </c>
      <c r="AK245" s="73">
        <v>0</v>
      </c>
      <c r="AL245" s="73">
        <v>0</v>
      </c>
      <c r="AM245" s="73">
        <v>0</v>
      </c>
      <c r="AN245" s="73">
        <v>0</v>
      </c>
      <c r="AO245" s="73">
        <v>0</v>
      </c>
      <c r="AP245" s="74">
        <v>0</v>
      </c>
      <c r="AQ245" s="74">
        <v>0</v>
      </c>
      <c r="AR245" s="74">
        <v>7000000</v>
      </c>
      <c r="AS245" s="74">
        <v>6000000</v>
      </c>
      <c r="AT245" s="74">
        <v>6000000</v>
      </c>
      <c r="AU245" s="70">
        <v>0</v>
      </c>
      <c r="AV245" s="74">
        <v>6000000</v>
      </c>
      <c r="AW245" s="74">
        <v>6000000</v>
      </c>
      <c r="AX245" s="74">
        <v>6000000</v>
      </c>
      <c r="AY245" s="74">
        <v>6000000</v>
      </c>
      <c r="AZ245" s="74">
        <v>6000000</v>
      </c>
      <c r="BA245" s="74">
        <v>6000000</v>
      </c>
      <c r="BB245" s="74">
        <v>6000000</v>
      </c>
      <c r="BC245" s="74">
        <v>6000000</v>
      </c>
      <c r="BD245" s="74">
        <v>6000000</v>
      </c>
      <c r="BE245" s="74">
        <v>6000000</v>
      </c>
      <c r="BF245" s="74">
        <v>6000000</v>
      </c>
      <c r="BG245" s="74">
        <v>6000000</v>
      </c>
      <c r="BH245" s="74">
        <v>6000000</v>
      </c>
      <c r="BI245" s="71">
        <v>6000000</v>
      </c>
      <c r="BJ245" s="68">
        <v>100000</v>
      </c>
      <c r="BK245" s="68">
        <v>100000</v>
      </c>
      <c r="BL245" s="68">
        <v>100000</v>
      </c>
      <c r="BM245" s="68">
        <v>100000</v>
      </c>
      <c r="BN245" s="68">
        <v>100000</v>
      </c>
      <c r="BO245" s="69">
        <v>100000</v>
      </c>
      <c r="BP245" s="69">
        <v>100000</v>
      </c>
      <c r="BQ245" s="69">
        <v>100000</v>
      </c>
      <c r="BR245" s="69">
        <v>100000</v>
      </c>
      <c r="BS245" s="69">
        <v>100000</v>
      </c>
      <c r="BT245" s="69">
        <v>100000</v>
      </c>
      <c r="BU245" s="69">
        <v>100000</v>
      </c>
      <c r="BV245" s="69">
        <v>100000</v>
      </c>
      <c r="BW245" s="70">
        <v>100000</v>
      </c>
      <c r="BX245" s="70">
        <v>100000</v>
      </c>
      <c r="BY245" s="68">
        <v>100000</v>
      </c>
      <c r="BZ245" s="68">
        <v>100000</v>
      </c>
      <c r="CA245" s="72"/>
    </row>
    <row r="246" spans="1:90" ht="30" x14ac:dyDescent="0.25">
      <c r="A246" s="20">
        <v>404042</v>
      </c>
      <c r="B246" s="21" t="s">
        <v>766</v>
      </c>
      <c r="C246" s="21" t="s">
        <v>767</v>
      </c>
      <c r="D246" s="21" t="s">
        <v>141</v>
      </c>
      <c r="E246" s="3" t="str">
        <f t="shared" si="45"/>
        <v>JOLIET COUNTRY CLUB W1 pnum404042</v>
      </c>
      <c r="F246" s="20">
        <v>208</v>
      </c>
      <c r="G246" s="21" t="s">
        <v>770</v>
      </c>
      <c r="H246" s="21" t="s">
        <v>771</v>
      </c>
      <c r="I246" s="73">
        <f t="shared" ref="I246:AM246" si="49">J246-150000</f>
        <v>4500000</v>
      </c>
      <c r="J246" s="73">
        <f t="shared" si="49"/>
        <v>4650000</v>
      </c>
      <c r="K246" s="73">
        <f t="shared" si="49"/>
        <v>4800000</v>
      </c>
      <c r="L246" s="73">
        <f t="shared" si="49"/>
        <v>4950000</v>
      </c>
      <c r="M246" s="73">
        <f t="shared" si="49"/>
        <v>5100000</v>
      </c>
      <c r="N246" s="73">
        <f t="shared" si="49"/>
        <v>5250000</v>
      </c>
      <c r="O246" s="73">
        <f t="shared" si="49"/>
        <v>5400000</v>
      </c>
      <c r="P246" s="73">
        <f t="shared" si="49"/>
        <v>5550000</v>
      </c>
      <c r="Q246" s="73">
        <f t="shared" si="49"/>
        <v>5700000</v>
      </c>
      <c r="R246" s="73">
        <f t="shared" si="49"/>
        <v>5850000</v>
      </c>
      <c r="S246" s="73">
        <f t="shared" si="49"/>
        <v>6000000</v>
      </c>
      <c r="T246" s="73">
        <f t="shared" si="49"/>
        <v>6150000</v>
      </c>
      <c r="U246" s="73">
        <f t="shared" si="49"/>
        <v>6300000</v>
      </c>
      <c r="V246" s="73">
        <f t="shared" si="49"/>
        <v>6450000</v>
      </c>
      <c r="W246" s="73">
        <f t="shared" si="49"/>
        <v>6600000</v>
      </c>
      <c r="X246" s="73">
        <f t="shared" si="49"/>
        <v>6750000</v>
      </c>
      <c r="Y246" s="73">
        <f t="shared" si="49"/>
        <v>6900000</v>
      </c>
      <c r="Z246" s="73">
        <f t="shared" si="49"/>
        <v>7050000</v>
      </c>
      <c r="AA246" s="73">
        <f t="shared" si="49"/>
        <v>7200000</v>
      </c>
      <c r="AB246" s="73">
        <f t="shared" si="49"/>
        <v>7350000</v>
      </c>
      <c r="AC246" s="73">
        <f t="shared" si="49"/>
        <v>7500000</v>
      </c>
      <c r="AD246" s="73">
        <f t="shared" si="49"/>
        <v>7650000</v>
      </c>
      <c r="AE246" s="73">
        <f t="shared" si="49"/>
        <v>7800000</v>
      </c>
      <c r="AF246" s="73">
        <f t="shared" si="49"/>
        <v>7950000</v>
      </c>
      <c r="AG246" s="73">
        <f t="shared" si="49"/>
        <v>8100000</v>
      </c>
      <c r="AH246" s="73">
        <f t="shared" si="49"/>
        <v>8250000</v>
      </c>
      <c r="AI246" s="73">
        <f t="shared" si="49"/>
        <v>8400000</v>
      </c>
      <c r="AJ246" s="73">
        <f t="shared" si="49"/>
        <v>8550000</v>
      </c>
      <c r="AK246" s="73">
        <f t="shared" si="49"/>
        <v>8700000</v>
      </c>
      <c r="AL246" s="73">
        <f t="shared" si="49"/>
        <v>8850000</v>
      </c>
      <c r="AM246" s="73">
        <f t="shared" si="49"/>
        <v>9000000</v>
      </c>
      <c r="AN246" s="74">
        <v>9150000</v>
      </c>
      <c r="AO246" s="74">
        <v>50000</v>
      </c>
      <c r="AP246" s="74">
        <v>9150000</v>
      </c>
      <c r="AQ246" s="74">
        <v>9150000</v>
      </c>
      <c r="AR246" s="74">
        <v>10000000</v>
      </c>
      <c r="AS246" s="74">
        <v>7000000</v>
      </c>
      <c r="AT246" s="74">
        <v>7000000</v>
      </c>
      <c r="AU246" s="74">
        <v>7000000</v>
      </c>
      <c r="AV246" s="70">
        <v>0</v>
      </c>
      <c r="AW246" s="70">
        <v>0</v>
      </c>
      <c r="AX246" s="70">
        <v>0</v>
      </c>
      <c r="AY246" s="70">
        <v>0</v>
      </c>
      <c r="AZ246" s="70">
        <v>0</v>
      </c>
      <c r="BA246" s="70">
        <v>0</v>
      </c>
      <c r="BB246" s="70">
        <v>0</v>
      </c>
      <c r="BC246" s="70">
        <v>0</v>
      </c>
      <c r="BD246" s="70">
        <v>0</v>
      </c>
      <c r="BE246" s="70">
        <v>0</v>
      </c>
      <c r="BF246" s="70">
        <v>0</v>
      </c>
      <c r="BG246" s="70">
        <v>0</v>
      </c>
      <c r="BH246" s="70">
        <v>0</v>
      </c>
      <c r="BI246" s="70">
        <v>0</v>
      </c>
      <c r="BJ246" s="68">
        <v>0</v>
      </c>
      <c r="BK246" s="68">
        <v>0</v>
      </c>
      <c r="BL246" s="68">
        <v>0</v>
      </c>
      <c r="BM246" s="68">
        <v>0</v>
      </c>
      <c r="BN246" s="68">
        <v>0</v>
      </c>
      <c r="BO246" s="68">
        <v>0</v>
      </c>
      <c r="BP246" s="68">
        <v>0</v>
      </c>
      <c r="BQ246" s="68">
        <v>0</v>
      </c>
      <c r="BR246" s="68">
        <v>0</v>
      </c>
      <c r="BS246" s="68">
        <v>0</v>
      </c>
      <c r="BT246" s="68">
        <v>0</v>
      </c>
      <c r="BU246" s="68">
        <v>0</v>
      </c>
      <c r="BV246" s="68">
        <v>0</v>
      </c>
      <c r="BW246" s="68">
        <v>0</v>
      </c>
      <c r="BX246" s="68">
        <v>0</v>
      </c>
      <c r="BY246" s="68">
        <v>0</v>
      </c>
      <c r="BZ246" s="68">
        <v>0</v>
      </c>
      <c r="CA246" s="72"/>
    </row>
    <row r="247" spans="1:90" ht="30" x14ac:dyDescent="0.25">
      <c r="A247" s="20">
        <v>404043</v>
      </c>
      <c r="B247" s="21" t="s">
        <v>766</v>
      </c>
      <c r="C247" s="21" t="s">
        <v>767</v>
      </c>
      <c r="D247" s="21" t="s">
        <v>136</v>
      </c>
      <c r="E247" s="3" t="str">
        <f t="shared" si="45"/>
        <v>JOLIET COUNTRY CLUB W2 pnum404043</v>
      </c>
      <c r="F247" s="20">
        <v>35</v>
      </c>
      <c r="G247" s="21" t="s">
        <v>770</v>
      </c>
      <c r="H247" s="21" t="s">
        <v>772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0</v>
      </c>
      <c r="R247" s="74">
        <v>0</v>
      </c>
      <c r="S247" s="74">
        <v>0</v>
      </c>
      <c r="T247" s="74">
        <v>0</v>
      </c>
      <c r="U247" s="74">
        <v>0</v>
      </c>
      <c r="V247" s="74">
        <v>0</v>
      </c>
      <c r="W247" s="74">
        <v>0</v>
      </c>
      <c r="X247" s="74">
        <v>0</v>
      </c>
      <c r="Y247" s="74">
        <v>0</v>
      </c>
      <c r="Z247" s="74">
        <v>0</v>
      </c>
      <c r="AA247" s="74">
        <v>0</v>
      </c>
      <c r="AB247" s="74">
        <v>0</v>
      </c>
      <c r="AC247" s="74">
        <v>0</v>
      </c>
      <c r="AD247" s="74">
        <v>0</v>
      </c>
      <c r="AE247" s="74">
        <v>0</v>
      </c>
      <c r="AF247" s="74">
        <v>0</v>
      </c>
      <c r="AG247" s="74">
        <v>0</v>
      </c>
      <c r="AH247" s="74">
        <v>0</v>
      </c>
      <c r="AI247" s="74">
        <v>0</v>
      </c>
      <c r="AJ247" s="74">
        <v>0</v>
      </c>
      <c r="AK247" s="74">
        <v>0</v>
      </c>
      <c r="AL247" s="74">
        <v>0</v>
      </c>
      <c r="AM247" s="74">
        <v>0</v>
      </c>
      <c r="AN247" s="74">
        <v>0</v>
      </c>
      <c r="AO247" s="74">
        <v>70000</v>
      </c>
      <c r="AP247" s="74">
        <v>0</v>
      </c>
      <c r="AQ247" s="74">
        <v>0</v>
      </c>
      <c r="AR247" s="74">
        <v>8000000</v>
      </c>
      <c r="AS247" s="74">
        <v>7000000</v>
      </c>
      <c r="AT247" s="74">
        <v>7000000</v>
      </c>
      <c r="AU247" s="74">
        <v>7000000</v>
      </c>
      <c r="AV247" s="68">
        <v>0</v>
      </c>
      <c r="AW247" s="68">
        <v>0</v>
      </c>
      <c r="AX247" s="68">
        <v>0</v>
      </c>
      <c r="AY247" s="68">
        <v>0</v>
      </c>
      <c r="AZ247" s="68">
        <v>0</v>
      </c>
      <c r="BA247" s="68">
        <v>0</v>
      </c>
      <c r="BB247" s="68">
        <v>0</v>
      </c>
      <c r="BC247" s="68">
        <v>0</v>
      </c>
      <c r="BD247" s="68">
        <v>0</v>
      </c>
      <c r="BE247" s="68">
        <v>0</v>
      </c>
      <c r="BF247" s="68">
        <v>0</v>
      </c>
      <c r="BG247" s="69">
        <v>0</v>
      </c>
      <c r="BH247" s="69">
        <v>0</v>
      </c>
      <c r="BI247" s="69">
        <v>0</v>
      </c>
      <c r="BJ247" s="68">
        <v>0</v>
      </c>
      <c r="BK247" s="68">
        <v>0</v>
      </c>
      <c r="BL247" s="68">
        <v>0</v>
      </c>
      <c r="BM247" s="68">
        <v>0</v>
      </c>
      <c r="BN247" s="68">
        <v>0</v>
      </c>
      <c r="BO247" s="68">
        <v>0</v>
      </c>
      <c r="BP247" s="68">
        <v>0</v>
      </c>
      <c r="BQ247" s="68">
        <v>0</v>
      </c>
      <c r="BR247" s="68">
        <v>0</v>
      </c>
      <c r="BS247" s="68">
        <v>0</v>
      </c>
      <c r="BT247" s="68">
        <v>0</v>
      </c>
      <c r="BU247" s="68">
        <v>0</v>
      </c>
      <c r="BV247" s="68">
        <v>0</v>
      </c>
      <c r="BW247" s="68">
        <v>0</v>
      </c>
      <c r="BX247" s="68">
        <v>0</v>
      </c>
      <c r="BY247" s="68">
        <v>0</v>
      </c>
      <c r="BZ247" s="68">
        <v>0</v>
      </c>
      <c r="CA247" s="72"/>
    </row>
    <row r="248" spans="1:90" ht="30" x14ac:dyDescent="0.25">
      <c r="A248" s="2">
        <v>404090</v>
      </c>
      <c r="B248" s="3" t="s">
        <v>773</v>
      </c>
      <c r="C248" s="3" t="s">
        <v>774</v>
      </c>
      <c r="D248" s="3" t="s">
        <v>141</v>
      </c>
      <c r="E248" s="3" t="str">
        <f t="shared" si="45"/>
        <v>JOLIET PARK DISTRICT W1 pnum404090</v>
      </c>
      <c r="F248" s="2">
        <v>300</v>
      </c>
      <c r="G248" s="3" t="s">
        <v>775</v>
      </c>
      <c r="H248" s="3" t="s">
        <v>776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  <c r="U248" s="57">
        <v>0</v>
      </c>
      <c r="V248" s="57">
        <v>0</v>
      </c>
      <c r="W248" s="57">
        <v>0</v>
      </c>
      <c r="X248" s="57">
        <v>0</v>
      </c>
      <c r="Y248" s="57">
        <v>0</v>
      </c>
      <c r="Z248" s="57">
        <v>0</v>
      </c>
      <c r="AA248" s="57">
        <v>0</v>
      </c>
      <c r="AB248" s="57">
        <v>0</v>
      </c>
      <c r="AC248" s="57">
        <v>0</v>
      </c>
      <c r="AD248" s="57">
        <v>0</v>
      </c>
      <c r="AE248" s="57">
        <v>0</v>
      </c>
      <c r="AF248" s="57">
        <v>0</v>
      </c>
      <c r="AG248" s="57">
        <v>0</v>
      </c>
      <c r="AH248" s="57">
        <v>0</v>
      </c>
      <c r="AI248" s="57">
        <v>0</v>
      </c>
      <c r="AJ248" s="57">
        <v>0</v>
      </c>
      <c r="AK248" s="57">
        <v>0</v>
      </c>
      <c r="AL248" s="57">
        <v>0</v>
      </c>
      <c r="AM248" s="57">
        <v>0</v>
      </c>
      <c r="AN248" s="57">
        <v>0</v>
      </c>
      <c r="AO248" s="57">
        <v>0</v>
      </c>
      <c r="AP248" s="57">
        <v>0</v>
      </c>
      <c r="AQ248" s="57">
        <v>0</v>
      </c>
      <c r="AR248" s="57">
        <v>0</v>
      </c>
      <c r="AS248" s="57">
        <v>0</v>
      </c>
      <c r="AT248" s="57">
        <v>0</v>
      </c>
      <c r="AU248" s="57">
        <v>0</v>
      </c>
      <c r="AV248" s="50">
        <v>0</v>
      </c>
      <c r="AW248" s="50">
        <v>0</v>
      </c>
      <c r="AX248" s="50">
        <v>0</v>
      </c>
      <c r="AY248" s="50">
        <v>0</v>
      </c>
      <c r="AZ248" s="50">
        <v>0</v>
      </c>
      <c r="BA248" s="50">
        <v>0</v>
      </c>
      <c r="BB248" s="50">
        <v>0</v>
      </c>
      <c r="BC248" s="50">
        <v>0</v>
      </c>
      <c r="BD248" s="50">
        <v>0</v>
      </c>
      <c r="BE248" s="50">
        <v>0</v>
      </c>
      <c r="BF248" s="50">
        <v>0</v>
      </c>
      <c r="BG248" s="51">
        <v>1211800</v>
      </c>
      <c r="BH248" s="51">
        <v>1211800</v>
      </c>
      <c r="BI248" s="51">
        <v>1211800</v>
      </c>
      <c r="BJ248" s="51">
        <v>1211800</v>
      </c>
      <c r="BK248" s="51">
        <v>1211800</v>
      </c>
      <c r="BL248" s="51">
        <v>1211800</v>
      </c>
      <c r="BM248" s="51">
        <v>1211800</v>
      </c>
      <c r="BN248" s="51">
        <v>1211800</v>
      </c>
      <c r="BO248" s="51">
        <v>1211800</v>
      </c>
      <c r="BP248" s="51">
        <v>1211800</v>
      </c>
      <c r="BQ248" s="51">
        <v>1211800</v>
      </c>
      <c r="BR248" s="51">
        <v>1191900</v>
      </c>
      <c r="BS248" s="51">
        <v>1875200</v>
      </c>
      <c r="BT248" s="51">
        <v>1625800</v>
      </c>
      <c r="BU248" s="51">
        <v>1625800</v>
      </c>
      <c r="BV248" s="51">
        <v>1625800</v>
      </c>
      <c r="BW248" s="51">
        <v>1625800</v>
      </c>
      <c r="BX248" s="51">
        <v>1625800</v>
      </c>
      <c r="BY248" s="51">
        <v>1625800</v>
      </c>
      <c r="BZ248" s="51">
        <v>1625800</v>
      </c>
      <c r="CA248" s="58"/>
    </row>
    <row r="249" spans="1:90" ht="30" x14ac:dyDescent="0.25">
      <c r="A249" s="2">
        <v>438389</v>
      </c>
      <c r="B249" s="3" t="s">
        <v>773</v>
      </c>
      <c r="C249" s="3" t="s">
        <v>774</v>
      </c>
      <c r="D249" s="3" t="s">
        <v>169</v>
      </c>
      <c r="E249" s="3" t="str">
        <f t="shared" si="45"/>
        <v>JOLIET PARK DISTRICT W5 pnum438389</v>
      </c>
      <c r="F249" s="2">
        <v>280</v>
      </c>
      <c r="G249" s="3" t="s">
        <v>775</v>
      </c>
      <c r="H249" s="3" t="s">
        <v>777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  <c r="U249" s="57">
        <v>0</v>
      </c>
      <c r="V249" s="57">
        <v>0</v>
      </c>
      <c r="W249" s="57">
        <v>0</v>
      </c>
      <c r="X249" s="57">
        <v>0</v>
      </c>
      <c r="Y249" s="57">
        <v>0</v>
      </c>
      <c r="Z249" s="57">
        <v>0</v>
      </c>
      <c r="AA249" s="57">
        <v>0</v>
      </c>
      <c r="AB249" s="57">
        <v>0</v>
      </c>
      <c r="AC249" s="57">
        <v>0</v>
      </c>
      <c r="AD249" s="57">
        <v>0</v>
      </c>
      <c r="AE249" s="57">
        <v>0</v>
      </c>
      <c r="AF249" s="57">
        <v>0</v>
      </c>
      <c r="AG249" s="57">
        <v>0</v>
      </c>
      <c r="AH249" s="57">
        <v>0</v>
      </c>
      <c r="AI249" s="57">
        <v>0</v>
      </c>
      <c r="AJ249" s="57">
        <v>0</v>
      </c>
      <c r="AK249" s="57">
        <v>0</v>
      </c>
      <c r="AL249" s="57">
        <v>0</v>
      </c>
      <c r="AM249" s="57">
        <v>0</v>
      </c>
      <c r="AN249" s="57">
        <v>0</v>
      </c>
      <c r="AO249" s="57">
        <v>0</v>
      </c>
      <c r="AP249" s="57">
        <v>0</v>
      </c>
      <c r="AQ249" s="57">
        <v>0</v>
      </c>
      <c r="AR249" s="57">
        <v>0</v>
      </c>
      <c r="AS249" s="57">
        <v>0</v>
      </c>
      <c r="AT249" s="57">
        <v>0</v>
      </c>
      <c r="AU249" s="57">
        <v>0</v>
      </c>
      <c r="AV249" s="57">
        <v>0</v>
      </c>
      <c r="AW249" s="57">
        <v>0</v>
      </c>
      <c r="AX249" s="57">
        <v>0</v>
      </c>
      <c r="AY249" s="57">
        <v>0</v>
      </c>
      <c r="AZ249" s="57">
        <v>0</v>
      </c>
      <c r="BA249" s="57">
        <v>0</v>
      </c>
      <c r="BB249" s="57">
        <v>0</v>
      </c>
      <c r="BC249" s="57">
        <v>0</v>
      </c>
      <c r="BD249" s="57">
        <v>0</v>
      </c>
      <c r="BE249" s="57">
        <v>0</v>
      </c>
      <c r="BF249" s="57">
        <v>0</v>
      </c>
      <c r="BG249" s="50">
        <v>0</v>
      </c>
      <c r="BH249" s="50">
        <v>0</v>
      </c>
      <c r="BI249" s="50">
        <v>0</v>
      </c>
      <c r="BJ249" s="50">
        <v>0</v>
      </c>
      <c r="BK249" s="50">
        <v>0</v>
      </c>
      <c r="BL249" s="50">
        <v>0</v>
      </c>
      <c r="BM249" s="50">
        <v>0</v>
      </c>
      <c r="BN249" s="50">
        <v>0</v>
      </c>
      <c r="BO249" s="51">
        <v>3360</v>
      </c>
      <c r="BP249" s="51">
        <v>33600</v>
      </c>
      <c r="BQ249" s="54">
        <v>0</v>
      </c>
      <c r="BR249" s="51">
        <v>1188000</v>
      </c>
      <c r="BS249" s="51">
        <v>1160200</v>
      </c>
      <c r="BT249" s="51">
        <v>1362600</v>
      </c>
      <c r="BU249" s="51">
        <v>1362600</v>
      </c>
      <c r="BV249" s="51">
        <v>1362600</v>
      </c>
      <c r="BW249" s="51">
        <v>1362600</v>
      </c>
      <c r="BX249" s="51">
        <v>1362600</v>
      </c>
      <c r="BY249" s="51">
        <v>1362600</v>
      </c>
      <c r="BZ249" s="51">
        <v>1362600</v>
      </c>
      <c r="CA249" s="58"/>
    </row>
    <row r="250" spans="1:90" ht="30" x14ac:dyDescent="0.25">
      <c r="A250" s="2">
        <v>404855</v>
      </c>
      <c r="B250" s="3" t="s">
        <v>773</v>
      </c>
      <c r="C250" s="3" t="s">
        <v>774</v>
      </c>
      <c r="D250" s="3" t="s">
        <v>180</v>
      </c>
      <c r="E250" s="3" t="str">
        <f t="shared" si="45"/>
        <v>JOLIET PARK DISTRICT W3 pnum404855</v>
      </c>
      <c r="F250" s="2">
        <v>225</v>
      </c>
      <c r="G250" s="3" t="s">
        <v>778</v>
      </c>
      <c r="H250" s="3" t="s">
        <v>779</v>
      </c>
      <c r="I250" s="57">
        <v>0</v>
      </c>
      <c r="J250" s="57">
        <v>0</v>
      </c>
      <c r="K250" s="57">
        <v>0</v>
      </c>
      <c r="L250" s="57">
        <v>0</v>
      </c>
      <c r="M250" s="57">
        <v>0</v>
      </c>
      <c r="N250" s="57">
        <v>0</v>
      </c>
      <c r="O250" s="57">
        <v>0</v>
      </c>
      <c r="P250" s="57">
        <v>0</v>
      </c>
      <c r="Q250" s="57">
        <v>0</v>
      </c>
      <c r="R250" s="57">
        <v>0</v>
      </c>
      <c r="S250" s="57">
        <v>0</v>
      </c>
      <c r="T250" s="57">
        <v>0</v>
      </c>
      <c r="U250" s="57">
        <v>0</v>
      </c>
      <c r="V250" s="57">
        <v>0</v>
      </c>
      <c r="W250" s="57">
        <v>0</v>
      </c>
      <c r="X250" s="57">
        <v>0</v>
      </c>
      <c r="Y250" s="57">
        <v>0</v>
      </c>
      <c r="Z250" s="57">
        <v>0</v>
      </c>
      <c r="AA250" s="57">
        <v>0</v>
      </c>
      <c r="AB250" s="57">
        <v>0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  <c r="AH250" s="57">
        <v>0</v>
      </c>
      <c r="AI250" s="57">
        <v>0</v>
      </c>
      <c r="AJ250" s="57">
        <v>0</v>
      </c>
      <c r="AK250" s="57">
        <v>0</v>
      </c>
      <c r="AL250" s="57">
        <v>0</v>
      </c>
      <c r="AM250" s="57">
        <v>0</v>
      </c>
      <c r="AN250" s="57">
        <v>0</v>
      </c>
      <c r="AO250" s="57">
        <v>0</v>
      </c>
      <c r="AP250" s="57">
        <v>0</v>
      </c>
      <c r="AQ250" s="57">
        <v>0</v>
      </c>
      <c r="AR250" s="57">
        <v>0</v>
      </c>
      <c r="AS250" s="57">
        <v>0</v>
      </c>
      <c r="AT250" s="57">
        <v>0</v>
      </c>
      <c r="AU250" s="57">
        <v>0</v>
      </c>
      <c r="AV250" s="57">
        <v>0</v>
      </c>
      <c r="AW250" s="57">
        <v>0</v>
      </c>
      <c r="AX250" s="57">
        <v>0</v>
      </c>
      <c r="AY250" s="57">
        <v>0</v>
      </c>
      <c r="AZ250" s="57">
        <v>0</v>
      </c>
      <c r="BA250" s="57">
        <v>0</v>
      </c>
      <c r="BB250" s="57">
        <v>0</v>
      </c>
      <c r="BC250" s="57">
        <v>0</v>
      </c>
      <c r="BD250" s="57">
        <v>0</v>
      </c>
      <c r="BE250" s="57">
        <v>0</v>
      </c>
      <c r="BF250" s="57">
        <v>0</v>
      </c>
      <c r="BG250" s="51">
        <v>1314800</v>
      </c>
      <c r="BH250" s="51">
        <v>1314800</v>
      </c>
      <c r="BI250" s="51">
        <v>1314800</v>
      </c>
      <c r="BJ250" s="51">
        <v>657400</v>
      </c>
      <c r="BK250" s="51">
        <v>1224000</v>
      </c>
      <c r="BL250" s="51">
        <v>657400</v>
      </c>
      <c r="BM250" s="51">
        <v>1224000</v>
      </c>
      <c r="BN250" s="51">
        <v>1224000</v>
      </c>
      <c r="BO250" s="51">
        <v>1224000</v>
      </c>
      <c r="BP250" s="51">
        <v>224000</v>
      </c>
      <c r="BQ250" s="51">
        <v>1224000</v>
      </c>
      <c r="BR250" s="51">
        <v>1276000</v>
      </c>
      <c r="BS250" s="51">
        <v>1119700</v>
      </c>
      <c r="BT250" s="51">
        <v>1223400</v>
      </c>
      <c r="BU250" s="51">
        <v>1223400</v>
      </c>
      <c r="BV250" s="51">
        <v>1223400</v>
      </c>
      <c r="BW250" s="51">
        <v>1223400</v>
      </c>
      <c r="BX250" s="51">
        <v>1223400</v>
      </c>
      <c r="BY250" s="51">
        <v>1223400</v>
      </c>
      <c r="BZ250" s="51">
        <v>1223400</v>
      </c>
      <c r="CA250" s="58"/>
    </row>
    <row r="251" spans="1:90" ht="30" x14ac:dyDescent="0.25">
      <c r="A251" s="2">
        <v>404091</v>
      </c>
      <c r="B251" s="3" t="s">
        <v>773</v>
      </c>
      <c r="C251" s="3" t="s">
        <v>774</v>
      </c>
      <c r="D251" s="3" t="s">
        <v>136</v>
      </c>
      <c r="E251" s="3" t="str">
        <f t="shared" si="45"/>
        <v>JOLIET PARK DISTRICT W2 pnum404091</v>
      </c>
      <c r="F251" s="2">
        <v>200</v>
      </c>
      <c r="G251" s="3" t="s">
        <v>780</v>
      </c>
      <c r="H251" s="3" t="s">
        <v>781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  <c r="U251" s="57">
        <v>0</v>
      </c>
      <c r="V251" s="57">
        <v>0</v>
      </c>
      <c r="W251" s="57">
        <v>0</v>
      </c>
      <c r="X251" s="57">
        <v>0</v>
      </c>
      <c r="Y251" s="57">
        <v>0</v>
      </c>
      <c r="Z251" s="57">
        <v>0</v>
      </c>
      <c r="AA251" s="57">
        <v>0</v>
      </c>
      <c r="AB251" s="57">
        <v>0</v>
      </c>
      <c r="AC251" s="57">
        <v>0</v>
      </c>
      <c r="AD251" s="57">
        <v>0</v>
      </c>
      <c r="AE251" s="57">
        <v>0</v>
      </c>
      <c r="AF251" s="57">
        <v>0</v>
      </c>
      <c r="AG251" s="57">
        <v>0</v>
      </c>
      <c r="AH251" s="57">
        <v>0</v>
      </c>
      <c r="AI251" s="57">
        <v>0</v>
      </c>
      <c r="AJ251" s="57">
        <v>0</v>
      </c>
      <c r="AK251" s="57">
        <v>0</v>
      </c>
      <c r="AL251" s="57">
        <v>0</v>
      </c>
      <c r="AM251" s="57">
        <v>0</v>
      </c>
      <c r="AN251" s="57">
        <v>0</v>
      </c>
      <c r="AO251" s="57">
        <v>0</v>
      </c>
      <c r="AP251" s="57">
        <v>0</v>
      </c>
      <c r="AQ251" s="57">
        <v>0</v>
      </c>
      <c r="AR251" s="57">
        <v>0</v>
      </c>
      <c r="AS251" s="57">
        <v>0</v>
      </c>
      <c r="AT251" s="57">
        <v>0</v>
      </c>
      <c r="AU251" s="57">
        <v>0</v>
      </c>
      <c r="AV251" s="57">
        <v>0</v>
      </c>
      <c r="AW251" s="57">
        <v>0</v>
      </c>
      <c r="AX251" s="57">
        <v>0</v>
      </c>
      <c r="AY251" s="57">
        <v>0</v>
      </c>
      <c r="AZ251" s="57">
        <v>0</v>
      </c>
      <c r="BA251" s="57">
        <v>0</v>
      </c>
      <c r="BB251" s="57">
        <v>0</v>
      </c>
      <c r="BC251" s="57">
        <v>0</v>
      </c>
      <c r="BD251" s="57">
        <v>0</v>
      </c>
      <c r="BE251" s="57">
        <v>0</v>
      </c>
      <c r="BF251" s="57">
        <v>0</v>
      </c>
      <c r="BG251" s="52">
        <v>876000</v>
      </c>
      <c r="BH251" s="52">
        <v>876000</v>
      </c>
      <c r="BI251" s="52">
        <v>876000</v>
      </c>
      <c r="BJ251" s="52">
        <v>876000</v>
      </c>
      <c r="BK251" s="52">
        <v>876000</v>
      </c>
      <c r="BL251" s="52">
        <v>876000</v>
      </c>
      <c r="BM251" s="52">
        <v>876000</v>
      </c>
      <c r="BN251" s="52">
        <v>876000</v>
      </c>
      <c r="BO251" s="51">
        <v>876000</v>
      </c>
      <c r="BP251" s="51">
        <v>876000</v>
      </c>
      <c r="BQ251" s="51">
        <v>876000</v>
      </c>
      <c r="BR251" s="51">
        <v>850000</v>
      </c>
      <c r="BS251" s="51">
        <v>865000</v>
      </c>
      <c r="BT251" s="51">
        <v>779200</v>
      </c>
      <c r="BU251" s="51">
        <v>779200</v>
      </c>
      <c r="BV251" s="51">
        <v>779200</v>
      </c>
      <c r="BW251" s="51">
        <v>779200</v>
      </c>
      <c r="BX251" s="51">
        <v>779200</v>
      </c>
      <c r="BY251" s="51">
        <v>779200</v>
      </c>
      <c r="BZ251" s="51">
        <v>779200</v>
      </c>
      <c r="CA251" s="58"/>
    </row>
    <row r="252" spans="1:90" ht="30" x14ac:dyDescent="0.25">
      <c r="A252" s="2">
        <v>404908</v>
      </c>
      <c r="B252" s="3" t="s">
        <v>773</v>
      </c>
      <c r="C252" s="3" t="s">
        <v>774</v>
      </c>
      <c r="D252" s="3" t="s">
        <v>157</v>
      </c>
      <c r="E252" s="3" t="str">
        <f t="shared" si="45"/>
        <v>JOLIET PARK DISTRICT W4 pnum404908</v>
      </c>
      <c r="F252" s="2">
        <v>200</v>
      </c>
      <c r="G252" s="3" t="s">
        <v>775</v>
      </c>
      <c r="H252" s="3" t="s">
        <v>782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  <c r="U252" s="57">
        <v>0</v>
      </c>
      <c r="V252" s="57">
        <v>0</v>
      </c>
      <c r="W252" s="57">
        <v>0</v>
      </c>
      <c r="X252" s="57">
        <v>0</v>
      </c>
      <c r="Y252" s="57">
        <v>0</v>
      </c>
      <c r="Z252" s="57">
        <v>0</v>
      </c>
      <c r="AA252" s="57">
        <v>0</v>
      </c>
      <c r="AB252" s="57">
        <v>0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  <c r="AH252" s="57">
        <v>0</v>
      </c>
      <c r="AI252" s="57">
        <v>0</v>
      </c>
      <c r="AJ252" s="57">
        <v>0</v>
      </c>
      <c r="AK252" s="57">
        <v>0</v>
      </c>
      <c r="AL252" s="57">
        <v>0</v>
      </c>
      <c r="AM252" s="57">
        <v>0</v>
      </c>
      <c r="AN252" s="57">
        <v>0</v>
      </c>
      <c r="AO252" s="57">
        <v>0</v>
      </c>
      <c r="AP252" s="57">
        <v>0</v>
      </c>
      <c r="AQ252" s="57">
        <v>0</v>
      </c>
      <c r="AR252" s="57">
        <v>0</v>
      </c>
      <c r="AS252" s="57">
        <v>0</v>
      </c>
      <c r="AT252" s="57">
        <v>0</v>
      </c>
      <c r="AU252" s="57">
        <v>0</v>
      </c>
      <c r="AV252" s="57">
        <v>0</v>
      </c>
      <c r="AW252" s="57">
        <v>0</v>
      </c>
      <c r="AX252" s="57">
        <v>0</v>
      </c>
      <c r="AY252" s="57">
        <v>0</v>
      </c>
      <c r="AZ252" s="57">
        <v>0</v>
      </c>
      <c r="BA252" s="57">
        <v>0</v>
      </c>
      <c r="BB252" s="57">
        <v>0</v>
      </c>
      <c r="BC252" s="57">
        <v>0</v>
      </c>
      <c r="BD252" s="57">
        <v>0</v>
      </c>
      <c r="BE252" s="57">
        <v>0</v>
      </c>
      <c r="BF252" s="57">
        <v>0</v>
      </c>
      <c r="BG252" s="52">
        <v>657400</v>
      </c>
      <c r="BH252" s="51">
        <v>657400</v>
      </c>
      <c r="BI252" s="51">
        <v>657400</v>
      </c>
      <c r="BJ252" s="51">
        <v>1314800</v>
      </c>
      <c r="BK252" s="51">
        <v>1224000</v>
      </c>
      <c r="BL252" s="51">
        <v>1314800</v>
      </c>
      <c r="BM252" s="51">
        <v>1224000</v>
      </c>
      <c r="BN252" s="51">
        <v>1224000</v>
      </c>
      <c r="BO252" s="51">
        <v>1224000</v>
      </c>
      <c r="BP252" s="51">
        <v>224000</v>
      </c>
      <c r="BQ252" s="51">
        <v>1224000</v>
      </c>
      <c r="BR252" s="51">
        <v>1150000</v>
      </c>
      <c r="BS252" s="51">
        <v>1070500</v>
      </c>
      <c r="BT252" s="51">
        <v>1119500</v>
      </c>
      <c r="BU252" s="51">
        <v>1119500</v>
      </c>
      <c r="BV252" s="51">
        <v>1119500</v>
      </c>
      <c r="BW252" s="51">
        <v>1119500</v>
      </c>
      <c r="BX252" s="51">
        <v>1119500</v>
      </c>
      <c r="BY252" s="51">
        <v>1119500</v>
      </c>
      <c r="BZ252" s="51">
        <v>1119500</v>
      </c>
      <c r="CA252" s="58"/>
    </row>
    <row r="253" spans="1:90" ht="30" x14ac:dyDescent="0.25">
      <c r="A253" s="2">
        <v>409374</v>
      </c>
      <c r="B253" s="3" t="s">
        <v>783</v>
      </c>
      <c r="C253" s="3" t="s">
        <v>784</v>
      </c>
      <c r="D253" s="3" t="s">
        <v>141</v>
      </c>
      <c r="E253" s="3" t="str">
        <f t="shared" si="45"/>
        <v>JOLIET REGION PORT DIS AIRPORT W1 pnum409374</v>
      </c>
      <c r="F253" s="2">
        <v>576</v>
      </c>
      <c r="G253" s="3" t="s">
        <v>785</v>
      </c>
      <c r="H253" s="3" t="s">
        <v>786</v>
      </c>
      <c r="I253" s="57">
        <f t="shared" ref="I253:AM253" si="50">J253-80000</f>
        <v>2270000</v>
      </c>
      <c r="J253" s="57">
        <f t="shared" si="50"/>
        <v>2350000</v>
      </c>
      <c r="K253" s="57">
        <f t="shared" si="50"/>
        <v>2430000</v>
      </c>
      <c r="L253" s="57">
        <f t="shared" si="50"/>
        <v>2510000</v>
      </c>
      <c r="M253" s="57">
        <f t="shared" si="50"/>
        <v>2590000</v>
      </c>
      <c r="N253" s="57">
        <f t="shared" si="50"/>
        <v>2670000</v>
      </c>
      <c r="O253" s="57">
        <f t="shared" si="50"/>
        <v>2750000</v>
      </c>
      <c r="P253" s="57">
        <f t="shared" si="50"/>
        <v>2830000</v>
      </c>
      <c r="Q253" s="57">
        <f t="shared" si="50"/>
        <v>2910000</v>
      </c>
      <c r="R253" s="57">
        <f t="shared" si="50"/>
        <v>2990000</v>
      </c>
      <c r="S253" s="57">
        <f t="shared" si="50"/>
        <v>3070000</v>
      </c>
      <c r="T253" s="57">
        <f t="shared" si="50"/>
        <v>3150000</v>
      </c>
      <c r="U253" s="57">
        <f t="shared" si="50"/>
        <v>3230000</v>
      </c>
      <c r="V253" s="57">
        <f t="shared" si="50"/>
        <v>3310000</v>
      </c>
      <c r="W253" s="57">
        <f t="shared" si="50"/>
        <v>3390000</v>
      </c>
      <c r="X253" s="57">
        <f t="shared" si="50"/>
        <v>3470000</v>
      </c>
      <c r="Y253" s="57">
        <f t="shared" si="50"/>
        <v>3550000</v>
      </c>
      <c r="Z253" s="57">
        <f t="shared" si="50"/>
        <v>3630000</v>
      </c>
      <c r="AA253" s="57">
        <f t="shared" si="50"/>
        <v>3710000</v>
      </c>
      <c r="AB253" s="57">
        <f t="shared" si="50"/>
        <v>3790000</v>
      </c>
      <c r="AC253" s="57">
        <f t="shared" si="50"/>
        <v>3870000</v>
      </c>
      <c r="AD253" s="57">
        <f t="shared" si="50"/>
        <v>3950000</v>
      </c>
      <c r="AE253" s="57">
        <f t="shared" si="50"/>
        <v>4030000</v>
      </c>
      <c r="AF253" s="57">
        <f t="shared" si="50"/>
        <v>4110000</v>
      </c>
      <c r="AG253" s="57">
        <f t="shared" si="50"/>
        <v>4190000</v>
      </c>
      <c r="AH253" s="57">
        <f t="shared" si="50"/>
        <v>4270000</v>
      </c>
      <c r="AI253" s="57">
        <f t="shared" si="50"/>
        <v>4350000</v>
      </c>
      <c r="AJ253" s="57">
        <f t="shared" si="50"/>
        <v>4430000</v>
      </c>
      <c r="AK253" s="57">
        <f t="shared" si="50"/>
        <v>4510000</v>
      </c>
      <c r="AL253" s="57">
        <f t="shared" si="50"/>
        <v>4590000</v>
      </c>
      <c r="AM253" s="57">
        <f t="shared" si="50"/>
        <v>4670000</v>
      </c>
      <c r="AN253" s="52">
        <v>4750000</v>
      </c>
      <c r="AO253" s="52">
        <v>16913000</v>
      </c>
      <c r="AP253" s="52">
        <v>0</v>
      </c>
      <c r="AQ253" s="52">
        <v>35408730</v>
      </c>
      <c r="AR253" s="52">
        <v>16483850</v>
      </c>
      <c r="AS253" s="52">
        <v>22615200</v>
      </c>
      <c r="AT253" s="52">
        <v>22615200</v>
      </c>
      <c r="AU253" s="52">
        <v>32121333</v>
      </c>
      <c r="AV253" s="52">
        <v>20121333</v>
      </c>
      <c r="AW253" s="52">
        <v>16060667</v>
      </c>
      <c r="AX253" s="53">
        <v>0</v>
      </c>
      <c r="AY253" s="53">
        <v>0</v>
      </c>
      <c r="AZ253" s="53">
        <v>0</v>
      </c>
      <c r="BA253" s="53">
        <v>0</v>
      </c>
      <c r="BB253" s="53">
        <v>0</v>
      </c>
      <c r="BC253" s="53">
        <v>0</v>
      </c>
      <c r="BD253" s="53">
        <v>0</v>
      </c>
      <c r="BE253" s="53">
        <v>0</v>
      </c>
      <c r="BF253" s="53">
        <v>0</v>
      </c>
      <c r="BG253" s="53">
        <v>0</v>
      </c>
      <c r="BH253" s="53">
        <v>0</v>
      </c>
      <c r="BI253" s="53">
        <v>0</v>
      </c>
      <c r="BJ253" s="53">
        <v>0</v>
      </c>
      <c r="BK253" s="53">
        <v>0</v>
      </c>
      <c r="BL253" s="53">
        <v>0</v>
      </c>
      <c r="BM253" s="53">
        <v>0</v>
      </c>
      <c r="BN253" s="53">
        <v>0</v>
      </c>
      <c r="BO253" s="55">
        <v>0</v>
      </c>
      <c r="BP253" s="55">
        <v>0</v>
      </c>
      <c r="BQ253" s="55">
        <v>0</v>
      </c>
      <c r="BR253" s="55">
        <v>0</v>
      </c>
      <c r="BS253" s="55">
        <v>0</v>
      </c>
      <c r="BT253" s="55">
        <v>0</v>
      </c>
      <c r="BU253" s="55">
        <v>0</v>
      </c>
      <c r="BV253" s="55">
        <v>0</v>
      </c>
      <c r="BW253" s="55">
        <v>0</v>
      </c>
      <c r="BX253" s="55">
        <v>0</v>
      </c>
      <c r="BY253" s="55">
        <v>0</v>
      </c>
      <c r="BZ253" s="55">
        <v>0</v>
      </c>
      <c r="CA253" s="58"/>
    </row>
    <row r="254" spans="1:90" ht="30" x14ac:dyDescent="0.25">
      <c r="A254" s="2">
        <v>409373</v>
      </c>
      <c r="B254" s="3" t="s">
        <v>783</v>
      </c>
      <c r="C254" s="3" t="s">
        <v>784</v>
      </c>
      <c r="D254" s="3" t="s">
        <v>177</v>
      </c>
      <c r="E254" s="3" t="str">
        <f t="shared" si="45"/>
        <v>JOLIET REGION PORT DIS AIRPORT W6 pnum409373</v>
      </c>
      <c r="F254" s="2">
        <v>310</v>
      </c>
      <c r="G254" s="3" t="s">
        <v>787</v>
      </c>
      <c r="H254" s="3" t="s">
        <v>788</v>
      </c>
      <c r="I254" s="52">
        <v>0</v>
      </c>
      <c r="J254" s="52">
        <v>0</v>
      </c>
      <c r="K254" s="52">
        <v>0</v>
      </c>
      <c r="L254" s="52">
        <v>0</v>
      </c>
      <c r="M254" s="52">
        <v>0</v>
      </c>
      <c r="N254" s="52">
        <v>0</v>
      </c>
      <c r="O254" s="52">
        <v>0</v>
      </c>
      <c r="P254" s="52">
        <v>0</v>
      </c>
      <c r="Q254" s="52">
        <v>0</v>
      </c>
      <c r="R254" s="52">
        <v>0</v>
      </c>
      <c r="S254" s="52">
        <v>0</v>
      </c>
      <c r="T254" s="52">
        <v>0</v>
      </c>
      <c r="U254" s="52">
        <v>0</v>
      </c>
      <c r="V254" s="52">
        <v>0</v>
      </c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2">
        <v>0</v>
      </c>
      <c r="AD254" s="52">
        <v>0</v>
      </c>
      <c r="AE254" s="52">
        <v>0</v>
      </c>
      <c r="AF254" s="52">
        <v>0</v>
      </c>
      <c r="AG254" s="52">
        <v>0</v>
      </c>
      <c r="AH254" s="52">
        <v>0</v>
      </c>
      <c r="AI254" s="52">
        <v>0</v>
      </c>
      <c r="AJ254" s="52">
        <v>0</v>
      </c>
      <c r="AK254" s="52">
        <v>0</v>
      </c>
      <c r="AL254" s="52">
        <v>0</v>
      </c>
      <c r="AM254" s="52">
        <v>0</v>
      </c>
      <c r="AN254" s="52">
        <v>0</v>
      </c>
      <c r="AO254" s="52">
        <v>0</v>
      </c>
      <c r="AP254" s="52">
        <v>0</v>
      </c>
      <c r="AQ254" s="52">
        <v>0</v>
      </c>
      <c r="AR254" s="52">
        <v>0</v>
      </c>
      <c r="AS254" s="52">
        <v>0</v>
      </c>
      <c r="AT254" s="52">
        <v>0</v>
      </c>
      <c r="AU254" s="53">
        <v>0</v>
      </c>
      <c r="AV254" s="53">
        <v>0</v>
      </c>
      <c r="AW254" s="53">
        <v>0</v>
      </c>
      <c r="AX254" s="53">
        <v>0</v>
      </c>
      <c r="AY254" s="53">
        <v>0</v>
      </c>
      <c r="AZ254" s="53">
        <v>0</v>
      </c>
      <c r="BA254" s="53">
        <v>0</v>
      </c>
      <c r="BB254" s="53">
        <v>0</v>
      </c>
      <c r="BC254" s="53">
        <v>0</v>
      </c>
      <c r="BD254" s="53">
        <v>0</v>
      </c>
      <c r="BE254" s="53">
        <v>0</v>
      </c>
      <c r="BF254" s="53">
        <v>0</v>
      </c>
      <c r="BG254" s="53">
        <v>0</v>
      </c>
      <c r="BH254" s="53">
        <v>0</v>
      </c>
      <c r="BI254" s="53">
        <v>0</v>
      </c>
      <c r="BJ254" s="53">
        <v>0</v>
      </c>
      <c r="BK254" s="53">
        <v>0</v>
      </c>
      <c r="BL254" s="53">
        <v>0</v>
      </c>
      <c r="BM254" s="53">
        <v>0</v>
      </c>
      <c r="BN254" s="53">
        <v>0</v>
      </c>
      <c r="BO254" s="53">
        <v>0</v>
      </c>
      <c r="BP254" s="53">
        <v>0</v>
      </c>
      <c r="BQ254" s="53">
        <v>0</v>
      </c>
      <c r="BR254" s="53">
        <v>0</v>
      </c>
      <c r="BS254" s="53">
        <v>0</v>
      </c>
      <c r="BT254" s="53">
        <v>0</v>
      </c>
      <c r="BU254" s="53">
        <v>0</v>
      </c>
      <c r="BV254" s="53">
        <v>0</v>
      </c>
      <c r="BW254" s="53">
        <v>0</v>
      </c>
      <c r="BX254" s="53">
        <v>0</v>
      </c>
      <c r="BY254" s="53">
        <v>0</v>
      </c>
      <c r="BZ254" s="53">
        <v>0</v>
      </c>
      <c r="CA254" s="58"/>
    </row>
    <row r="255" spans="1:90" ht="30" x14ac:dyDescent="0.25">
      <c r="A255" s="2">
        <v>409372</v>
      </c>
      <c r="B255" s="3" t="s">
        <v>783</v>
      </c>
      <c r="C255" s="3" t="s">
        <v>784</v>
      </c>
      <c r="D255" s="3" t="s">
        <v>169</v>
      </c>
      <c r="E255" s="3" t="str">
        <f t="shared" si="45"/>
        <v>JOLIET REGION PORT DIS AIRPORT W5 pnum409372</v>
      </c>
      <c r="F255" s="2">
        <v>300</v>
      </c>
      <c r="G255" s="3" t="s">
        <v>787</v>
      </c>
      <c r="H255" s="3" t="s">
        <v>788</v>
      </c>
      <c r="I255" s="52">
        <v>0</v>
      </c>
      <c r="J255" s="52">
        <v>0</v>
      </c>
      <c r="K255" s="52">
        <v>0</v>
      </c>
      <c r="L255" s="52">
        <v>0</v>
      </c>
      <c r="M255" s="52">
        <v>0</v>
      </c>
      <c r="N255" s="52">
        <v>0</v>
      </c>
      <c r="O255" s="52">
        <v>0</v>
      </c>
      <c r="P255" s="52">
        <v>0</v>
      </c>
      <c r="Q255" s="52">
        <v>0</v>
      </c>
      <c r="R255" s="52">
        <v>0</v>
      </c>
      <c r="S255" s="52">
        <v>0</v>
      </c>
      <c r="T255" s="52">
        <v>0</v>
      </c>
      <c r="U255" s="52">
        <v>0</v>
      </c>
      <c r="V255" s="52">
        <v>0</v>
      </c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2">
        <v>0</v>
      </c>
      <c r="AD255" s="52">
        <v>0</v>
      </c>
      <c r="AE255" s="52">
        <v>0</v>
      </c>
      <c r="AF255" s="52">
        <v>0</v>
      </c>
      <c r="AG255" s="52">
        <v>0</v>
      </c>
      <c r="AH255" s="52">
        <v>0</v>
      </c>
      <c r="AI255" s="52">
        <v>0</v>
      </c>
      <c r="AJ255" s="52">
        <v>0</v>
      </c>
      <c r="AK255" s="52">
        <v>0</v>
      </c>
      <c r="AL255" s="52">
        <v>0</v>
      </c>
      <c r="AM255" s="52">
        <v>0</v>
      </c>
      <c r="AN255" s="52">
        <v>0</v>
      </c>
      <c r="AO255" s="52">
        <v>0</v>
      </c>
      <c r="AP255" s="52">
        <v>0</v>
      </c>
      <c r="AQ255" s="52">
        <v>0</v>
      </c>
      <c r="AR255" s="52">
        <v>0</v>
      </c>
      <c r="AS255" s="52">
        <v>0</v>
      </c>
      <c r="AT255" s="52">
        <v>0</v>
      </c>
      <c r="AU255" s="53">
        <v>0</v>
      </c>
      <c r="AV255" s="53">
        <v>0</v>
      </c>
      <c r="AW255" s="55">
        <v>0</v>
      </c>
      <c r="AX255" s="55">
        <v>0</v>
      </c>
      <c r="AY255" s="55">
        <v>0</v>
      </c>
      <c r="AZ255" s="55">
        <v>0</v>
      </c>
      <c r="BA255" s="55">
        <v>0</v>
      </c>
      <c r="BB255" s="55">
        <v>0</v>
      </c>
      <c r="BC255" s="55">
        <v>0</v>
      </c>
      <c r="BD255" s="55">
        <v>0</v>
      </c>
      <c r="BE255" s="55">
        <v>0</v>
      </c>
      <c r="BF255" s="55">
        <v>0</v>
      </c>
      <c r="BG255" s="55">
        <v>0</v>
      </c>
      <c r="BH255" s="55">
        <v>0</v>
      </c>
      <c r="BI255" s="55">
        <v>0</v>
      </c>
      <c r="BJ255" s="55">
        <v>0</v>
      </c>
      <c r="BK255" s="55">
        <v>0</v>
      </c>
      <c r="BL255" s="55">
        <v>0</v>
      </c>
      <c r="BM255" s="55">
        <v>0</v>
      </c>
      <c r="BN255" s="55">
        <v>0</v>
      </c>
      <c r="BO255" s="55">
        <v>0</v>
      </c>
      <c r="BP255" s="55">
        <v>0</v>
      </c>
      <c r="BQ255" s="55">
        <v>0</v>
      </c>
      <c r="BR255" s="55">
        <v>0</v>
      </c>
      <c r="BS255" s="55">
        <v>0</v>
      </c>
      <c r="BT255" s="55">
        <v>0</v>
      </c>
      <c r="BU255" s="55">
        <v>0</v>
      </c>
      <c r="BV255" s="55">
        <v>0</v>
      </c>
      <c r="BW255" s="55">
        <v>0</v>
      </c>
      <c r="BX255" s="55">
        <v>0</v>
      </c>
      <c r="BY255" s="55">
        <v>0</v>
      </c>
      <c r="BZ255" s="55">
        <v>0</v>
      </c>
      <c r="CA255" s="58"/>
    </row>
    <row r="256" spans="1:90" ht="30" x14ac:dyDescent="0.25">
      <c r="A256" s="2">
        <v>409371</v>
      </c>
      <c r="B256" s="3" t="s">
        <v>783</v>
      </c>
      <c r="C256" s="3" t="s">
        <v>784</v>
      </c>
      <c r="D256" s="3" t="s">
        <v>136</v>
      </c>
      <c r="E256" s="3" t="str">
        <f t="shared" si="45"/>
        <v>JOLIET REGION PORT DIS AIRPORT W2 pnum409371</v>
      </c>
      <c r="F256" s="2">
        <v>300</v>
      </c>
      <c r="G256" s="3" t="s">
        <v>789</v>
      </c>
      <c r="H256" s="3" t="s">
        <v>790</v>
      </c>
      <c r="I256" s="57">
        <f t="shared" ref="I256:AM256" si="51">J256-80000</f>
        <v>2270000</v>
      </c>
      <c r="J256" s="57">
        <f t="shared" si="51"/>
        <v>2350000</v>
      </c>
      <c r="K256" s="57">
        <f t="shared" si="51"/>
        <v>2430000</v>
      </c>
      <c r="L256" s="57">
        <f t="shared" si="51"/>
        <v>2510000</v>
      </c>
      <c r="M256" s="57">
        <f t="shared" si="51"/>
        <v>2590000</v>
      </c>
      <c r="N256" s="57">
        <f t="shared" si="51"/>
        <v>2670000</v>
      </c>
      <c r="O256" s="57">
        <f t="shared" si="51"/>
        <v>2750000</v>
      </c>
      <c r="P256" s="57">
        <f t="shared" si="51"/>
        <v>2830000</v>
      </c>
      <c r="Q256" s="57">
        <f t="shared" si="51"/>
        <v>2910000</v>
      </c>
      <c r="R256" s="57">
        <f t="shared" si="51"/>
        <v>2990000</v>
      </c>
      <c r="S256" s="57">
        <f t="shared" si="51"/>
        <v>3070000</v>
      </c>
      <c r="T256" s="57">
        <f t="shared" si="51"/>
        <v>3150000</v>
      </c>
      <c r="U256" s="57">
        <f t="shared" si="51"/>
        <v>3230000</v>
      </c>
      <c r="V256" s="57">
        <f t="shared" si="51"/>
        <v>3310000</v>
      </c>
      <c r="W256" s="57">
        <f t="shared" si="51"/>
        <v>3390000</v>
      </c>
      <c r="X256" s="57">
        <f t="shared" si="51"/>
        <v>3470000</v>
      </c>
      <c r="Y256" s="57">
        <f t="shared" si="51"/>
        <v>3550000</v>
      </c>
      <c r="Z256" s="57">
        <f t="shared" si="51"/>
        <v>3630000</v>
      </c>
      <c r="AA256" s="57">
        <f t="shared" si="51"/>
        <v>3710000</v>
      </c>
      <c r="AB256" s="57">
        <f t="shared" si="51"/>
        <v>3790000</v>
      </c>
      <c r="AC256" s="57">
        <f t="shared" si="51"/>
        <v>3870000</v>
      </c>
      <c r="AD256" s="57">
        <f t="shared" si="51"/>
        <v>3950000</v>
      </c>
      <c r="AE256" s="57">
        <f t="shared" si="51"/>
        <v>4030000</v>
      </c>
      <c r="AF256" s="57">
        <f t="shared" si="51"/>
        <v>4110000</v>
      </c>
      <c r="AG256" s="57">
        <f t="shared" si="51"/>
        <v>4190000</v>
      </c>
      <c r="AH256" s="57">
        <f t="shared" si="51"/>
        <v>4270000</v>
      </c>
      <c r="AI256" s="57">
        <f t="shared" si="51"/>
        <v>4350000</v>
      </c>
      <c r="AJ256" s="57">
        <f t="shared" si="51"/>
        <v>4430000</v>
      </c>
      <c r="AK256" s="57">
        <f t="shared" si="51"/>
        <v>4510000</v>
      </c>
      <c r="AL256" s="57">
        <f t="shared" si="51"/>
        <v>4590000</v>
      </c>
      <c r="AM256" s="57">
        <f t="shared" si="51"/>
        <v>4670000</v>
      </c>
      <c r="AN256" s="52">
        <v>4750000</v>
      </c>
      <c r="AO256" s="52">
        <v>0</v>
      </c>
      <c r="AP256" s="52">
        <v>45488000</v>
      </c>
      <c r="AQ256" s="52">
        <v>0</v>
      </c>
      <c r="AR256" s="52">
        <v>0</v>
      </c>
      <c r="AS256" s="52">
        <v>0</v>
      </c>
      <c r="AT256" s="52">
        <v>0</v>
      </c>
      <c r="AU256" s="53">
        <v>0</v>
      </c>
      <c r="AV256" s="55">
        <v>0</v>
      </c>
      <c r="AW256" s="53">
        <v>0</v>
      </c>
      <c r="AX256" s="53">
        <v>0</v>
      </c>
      <c r="AY256" s="53">
        <v>0</v>
      </c>
      <c r="AZ256" s="53">
        <v>0</v>
      </c>
      <c r="BA256" s="53">
        <v>0</v>
      </c>
      <c r="BB256" s="53">
        <v>0</v>
      </c>
      <c r="BC256" s="53">
        <v>0</v>
      </c>
      <c r="BD256" s="53">
        <v>0</v>
      </c>
      <c r="BE256" s="53">
        <v>0</v>
      </c>
      <c r="BF256" s="53">
        <v>0</v>
      </c>
      <c r="BG256" s="53">
        <v>0</v>
      </c>
      <c r="BH256" s="53">
        <v>0</v>
      </c>
      <c r="BI256" s="53">
        <v>0</v>
      </c>
      <c r="BJ256" s="53">
        <v>0</v>
      </c>
      <c r="BK256" s="53">
        <v>0</v>
      </c>
      <c r="BL256" s="53">
        <v>0</v>
      </c>
      <c r="BM256" s="53">
        <v>0</v>
      </c>
      <c r="BN256" s="53">
        <v>0</v>
      </c>
      <c r="BO256" s="53">
        <v>0</v>
      </c>
      <c r="BP256" s="53">
        <v>0</v>
      </c>
      <c r="BQ256" s="53">
        <v>0</v>
      </c>
      <c r="BR256" s="53">
        <v>0</v>
      </c>
      <c r="BS256" s="53">
        <v>0</v>
      </c>
      <c r="BT256" s="53">
        <v>0</v>
      </c>
      <c r="BU256" s="53">
        <v>0</v>
      </c>
      <c r="BV256" s="53">
        <v>0</v>
      </c>
      <c r="BW256" s="53">
        <v>0</v>
      </c>
      <c r="BX256" s="53">
        <v>0</v>
      </c>
      <c r="BY256" s="53">
        <v>0</v>
      </c>
      <c r="BZ256" s="53">
        <v>0</v>
      </c>
      <c r="CA256" s="58"/>
    </row>
    <row r="257" spans="1:90" ht="30" x14ac:dyDescent="0.25">
      <c r="A257" s="2">
        <v>409378</v>
      </c>
      <c r="B257" s="3" t="s">
        <v>783</v>
      </c>
      <c r="C257" s="3" t="s">
        <v>784</v>
      </c>
      <c r="D257" s="3" t="s">
        <v>157</v>
      </c>
      <c r="E257" s="3" t="str">
        <f t="shared" si="45"/>
        <v>JOLIET REGION PORT DIS AIRPORT W4 pnum409378</v>
      </c>
      <c r="F257" s="2">
        <v>285</v>
      </c>
      <c r="G257" s="3" t="s">
        <v>791</v>
      </c>
      <c r="H257" s="3" t="s">
        <v>792</v>
      </c>
      <c r="I257" s="57">
        <f t="shared" ref="I257:AM257" si="52">J257-80000</f>
        <v>2270000</v>
      </c>
      <c r="J257" s="57">
        <f t="shared" si="52"/>
        <v>2350000</v>
      </c>
      <c r="K257" s="57">
        <f t="shared" si="52"/>
        <v>2430000</v>
      </c>
      <c r="L257" s="57">
        <f t="shared" si="52"/>
        <v>2510000</v>
      </c>
      <c r="M257" s="57">
        <f t="shared" si="52"/>
        <v>2590000</v>
      </c>
      <c r="N257" s="57">
        <f t="shared" si="52"/>
        <v>2670000</v>
      </c>
      <c r="O257" s="57">
        <f t="shared" si="52"/>
        <v>2750000</v>
      </c>
      <c r="P257" s="57">
        <f t="shared" si="52"/>
        <v>2830000</v>
      </c>
      <c r="Q257" s="57">
        <f t="shared" si="52"/>
        <v>2910000</v>
      </c>
      <c r="R257" s="57">
        <f t="shared" si="52"/>
        <v>2990000</v>
      </c>
      <c r="S257" s="57">
        <f t="shared" si="52"/>
        <v>3070000</v>
      </c>
      <c r="T257" s="57">
        <f t="shared" si="52"/>
        <v>3150000</v>
      </c>
      <c r="U257" s="57">
        <f t="shared" si="52"/>
        <v>3230000</v>
      </c>
      <c r="V257" s="57">
        <f t="shared" si="52"/>
        <v>3310000</v>
      </c>
      <c r="W257" s="57">
        <f t="shared" si="52"/>
        <v>3390000</v>
      </c>
      <c r="X257" s="57">
        <f t="shared" si="52"/>
        <v>3470000</v>
      </c>
      <c r="Y257" s="57">
        <f t="shared" si="52"/>
        <v>3550000</v>
      </c>
      <c r="Z257" s="57">
        <f t="shared" si="52"/>
        <v>3630000</v>
      </c>
      <c r="AA257" s="57">
        <f t="shared" si="52"/>
        <v>3710000</v>
      </c>
      <c r="AB257" s="57">
        <f t="shared" si="52"/>
        <v>3790000</v>
      </c>
      <c r="AC257" s="57">
        <f t="shared" si="52"/>
        <v>3870000</v>
      </c>
      <c r="AD257" s="57">
        <f t="shared" si="52"/>
        <v>3950000</v>
      </c>
      <c r="AE257" s="57">
        <f t="shared" si="52"/>
        <v>4030000</v>
      </c>
      <c r="AF257" s="57">
        <f t="shared" si="52"/>
        <v>4110000</v>
      </c>
      <c r="AG257" s="57">
        <f t="shared" si="52"/>
        <v>4190000</v>
      </c>
      <c r="AH257" s="57">
        <f t="shared" si="52"/>
        <v>4270000</v>
      </c>
      <c r="AI257" s="57">
        <f t="shared" si="52"/>
        <v>4350000</v>
      </c>
      <c r="AJ257" s="57">
        <f t="shared" si="52"/>
        <v>4430000</v>
      </c>
      <c r="AK257" s="57">
        <f t="shared" si="52"/>
        <v>4510000</v>
      </c>
      <c r="AL257" s="57">
        <f t="shared" si="52"/>
        <v>4590000</v>
      </c>
      <c r="AM257" s="57">
        <f t="shared" si="52"/>
        <v>4670000</v>
      </c>
      <c r="AN257" s="52">
        <v>4750000</v>
      </c>
      <c r="AO257" s="52">
        <v>2686600</v>
      </c>
      <c r="AP257" s="52">
        <v>0</v>
      </c>
      <c r="AQ257" s="52">
        <v>2464000</v>
      </c>
      <c r="AR257" s="52">
        <v>4171200</v>
      </c>
      <c r="AS257" s="52">
        <v>2273000</v>
      </c>
      <c r="AT257" s="52">
        <v>2273000</v>
      </c>
      <c r="AU257" s="52">
        <v>1922900</v>
      </c>
      <c r="AV257" s="51">
        <v>1722900</v>
      </c>
      <c r="AW257" s="51">
        <v>16060666</v>
      </c>
      <c r="AX257" s="55">
        <v>0</v>
      </c>
      <c r="AY257" s="55">
        <v>0</v>
      </c>
      <c r="AZ257" s="55">
        <v>0</v>
      </c>
      <c r="BA257" s="55">
        <v>0</v>
      </c>
      <c r="BB257" s="55">
        <v>0</v>
      </c>
      <c r="BC257" s="55">
        <v>0</v>
      </c>
      <c r="BD257" s="55">
        <v>0</v>
      </c>
      <c r="BE257" s="55">
        <v>0</v>
      </c>
      <c r="BF257" s="55">
        <v>0</v>
      </c>
      <c r="BG257" s="55">
        <v>0</v>
      </c>
      <c r="BH257" s="55">
        <v>0</v>
      </c>
      <c r="BI257" s="55">
        <v>0</v>
      </c>
      <c r="BJ257" s="55">
        <v>0</v>
      </c>
      <c r="BK257" s="55">
        <v>0</v>
      </c>
      <c r="BL257" s="55">
        <v>0</v>
      </c>
      <c r="BM257" s="55">
        <v>0</v>
      </c>
      <c r="BN257" s="55">
        <v>0</v>
      </c>
      <c r="BO257" s="55">
        <v>0</v>
      </c>
      <c r="BP257" s="55">
        <v>0</v>
      </c>
      <c r="BQ257" s="55">
        <v>0</v>
      </c>
      <c r="BR257" s="55">
        <v>0</v>
      </c>
      <c r="BS257" s="55">
        <v>0</v>
      </c>
      <c r="BT257" s="55">
        <v>0</v>
      </c>
      <c r="BU257" s="55">
        <v>0</v>
      </c>
      <c r="BV257" s="55">
        <v>0</v>
      </c>
      <c r="BW257" s="55">
        <v>0</v>
      </c>
      <c r="BX257" s="55">
        <v>0</v>
      </c>
      <c r="BY257" s="55">
        <v>0</v>
      </c>
      <c r="BZ257" s="55">
        <v>0</v>
      </c>
      <c r="CA257" s="58"/>
    </row>
    <row r="258" spans="1:90" ht="30" x14ac:dyDescent="0.25">
      <c r="A258" s="2">
        <v>292193</v>
      </c>
      <c r="B258" s="3" t="s">
        <v>793</v>
      </c>
      <c r="C258" s="3" t="s">
        <v>794</v>
      </c>
      <c r="D258" s="3" t="s">
        <v>136</v>
      </c>
      <c r="E258" s="3" t="str">
        <f t="shared" ref="E258:E321" si="53">_xlfn.CONCAT(C258, " W",D258," pnum",A258)</f>
        <v>KALUZNY BROS INC W2 pnum292193</v>
      </c>
      <c r="F258" s="2">
        <v>450</v>
      </c>
      <c r="G258" s="3" t="s">
        <v>795</v>
      </c>
      <c r="H258" s="3" t="s">
        <v>796</v>
      </c>
      <c r="I258" s="53">
        <v>0</v>
      </c>
      <c r="J258" s="53">
        <v>0</v>
      </c>
      <c r="K258" s="53">
        <v>0</v>
      </c>
      <c r="L258" s="53">
        <v>0</v>
      </c>
      <c r="M258" s="53">
        <v>0</v>
      </c>
      <c r="N258" s="53">
        <v>0</v>
      </c>
      <c r="O258" s="53">
        <v>0</v>
      </c>
      <c r="P258" s="53">
        <v>0</v>
      </c>
      <c r="Q258" s="53">
        <v>0</v>
      </c>
      <c r="R258" s="53">
        <v>0</v>
      </c>
      <c r="S258" s="53">
        <v>0</v>
      </c>
      <c r="T258" s="53">
        <v>0</v>
      </c>
      <c r="U258" s="53">
        <v>0</v>
      </c>
      <c r="V258" s="53">
        <v>0</v>
      </c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3">
        <v>0</v>
      </c>
      <c r="AD258" s="53">
        <v>0</v>
      </c>
      <c r="AE258" s="53">
        <v>0</v>
      </c>
      <c r="AF258" s="53">
        <v>0</v>
      </c>
      <c r="AG258" s="53">
        <v>0</v>
      </c>
      <c r="AH258" s="53">
        <v>0</v>
      </c>
      <c r="AI258" s="53">
        <v>0</v>
      </c>
      <c r="AJ258" s="53">
        <v>0</v>
      </c>
      <c r="AK258" s="53">
        <v>0</v>
      </c>
      <c r="AL258" s="53">
        <v>0</v>
      </c>
      <c r="AM258" s="53">
        <v>0</v>
      </c>
      <c r="AN258" s="53">
        <v>0</v>
      </c>
      <c r="AO258" s="53">
        <v>0</v>
      </c>
      <c r="AP258" s="53">
        <v>0</v>
      </c>
      <c r="AQ258" s="53">
        <v>0</v>
      </c>
      <c r="AR258" s="53">
        <v>0</v>
      </c>
      <c r="AS258" s="53">
        <v>0</v>
      </c>
      <c r="AT258" s="53">
        <v>0</v>
      </c>
      <c r="AU258" s="53">
        <v>0</v>
      </c>
      <c r="AV258" s="55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>
        <v>0</v>
      </c>
      <c r="BC258" s="53">
        <v>0</v>
      </c>
      <c r="BD258" s="52">
        <v>2325000</v>
      </c>
      <c r="BE258" s="52">
        <v>2325000</v>
      </c>
      <c r="BF258" s="53"/>
      <c r="BG258" s="52">
        <v>6670000</v>
      </c>
      <c r="BH258" s="52">
        <v>7370000</v>
      </c>
      <c r="BI258" s="52">
        <v>8125000</v>
      </c>
      <c r="BJ258" s="52">
        <v>4527450</v>
      </c>
      <c r="BK258" s="52">
        <v>4346400</v>
      </c>
      <c r="BL258" s="52">
        <v>4346400</v>
      </c>
      <c r="BM258" s="52">
        <v>4431400</v>
      </c>
      <c r="BN258" s="52">
        <v>4431400</v>
      </c>
      <c r="BO258" s="52">
        <v>2325000</v>
      </c>
      <c r="BP258" s="52">
        <v>2325000</v>
      </c>
      <c r="BQ258" s="52">
        <v>60000</v>
      </c>
      <c r="BR258" s="52">
        <v>2325000</v>
      </c>
      <c r="BS258" s="52">
        <v>2325000</v>
      </c>
      <c r="BT258" s="52">
        <v>2325000</v>
      </c>
      <c r="BU258" s="52">
        <v>2325000</v>
      </c>
      <c r="BV258" s="52">
        <v>2325000</v>
      </c>
      <c r="BW258" s="52">
        <v>2325000</v>
      </c>
      <c r="BX258" s="52">
        <v>2325000</v>
      </c>
      <c r="BY258" s="52">
        <v>2325000</v>
      </c>
      <c r="BZ258" s="52">
        <v>2325000</v>
      </c>
      <c r="CA258" s="58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</row>
    <row r="259" spans="1:90" ht="30" x14ac:dyDescent="0.25">
      <c r="A259" s="2">
        <v>404106</v>
      </c>
      <c r="B259" s="3" t="s">
        <v>793</v>
      </c>
      <c r="C259" s="3" t="s">
        <v>794</v>
      </c>
      <c r="D259" s="3" t="s">
        <v>141</v>
      </c>
      <c r="E259" s="3" t="str">
        <f t="shared" si="53"/>
        <v>KALUZNY BROS INC W1 pnum404106</v>
      </c>
      <c r="F259" s="2">
        <v>400</v>
      </c>
      <c r="G259" s="3" t="s">
        <v>797</v>
      </c>
      <c r="H259" s="3" t="s">
        <v>798</v>
      </c>
      <c r="I259" s="50">
        <f t="shared" ref="I259:AM259" si="54">J259-150000</f>
        <v>4350000</v>
      </c>
      <c r="J259" s="50">
        <f t="shared" si="54"/>
        <v>4500000</v>
      </c>
      <c r="K259" s="50">
        <f t="shared" si="54"/>
        <v>4650000</v>
      </c>
      <c r="L259" s="50">
        <f t="shared" si="54"/>
        <v>4800000</v>
      </c>
      <c r="M259" s="50">
        <f t="shared" si="54"/>
        <v>4950000</v>
      </c>
      <c r="N259" s="50">
        <f t="shared" si="54"/>
        <v>5100000</v>
      </c>
      <c r="O259" s="50">
        <f t="shared" si="54"/>
        <v>5250000</v>
      </c>
      <c r="P259" s="50">
        <f t="shared" si="54"/>
        <v>5400000</v>
      </c>
      <c r="Q259" s="50">
        <f t="shared" si="54"/>
        <v>5550000</v>
      </c>
      <c r="R259" s="50">
        <f t="shared" si="54"/>
        <v>5700000</v>
      </c>
      <c r="S259" s="50">
        <f t="shared" si="54"/>
        <v>5850000</v>
      </c>
      <c r="T259" s="50">
        <f t="shared" si="54"/>
        <v>6000000</v>
      </c>
      <c r="U259" s="50">
        <f t="shared" si="54"/>
        <v>6150000</v>
      </c>
      <c r="V259" s="50">
        <f t="shared" si="54"/>
        <v>6300000</v>
      </c>
      <c r="W259" s="50">
        <f t="shared" si="54"/>
        <v>6450000</v>
      </c>
      <c r="X259" s="50">
        <f t="shared" si="54"/>
        <v>6600000</v>
      </c>
      <c r="Y259" s="50">
        <f t="shared" si="54"/>
        <v>6750000</v>
      </c>
      <c r="Z259" s="50">
        <f t="shared" si="54"/>
        <v>6900000</v>
      </c>
      <c r="AA259" s="50">
        <f t="shared" si="54"/>
        <v>7050000</v>
      </c>
      <c r="AB259" s="50">
        <f t="shared" si="54"/>
        <v>7200000</v>
      </c>
      <c r="AC259" s="50">
        <f t="shared" si="54"/>
        <v>7350000</v>
      </c>
      <c r="AD259" s="50">
        <f t="shared" si="54"/>
        <v>7500000</v>
      </c>
      <c r="AE259" s="50">
        <f t="shared" si="54"/>
        <v>7650000</v>
      </c>
      <c r="AF259" s="50">
        <f t="shared" si="54"/>
        <v>7800000</v>
      </c>
      <c r="AG259" s="50">
        <f t="shared" si="54"/>
        <v>7950000</v>
      </c>
      <c r="AH259" s="50">
        <f t="shared" si="54"/>
        <v>8100000</v>
      </c>
      <c r="AI259" s="50">
        <f t="shared" si="54"/>
        <v>8250000</v>
      </c>
      <c r="AJ259" s="50">
        <f t="shared" si="54"/>
        <v>8400000</v>
      </c>
      <c r="AK259" s="50">
        <f t="shared" si="54"/>
        <v>8550000</v>
      </c>
      <c r="AL259" s="50">
        <f t="shared" si="54"/>
        <v>8700000</v>
      </c>
      <c r="AM259" s="50">
        <f t="shared" si="54"/>
        <v>8850000</v>
      </c>
      <c r="AN259" s="51">
        <v>9000000</v>
      </c>
      <c r="AO259" s="51">
        <v>8000000</v>
      </c>
      <c r="AP259" s="51">
        <v>8000000</v>
      </c>
      <c r="AQ259" s="51">
        <v>8000000</v>
      </c>
      <c r="AR259" s="51">
        <v>8000000</v>
      </c>
      <c r="AS259" s="51">
        <v>8000000</v>
      </c>
      <c r="AT259" s="52">
        <v>8000000</v>
      </c>
      <c r="AU259" s="52">
        <v>7500000</v>
      </c>
      <c r="AV259" s="52">
        <v>7000000</v>
      </c>
      <c r="AW259" s="52">
        <v>6500000</v>
      </c>
      <c r="AX259" s="51">
        <v>5000000</v>
      </c>
      <c r="AY259" s="51">
        <v>5000000</v>
      </c>
      <c r="AZ259" s="52">
        <v>4500000</v>
      </c>
      <c r="BA259" s="52">
        <v>4000000</v>
      </c>
      <c r="BB259" s="52">
        <v>2250000</v>
      </c>
      <c r="BC259" s="52">
        <v>4850000</v>
      </c>
      <c r="BD259" s="51">
        <v>2325000</v>
      </c>
      <c r="BE259" s="51">
        <v>2325000</v>
      </c>
      <c r="BF259" s="51">
        <v>2325000</v>
      </c>
      <c r="BG259" s="51">
        <v>2325000</v>
      </c>
      <c r="BH259" s="51">
        <v>2325000</v>
      </c>
      <c r="BI259" s="51">
        <v>2325000</v>
      </c>
      <c r="BJ259" s="51">
        <v>2325000</v>
      </c>
      <c r="BK259" s="51">
        <v>2325000</v>
      </c>
      <c r="BL259" s="51">
        <v>2325000</v>
      </c>
      <c r="BM259" s="51">
        <v>2325000</v>
      </c>
      <c r="BN259" s="51">
        <v>2325000</v>
      </c>
      <c r="BO259" s="51">
        <v>2325000</v>
      </c>
      <c r="BP259" s="51">
        <v>2325000</v>
      </c>
      <c r="BQ259" s="51">
        <v>2325000</v>
      </c>
      <c r="BR259" s="51">
        <v>2325000</v>
      </c>
      <c r="BS259" s="51">
        <v>2325000</v>
      </c>
      <c r="BT259" s="51">
        <v>2325000</v>
      </c>
      <c r="BU259" s="51">
        <v>2325000</v>
      </c>
      <c r="BV259" s="51">
        <v>2325000</v>
      </c>
      <c r="BW259" s="51">
        <v>2325000</v>
      </c>
      <c r="BX259" s="51">
        <v>2325000</v>
      </c>
      <c r="BY259" s="51">
        <v>2325000</v>
      </c>
      <c r="BZ259" s="51">
        <v>2325000</v>
      </c>
      <c r="CA259" s="58"/>
    </row>
    <row r="260" spans="1:90" s="24" customFormat="1" ht="30" x14ac:dyDescent="0.25">
      <c r="A260" s="2">
        <v>409169</v>
      </c>
      <c r="B260" s="3" t="s">
        <v>799</v>
      </c>
      <c r="C260" s="3" t="s">
        <v>800</v>
      </c>
      <c r="D260" s="3" t="s">
        <v>141</v>
      </c>
      <c r="E260" s="3" t="str">
        <f t="shared" si="53"/>
        <v>KANKAKEE CORRECTIONAL CENTER W1 pnum409169</v>
      </c>
      <c r="F260" s="2">
        <v>255</v>
      </c>
      <c r="G260" s="3" t="s">
        <v>801</v>
      </c>
      <c r="H260" s="3" t="s">
        <v>802</v>
      </c>
      <c r="I260" s="57">
        <v>0</v>
      </c>
      <c r="J260" s="57">
        <v>0</v>
      </c>
      <c r="K260" s="57">
        <v>0</v>
      </c>
      <c r="L260" s="57">
        <v>0</v>
      </c>
      <c r="M260" s="57">
        <v>0</v>
      </c>
      <c r="N260" s="57">
        <v>0</v>
      </c>
      <c r="O260" s="57">
        <v>0</v>
      </c>
      <c r="P260" s="57">
        <v>0</v>
      </c>
      <c r="Q260" s="57">
        <v>0</v>
      </c>
      <c r="R260" s="57">
        <v>0</v>
      </c>
      <c r="S260" s="57">
        <v>0</v>
      </c>
      <c r="T260" s="57">
        <v>0</v>
      </c>
      <c r="U260" s="57">
        <v>125000</v>
      </c>
      <c r="V260" s="57">
        <v>125000</v>
      </c>
      <c r="W260" s="57">
        <v>125000</v>
      </c>
      <c r="X260" s="57">
        <v>125000</v>
      </c>
      <c r="Y260" s="57">
        <v>125000</v>
      </c>
      <c r="Z260" s="57">
        <v>125000</v>
      </c>
      <c r="AA260" s="57">
        <v>125000</v>
      </c>
      <c r="AB260" s="57">
        <v>125000</v>
      </c>
      <c r="AC260" s="57">
        <v>125000</v>
      </c>
      <c r="AD260" s="57">
        <v>125000</v>
      </c>
      <c r="AE260" s="57">
        <v>125000</v>
      </c>
      <c r="AF260" s="57">
        <v>125000</v>
      </c>
      <c r="AG260" s="57">
        <v>125000</v>
      </c>
      <c r="AH260" s="57">
        <v>125000</v>
      </c>
      <c r="AI260" s="57">
        <v>125000</v>
      </c>
      <c r="AJ260" s="57">
        <v>125000</v>
      </c>
      <c r="AK260" s="57">
        <v>125000</v>
      </c>
      <c r="AL260" s="57">
        <v>125000</v>
      </c>
      <c r="AM260" s="57">
        <v>300000</v>
      </c>
      <c r="AN260" s="52">
        <v>500000</v>
      </c>
      <c r="AO260" s="52">
        <v>500000</v>
      </c>
      <c r="AP260" s="52">
        <v>2350000</v>
      </c>
      <c r="AQ260" s="52">
        <v>2350000</v>
      </c>
      <c r="AR260" s="52">
        <v>2100000</v>
      </c>
      <c r="AS260" s="52">
        <v>500000</v>
      </c>
      <c r="AT260" s="52">
        <v>500000</v>
      </c>
      <c r="AU260" s="52">
        <v>500000</v>
      </c>
      <c r="AV260" s="53">
        <v>2350000</v>
      </c>
      <c r="AW260" s="53">
        <v>2100000</v>
      </c>
      <c r="AX260" s="53">
        <v>3100000</v>
      </c>
      <c r="AY260" s="53">
        <v>3500000</v>
      </c>
      <c r="AZ260" s="53">
        <v>4100000</v>
      </c>
      <c r="BA260" s="53">
        <v>4500000</v>
      </c>
      <c r="BB260" s="53">
        <v>4500000</v>
      </c>
      <c r="BC260" s="53">
        <v>5000000</v>
      </c>
      <c r="BD260" s="55">
        <v>5500000</v>
      </c>
      <c r="BE260" s="55">
        <v>5500000</v>
      </c>
      <c r="BF260" s="55">
        <v>5500000</v>
      </c>
      <c r="BG260" s="53">
        <v>5500000</v>
      </c>
      <c r="BH260" s="53">
        <v>5500000</v>
      </c>
      <c r="BI260" s="53">
        <v>5500000</v>
      </c>
      <c r="BJ260" s="53">
        <v>5500000</v>
      </c>
      <c r="BK260" s="53">
        <v>5500000</v>
      </c>
      <c r="BL260" s="53">
        <v>5500000</v>
      </c>
      <c r="BM260" s="53">
        <v>5500000</v>
      </c>
      <c r="BN260" s="53">
        <v>5500000</v>
      </c>
      <c r="BO260" s="55">
        <v>5500000</v>
      </c>
      <c r="BP260" s="55">
        <v>5500000</v>
      </c>
      <c r="BQ260" s="53">
        <v>550000</v>
      </c>
      <c r="BR260" s="55">
        <v>550000</v>
      </c>
      <c r="BS260" s="55">
        <v>550000</v>
      </c>
      <c r="BT260" s="55">
        <v>550000</v>
      </c>
      <c r="BU260" s="55">
        <v>550000</v>
      </c>
      <c r="BV260" s="55">
        <v>550000</v>
      </c>
      <c r="BW260" s="55">
        <v>550000</v>
      </c>
      <c r="BX260" s="55">
        <v>550000</v>
      </c>
      <c r="BY260" s="55">
        <v>550000</v>
      </c>
      <c r="BZ260" s="55">
        <v>550000</v>
      </c>
      <c r="CA260" s="58"/>
    </row>
    <row r="261" spans="1:90" s="24" customFormat="1" ht="30" x14ac:dyDescent="0.25">
      <c r="A261" s="2">
        <v>402046</v>
      </c>
      <c r="B261" s="3" t="s">
        <v>803</v>
      </c>
      <c r="C261" s="3" t="s">
        <v>804</v>
      </c>
      <c r="D261" s="3" t="s">
        <v>169</v>
      </c>
      <c r="E261" s="3" t="str">
        <f t="shared" si="53"/>
        <v>KANKAKEE RIVER STATE PARK W5 pnum402046</v>
      </c>
      <c r="F261" s="2">
        <v>102</v>
      </c>
      <c r="G261" s="3" t="s">
        <v>805</v>
      </c>
      <c r="H261" s="3" t="s">
        <v>806</v>
      </c>
      <c r="I261" s="50">
        <v>200000</v>
      </c>
      <c r="J261" s="50">
        <v>200000</v>
      </c>
      <c r="K261" s="50">
        <v>200000</v>
      </c>
      <c r="L261" s="50">
        <v>200000</v>
      </c>
      <c r="M261" s="50">
        <v>200000</v>
      </c>
      <c r="N261" s="50">
        <v>200000</v>
      </c>
      <c r="O261" s="50">
        <v>200000</v>
      </c>
      <c r="P261" s="50">
        <v>200000</v>
      </c>
      <c r="Q261" s="50">
        <v>200000</v>
      </c>
      <c r="R261" s="50">
        <v>200000</v>
      </c>
      <c r="S261" s="50">
        <v>200000</v>
      </c>
      <c r="T261" s="50">
        <v>250000</v>
      </c>
      <c r="U261" s="50">
        <v>250000</v>
      </c>
      <c r="V261" s="50">
        <v>250000</v>
      </c>
      <c r="W261" s="50">
        <v>250000</v>
      </c>
      <c r="X261" s="50">
        <v>250000</v>
      </c>
      <c r="Y261" s="50">
        <v>250000</v>
      </c>
      <c r="Z261" s="50">
        <v>250000</v>
      </c>
      <c r="AA261" s="50">
        <v>250000</v>
      </c>
      <c r="AB261" s="50">
        <v>250000</v>
      </c>
      <c r="AC261" s="50">
        <v>250000</v>
      </c>
      <c r="AD261" s="50">
        <v>250000</v>
      </c>
      <c r="AE261" s="50">
        <v>250000</v>
      </c>
      <c r="AF261" s="50">
        <v>250000</v>
      </c>
      <c r="AG261" s="50">
        <v>300000</v>
      </c>
      <c r="AH261" s="50">
        <v>300000</v>
      </c>
      <c r="AI261" s="50">
        <v>300000</v>
      </c>
      <c r="AJ261" s="50">
        <v>300000</v>
      </c>
      <c r="AK261" s="50">
        <v>300000</v>
      </c>
      <c r="AL261" s="50">
        <v>300000</v>
      </c>
      <c r="AM261" s="50">
        <v>300000</v>
      </c>
      <c r="AN261" s="51">
        <v>312440</v>
      </c>
      <c r="AO261" s="51">
        <v>312440</v>
      </c>
      <c r="AP261" s="51">
        <v>312440</v>
      </c>
      <c r="AQ261" s="51">
        <v>312440</v>
      </c>
      <c r="AR261" s="51">
        <v>127000</v>
      </c>
      <c r="AS261" s="51">
        <v>127000</v>
      </c>
      <c r="AT261" s="51">
        <v>2250000</v>
      </c>
      <c r="AU261" s="51">
        <v>2250000</v>
      </c>
      <c r="AV261" s="51">
        <v>2250000</v>
      </c>
      <c r="AW261" s="51">
        <v>2250000</v>
      </c>
      <c r="AX261" s="51">
        <v>2250000</v>
      </c>
      <c r="AY261" s="51">
        <v>2250000</v>
      </c>
      <c r="AZ261" s="51">
        <v>2250000</v>
      </c>
      <c r="BA261" s="51">
        <v>2250000</v>
      </c>
      <c r="BB261" s="51">
        <v>2250000</v>
      </c>
      <c r="BC261" s="51">
        <v>2250000</v>
      </c>
      <c r="BD261" s="51">
        <v>2250000</v>
      </c>
      <c r="BE261" s="51">
        <v>2250000</v>
      </c>
      <c r="BF261" s="51">
        <v>2250000</v>
      </c>
      <c r="BG261" s="51">
        <v>2250000</v>
      </c>
      <c r="BH261" s="51">
        <v>2250000</v>
      </c>
      <c r="BI261" s="51">
        <v>2250000</v>
      </c>
      <c r="BJ261" s="51">
        <v>2250000</v>
      </c>
      <c r="BK261" s="51">
        <v>2250000</v>
      </c>
      <c r="BL261" s="51">
        <v>2250000</v>
      </c>
      <c r="BM261" s="51">
        <v>2250000</v>
      </c>
      <c r="BN261" s="51">
        <v>2250000</v>
      </c>
      <c r="BO261" s="51">
        <v>2250000</v>
      </c>
      <c r="BP261" s="51">
        <v>2250000</v>
      </c>
      <c r="BQ261" s="51">
        <v>2250000</v>
      </c>
      <c r="BR261" s="51">
        <v>2250000</v>
      </c>
      <c r="BS261" s="51">
        <v>2250000</v>
      </c>
      <c r="BT261" s="51">
        <v>2250000</v>
      </c>
      <c r="BU261" s="51">
        <v>2250000</v>
      </c>
      <c r="BV261" s="51">
        <v>2250000</v>
      </c>
      <c r="BW261" s="51">
        <v>2250000</v>
      </c>
      <c r="BX261" s="51">
        <v>2250000</v>
      </c>
      <c r="BY261" s="51">
        <v>2250000</v>
      </c>
      <c r="BZ261" s="51">
        <v>2250000</v>
      </c>
      <c r="CA261" s="58"/>
    </row>
    <row r="262" spans="1:90" s="24" customFormat="1" ht="30" x14ac:dyDescent="0.25">
      <c r="A262" s="2">
        <v>404224</v>
      </c>
      <c r="B262" s="3" t="s">
        <v>807</v>
      </c>
      <c r="C262" s="3" t="s">
        <v>808</v>
      </c>
      <c r="D262" s="3" t="s">
        <v>136</v>
      </c>
      <c r="E262" s="3" t="str">
        <f t="shared" si="53"/>
        <v>LAKEVIEW IMPROVEMENT ASSN W2 pnum404224</v>
      </c>
      <c r="F262" s="6">
        <v>245</v>
      </c>
      <c r="G262" s="3" t="s">
        <v>809</v>
      </c>
      <c r="H262" s="3" t="s">
        <v>810</v>
      </c>
      <c r="I262" s="57">
        <f t="shared" ref="I262:AM262" si="55">J262-30000</f>
        <v>895000</v>
      </c>
      <c r="J262" s="57">
        <f t="shared" si="55"/>
        <v>925000</v>
      </c>
      <c r="K262" s="57">
        <f t="shared" si="55"/>
        <v>955000</v>
      </c>
      <c r="L262" s="57">
        <f t="shared" si="55"/>
        <v>985000</v>
      </c>
      <c r="M262" s="57">
        <f t="shared" si="55"/>
        <v>1015000</v>
      </c>
      <c r="N262" s="57">
        <f t="shared" si="55"/>
        <v>1045000</v>
      </c>
      <c r="O262" s="57">
        <f t="shared" si="55"/>
        <v>1075000</v>
      </c>
      <c r="P262" s="57">
        <f t="shared" si="55"/>
        <v>1105000</v>
      </c>
      <c r="Q262" s="57">
        <f t="shared" si="55"/>
        <v>1135000</v>
      </c>
      <c r="R262" s="57">
        <f t="shared" si="55"/>
        <v>1165000</v>
      </c>
      <c r="S262" s="57">
        <f t="shared" si="55"/>
        <v>1195000</v>
      </c>
      <c r="T262" s="57">
        <f t="shared" si="55"/>
        <v>1225000</v>
      </c>
      <c r="U262" s="57">
        <f t="shared" si="55"/>
        <v>1255000</v>
      </c>
      <c r="V262" s="57">
        <f t="shared" si="55"/>
        <v>1285000</v>
      </c>
      <c r="W262" s="57">
        <f t="shared" si="55"/>
        <v>1315000</v>
      </c>
      <c r="X262" s="57">
        <f t="shared" si="55"/>
        <v>1345000</v>
      </c>
      <c r="Y262" s="57">
        <f t="shared" si="55"/>
        <v>1375000</v>
      </c>
      <c r="Z262" s="57">
        <f t="shared" si="55"/>
        <v>1405000</v>
      </c>
      <c r="AA262" s="57">
        <f t="shared" si="55"/>
        <v>1435000</v>
      </c>
      <c r="AB262" s="57">
        <f t="shared" si="55"/>
        <v>1465000</v>
      </c>
      <c r="AC262" s="57">
        <f t="shared" si="55"/>
        <v>1495000</v>
      </c>
      <c r="AD262" s="57">
        <f t="shared" si="55"/>
        <v>1525000</v>
      </c>
      <c r="AE262" s="57">
        <f t="shared" si="55"/>
        <v>1555000</v>
      </c>
      <c r="AF262" s="57">
        <f t="shared" si="55"/>
        <v>1585000</v>
      </c>
      <c r="AG262" s="57">
        <f t="shared" si="55"/>
        <v>1615000</v>
      </c>
      <c r="AH262" s="57">
        <f t="shared" si="55"/>
        <v>1645000</v>
      </c>
      <c r="AI262" s="57">
        <f t="shared" si="55"/>
        <v>1675000</v>
      </c>
      <c r="AJ262" s="57">
        <f t="shared" si="55"/>
        <v>1705000</v>
      </c>
      <c r="AK262" s="57">
        <f t="shared" si="55"/>
        <v>1735000</v>
      </c>
      <c r="AL262" s="57">
        <f t="shared" si="55"/>
        <v>1765000</v>
      </c>
      <c r="AM262" s="57">
        <f t="shared" si="55"/>
        <v>1795000</v>
      </c>
      <c r="AN262" s="52">
        <v>1825000</v>
      </c>
      <c r="AO262" s="52">
        <v>1825000</v>
      </c>
      <c r="AP262" s="52">
        <v>1825000</v>
      </c>
      <c r="AQ262" s="52">
        <v>1825000</v>
      </c>
      <c r="AR262" s="52">
        <v>620000</v>
      </c>
      <c r="AS262" s="52">
        <v>850000</v>
      </c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>
        <v>0</v>
      </c>
      <c r="BC262" s="53">
        <v>0</v>
      </c>
      <c r="BD262" s="53">
        <v>0</v>
      </c>
      <c r="BE262" s="53">
        <v>0</v>
      </c>
      <c r="BF262" s="53">
        <v>0</v>
      </c>
      <c r="BG262" s="53">
        <v>0</v>
      </c>
      <c r="BH262" s="53">
        <v>0</v>
      </c>
      <c r="BI262" s="53">
        <v>0</v>
      </c>
      <c r="BJ262" s="53">
        <v>0</v>
      </c>
      <c r="BK262" s="53">
        <v>0</v>
      </c>
      <c r="BL262" s="53">
        <v>0</v>
      </c>
      <c r="BM262" s="53">
        <v>0</v>
      </c>
      <c r="BN262" s="53">
        <v>0</v>
      </c>
      <c r="BO262" s="53">
        <v>0</v>
      </c>
      <c r="BP262" s="53">
        <v>0</v>
      </c>
      <c r="BQ262" s="53">
        <v>0</v>
      </c>
      <c r="BR262" s="53">
        <v>0</v>
      </c>
      <c r="BS262" s="53">
        <v>0</v>
      </c>
      <c r="BT262" s="53">
        <v>0</v>
      </c>
      <c r="BU262" s="53">
        <v>0</v>
      </c>
      <c r="BV262" s="53">
        <v>0</v>
      </c>
      <c r="BW262" s="53">
        <v>0</v>
      </c>
      <c r="BX262" s="53">
        <v>0</v>
      </c>
      <c r="BY262" s="53">
        <v>0</v>
      </c>
      <c r="BZ262" s="53">
        <v>0</v>
      </c>
      <c r="CA262" s="58"/>
    </row>
    <row r="263" spans="1:90" s="24" customFormat="1" ht="30" x14ac:dyDescent="0.25">
      <c r="A263" s="2">
        <v>404223</v>
      </c>
      <c r="B263" s="3" t="s">
        <v>807</v>
      </c>
      <c r="C263" s="3" t="s">
        <v>808</v>
      </c>
      <c r="D263" s="3" t="s">
        <v>141</v>
      </c>
      <c r="E263" s="3" t="str">
        <f t="shared" si="53"/>
        <v>LAKEVIEW IMPROVEMENT ASSN W1 pnum404223</v>
      </c>
      <c r="F263" s="7"/>
      <c r="G263" s="3" t="s">
        <v>809</v>
      </c>
      <c r="H263" s="3" t="s">
        <v>810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  <c r="AG263" s="51">
        <v>0</v>
      </c>
      <c r="AH263" s="51">
        <v>0</v>
      </c>
      <c r="AI263" s="51">
        <v>0</v>
      </c>
      <c r="AJ263" s="51">
        <v>0</v>
      </c>
      <c r="AK263" s="51">
        <v>0</v>
      </c>
      <c r="AL263" s="51">
        <v>0</v>
      </c>
      <c r="AM263" s="51">
        <v>0</v>
      </c>
      <c r="AN263" s="51">
        <v>0</v>
      </c>
      <c r="AO263" s="51">
        <v>0</v>
      </c>
      <c r="AP263" s="51">
        <v>0</v>
      </c>
      <c r="AQ263" s="51">
        <v>0</v>
      </c>
      <c r="AR263" s="51">
        <v>0</v>
      </c>
      <c r="AS263" s="51">
        <v>0</v>
      </c>
      <c r="AT263" s="55">
        <v>0</v>
      </c>
      <c r="AU263" s="55">
        <v>0</v>
      </c>
      <c r="AV263" s="55">
        <v>0</v>
      </c>
      <c r="AW263" s="55">
        <v>0</v>
      </c>
      <c r="AX263" s="55">
        <v>0</v>
      </c>
      <c r="AY263" s="55">
        <v>0</v>
      </c>
      <c r="AZ263" s="55">
        <v>0</v>
      </c>
      <c r="BA263" s="55">
        <v>0</v>
      </c>
      <c r="BB263" s="55">
        <v>0</v>
      </c>
      <c r="BC263" s="55">
        <v>0</v>
      </c>
      <c r="BD263" s="55">
        <v>0</v>
      </c>
      <c r="BE263" s="55">
        <v>0</v>
      </c>
      <c r="BF263" s="55">
        <v>0</v>
      </c>
      <c r="BG263" s="55">
        <v>0</v>
      </c>
      <c r="BH263" s="55">
        <v>0</v>
      </c>
      <c r="BI263" s="55">
        <v>0</v>
      </c>
      <c r="BJ263" s="55">
        <v>0</v>
      </c>
      <c r="BK263" s="55">
        <v>0</v>
      </c>
      <c r="BL263" s="55">
        <v>0</v>
      </c>
      <c r="BM263" s="55">
        <v>0</v>
      </c>
      <c r="BN263" s="55">
        <v>0</v>
      </c>
      <c r="BO263" s="55">
        <v>0</v>
      </c>
      <c r="BP263" s="55">
        <v>0</v>
      </c>
      <c r="BQ263" s="55">
        <v>0</v>
      </c>
      <c r="BR263" s="55">
        <v>0</v>
      </c>
      <c r="BS263" s="55">
        <v>0</v>
      </c>
      <c r="BT263" s="55">
        <v>0</v>
      </c>
      <c r="BU263" s="55">
        <v>0</v>
      </c>
      <c r="BV263" s="55">
        <v>0</v>
      </c>
      <c r="BW263" s="55">
        <v>0</v>
      </c>
      <c r="BX263" s="55">
        <v>0</v>
      </c>
      <c r="BY263" s="55">
        <v>0</v>
      </c>
      <c r="BZ263" s="55">
        <v>0</v>
      </c>
      <c r="CA263" s="58"/>
    </row>
    <row r="264" spans="1:90" s="24" customFormat="1" ht="30" x14ac:dyDescent="0.25">
      <c r="A264" s="2">
        <v>404225</v>
      </c>
      <c r="B264" s="3" t="s">
        <v>807</v>
      </c>
      <c r="C264" s="3" t="s">
        <v>808</v>
      </c>
      <c r="D264" s="3" t="s">
        <v>180</v>
      </c>
      <c r="E264" s="3" t="str">
        <f t="shared" si="53"/>
        <v>LAKEVIEW IMPROVEMENT ASSN W3 pnum404225</v>
      </c>
      <c r="F264" s="5"/>
      <c r="G264" s="3" t="s">
        <v>809</v>
      </c>
      <c r="H264" s="3" t="s">
        <v>810</v>
      </c>
      <c r="I264" s="50">
        <f t="shared" ref="I264:AM264" si="56">J264- 30000</f>
        <v>895000</v>
      </c>
      <c r="J264" s="50">
        <f t="shared" si="56"/>
        <v>925000</v>
      </c>
      <c r="K264" s="50">
        <f t="shared" si="56"/>
        <v>955000</v>
      </c>
      <c r="L264" s="50">
        <f t="shared" si="56"/>
        <v>985000</v>
      </c>
      <c r="M264" s="50">
        <f t="shared" si="56"/>
        <v>1015000</v>
      </c>
      <c r="N264" s="50">
        <f t="shared" si="56"/>
        <v>1045000</v>
      </c>
      <c r="O264" s="50">
        <f t="shared" si="56"/>
        <v>1075000</v>
      </c>
      <c r="P264" s="50">
        <f t="shared" si="56"/>
        <v>1105000</v>
      </c>
      <c r="Q264" s="50">
        <f t="shared" si="56"/>
        <v>1135000</v>
      </c>
      <c r="R264" s="50">
        <f t="shared" si="56"/>
        <v>1165000</v>
      </c>
      <c r="S264" s="50">
        <f t="shared" si="56"/>
        <v>1195000</v>
      </c>
      <c r="T264" s="50">
        <f t="shared" si="56"/>
        <v>1225000</v>
      </c>
      <c r="U264" s="50">
        <f t="shared" si="56"/>
        <v>1255000</v>
      </c>
      <c r="V264" s="50">
        <f t="shared" si="56"/>
        <v>1285000</v>
      </c>
      <c r="W264" s="50">
        <f t="shared" si="56"/>
        <v>1315000</v>
      </c>
      <c r="X264" s="50">
        <f t="shared" si="56"/>
        <v>1345000</v>
      </c>
      <c r="Y264" s="50">
        <f t="shared" si="56"/>
        <v>1375000</v>
      </c>
      <c r="Z264" s="50">
        <f t="shared" si="56"/>
        <v>1405000</v>
      </c>
      <c r="AA264" s="50">
        <f t="shared" si="56"/>
        <v>1435000</v>
      </c>
      <c r="AB264" s="50">
        <f t="shared" si="56"/>
        <v>1465000</v>
      </c>
      <c r="AC264" s="50">
        <f t="shared" si="56"/>
        <v>1495000</v>
      </c>
      <c r="AD264" s="50">
        <f t="shared" si="56"/>
        <v>1525000</v>
      </c>
      <c r="AE264" s="50">
        <f t="shared" si="56"/>
        <v>1555000</v>
      </c>
      <c r="AF264" s="50">
        <f t="shared" si="56"/>
        <v>1585000</v>
      </c>
      <c r="AG264" s="50">
        <f t="shared" si="56"/>
        <v>1615000</v>
      </c>
      <c r="AH264" s="50">
        <f t="shared" si="56"/>
        <v>1645000</v>
      </c>
      <c r="AI264" s="50">
        <f t="shared" si="56"/>
        <v>1675000</v>
      </c>
      <c r="AJ264" s="50">
        <f t="shared" si="56"/>
        <v>1705000</v>
      </c>
      <c r="AK264" s="50">
        <f t="shared" si="56"/>
        <v>1735000</v>
      </c>
      <c r="AL264" s="50">
        <f t="shared" si="56"/>
        <v>1765000</v>
      </c>
      <c r="AM264" s="50">
        <f t="shared" si="56"/>
        <v>1795000</v>
      </c>
      <c r="AN264" s="51">
        <v>1825000</v>
      </c>
      <c r="AO264" s="51">
        <v>1825000</v>
      </c>
      <c r="AP264" s="51">
        <v>1825000</v>
      </c>
      <c r="AQ264" s="51">
        <v>1825000</v>
      </c>
      <c r="AR264" s="51">
        <v>620000</v>
      </c>
      <c r="AS264" s="51">
        <v>850000</v>
      </c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>
        <v>0</v>
      </c>
      <c r="BC264" s="53">
        <v>0</v>
      </c>
      <c r="BD264" s="53">
        <v>0</v>
      </c>
      <c r="BE264" s="53">
        <v>0</v>
      </c>
      <c r="BF264" s="53">
        <v>0</v>
      </c>
      <c r="BG264" s="53">
        <v>0</v>
      </c>
      <c r="BH264" s="53">
        <v>0</v>
      </c>
      <c r="BI264" s="53">
        <v>0</v>
      </c>
      <c r="BJ264" s="53">
        <v>0</v>
      </c>
      <c r="BK264" s="53">
        <v>0</v>
      </c>
      <c r="BL264" s="53">
        <v>0</v>
      </c>
      <c r="BM264" s="53">
        <v>0</v>
      </c>
      <c r="BN264" s="53">
        <v>0</v>
      </c>
      <c r="BO264" s="53">
        <v>0</v>
      </c>
      <c r="BP264" s="53">
        <v>0</v>
      </c>
      <c r="BQ264" s="53">
        <v>0</v>
      </c>
      <c r="BR264" s="53">
        <v>0</v>
      </c>
      <c r="BS264" s="53">
        <v>0</v>
      </c>
      <c r="BT264" s="53">
        <v>0</v>
      </c>
      <c r="BU264" s="53">
        <v>0</v>
      </c>
      <c r="BV264" s="53">
        <v>0</v>
      </c>
      <c r="BW264" s="53">
        <v>0</v>
      </c>
      <c r="BX264" s="53">
        <v>0</v>
      </c>
      <c r="BY264" s="53">
        <v>0</v>
      </c>
      <c r="BZ264" s="53">
        <v>0</v>
      </c>
      <c r="CA264" s="58"/>
      <c r="CB264"/>
      <c r="CC264"/>
      <c r="CD264"/>
      <c r="CE264"/>
      <c r="CF264"/>
      <c r="CG264"/>
      <c r="CH264"/>
      <c r="CI264"/>
      <c r="CJ264"/>
      <c r="CK264"/>
      <c r="CL264"/>
    </row>
    <row r="265" spans="1:90" ht="30" x14ac:dyDescent="0.25">
      <c r="A265" s="2">
        <v>404802</v>
      </c>
      <c r="B265" s="3" t="s">
        <v>811</v>
      </c>
      <c r="C265" s="3" t="s">
        <v>812</v>
      </c>
      <c r="D265" s="3" t="s">
        <v>141</v>
      </c>
      <c r="E265" s="3" t="str">
        <f t="shared" si="53"/>
        <v>LEONARD SAUNORIS NURSERY W1 pnum404802</v>
      </c>
      <c r="F265" s="5"/>
      <c r="G265" s="3" t="s">
        <v>813</v>
      </c>
      <c r="H265" s="3" t="s">
        <v>814</v>
      </c>
      <c r="I265" s="57">
        <v>0</v>
      </c>
      <c r="J265" s="57">
        <v>0</v>
      </c>
      <c r="K265" s="57">
        <v>0</v>
      </c>
      <c r="L265" s="57">
        <v>0</v>
      </c>
      <c r="M265" s="57">
        <v>0</v>
      </c>
      <c r="N265" s="57">
        <v>0</v>
      </c>
      <c r="O265" s="57">
        <v>0</v>
      </c>
      <c r="P265" s="57">
        <v>0</v>
      </c>
      <c r="Q265" s="57">
        <v>0</v>
      </c>
      <c r="R265" s="57">
        <v>0</v>
      </c>
      <c r="S265" s="57">
        <v>0</v>
      </c>
      <c r="T265" s="57">
        <v>0</v>
      </c>
      <c r="U265" s="57">
        <v>0</v>
      </c>
      <c r="V265" s="57">
        <v>0</v>
      </c>
      <c r="W265" s="57">
        <v>0</v>
      </c>
      <c r="X265" s="57">
        <v>0</v>
      </c>
      <c r="Y265" s="57">
        <v>0</v>
      </c>
      <c r="Z265" s="57">
        <v>0</v>
      </c>
      <c r="AA265" s="57">
        <v>0</v>
      </c>
      <c r="AB265" s="57">
        <v>0</v>
      </c>
      <c r="AC265" s="57">
        <v>0</v>
      </c>
      <c r="AD265" s="57">
        <v>0</v>
      </c>
      <c r="AE265" s="57">
        <v>0</v>
      </c>
      <c r="AF265" s="57">
        <v>0</v>
      </c>
      <c r="AG265" s="57">
        <v>0</v>
      </c>
      <c r="AH265" s="57">
        <v>0</v>
      </c>
      <c r="AI265" s="57">
        <v>0</v>
      </c>
      <c r="AJ265" s="57">
        <v>0</v>
      </c>
      <c r="AK265" s="57">
        <v>0</v>
      </c>
      <c r="AL265" s="57">
        <v>0</v>
      </c>
      <c r="AM265" s="57">
        <v>0</v>
      </c>
      <c r="AN265" s="57">
        <v>0</v>
      </c>
      <c r="AO265" s="57">
        <v>0</v>
      </c>
      <c r="AP265" s="57">
        <v>0</v>
      </c>
      <c r="AQ265" s="57">
        <v>0</v>
      </c>
      <c r="AR265" s="57">
        <v>0</v>
      </c>
      <c r="AS265" s="57">
        <v>0</v>
      </c>
      <c r="AT265" s="57">
        <v>0</v>
      </c>
      <c r="AU265" s="57">
        <v>0</v>
      </c>
      <c r="AV265" s="57">
        <v>0</v>
      </c>
      <c r="AW265" s="57">
        <v>0</v>
      </c>
      <c r="AX265" s="57">
        <v>0</v>
      </c>
      <c r="AY265" s="57">
        <v>0</v>
      </c>
      <c r="AZ265" s="52">
        <v>1760655</v>
      </c>
      <c r="BA265" s="52">
        <v>2023455</v>
      </c>
      <c r="BB265" s="52">
        <v>2023455</v>
      </c>
      <c r="BC265" s="52">
        <v>2023455</v>
      </c>
      <c r="BD265" s="53">
        <v>0</v>
      </c>
      <c r="BE265" s="53">
        <v>0</v>
      </c>
      <c r="BF265" s="53">
        <v>0</v>
      </c>
      <c r="BG265" s="53">
        <v>0</v>
      </c>
      <c r="BH265" s="53">
        <v>0</v>
      </c>
      <c r="BI265" s="53">
        <v>0</v>
      </c>
      <c r="BJ265" s="53">
        <v>0</v>
      </c>
      <c r="BK265" s="53">
        <v>0</v>
      </c>
      <c r="BL265" s="53">
        <v>0</v>
      </c>
      <c r="BM265" s="53">
        <v>0</v>
      </c>
      <c r="BN265" s="53">
        <v>0</v>
      </c>
      <c r="BO265" s="53">
        <v>0</v>
      </c>
      <c r="BP265" s="53">
        <v>0</v>
      </c>
      <c r="BQ265" s="53">
        <v>0</v>
      </c>
      <c r="BR265" s="53">
        <v>0</v>
      </c>
      <c r="BS265" s="53">
        <v>0</v>
      </c>
      <c r="BT265" s="53">
        <v>0</v>
      </c>
      <c r="BU265" s="53">
        <v>0</v>
      </c>
      <c r="BV265" s="53">
        <v>0</v>
      </c>
      <c r="BW265" s="53">
        <v>0</v>
      </c>
      <c r="BX265" s="53">
        <v>0</v>
      </c>
      <c r="BY265" s="53">
        <v>0</v>
      </c>
      <c r="BZ265" s="53">
        <v>0</v>
      </c>
      <c r="CA265" s="58"/>
    </row>
    <row r="266" spans="1:90" ht="30" x14ac:dyDescent="0.25">
      <c r="A266" s="20">
        <v>404022</v>
      </c>
      <c r="B266" s="21" t="s">
        <v>815</v>
      </c>
      <c r="C266" s="21" t="s">
        <v>816</v>
      </c>
      <c r="D266" s="21" t="s">
        <v>180</v>
      </c>
      <c r="E266" s="3" t="str">
        <f t="shared" si="53"/>
        <v>LINCOLNSHIRE COUNTRY CLUB W3 pnum404022</v>
      </c>
      <c r="F266" s="20">
        <v>452</v>
      </c>
      <c r="G266" s="21" t="s">
        <v>817</v>
      </c>
      <c r="H266" s="21" t="s">
        <v>818</v>
      </c>
      <c r="I266" s="73">
        <f t="shared" ref="I266:AM266" si="57">J266-400000</f>
        <v>15050000</v>
      </c>
      <c r="J266" s="73">
        <f t="shared" si="57"/>
        <v>15450000</v>
      </c>
      <c r="K266" s="73">
        <f t="shared" si="57"/>
        <v>15850000</v>
      </c>
      <c r="L266" s="73">
        <f t="shared" si="57"/>
        <v>16250000</v>
      </c>
      <c r="M266" s="73">
        <f t="shared" si="57"/>
        <v>16650000</v>
      </c>
      <c r="N266" s="73">
        <f t="shared" si="57"/>
        <v>17050000</v>
      </c>
      <c r="O266" s="73">
        <f t="shared" si="57"/>
        <v>17450000</v>
      </c>
      <c r="P266" s="73">
        <f t="shared" si="57"/>
        <v>17850000</v>
      </c>
      <c r="Q266" s="73">
        <f t="shared" si="57"/>
        <v>18250000</v>
      </c>
      <c r="R266" s="73">
        <f t="shared" si="57"/>
        <v>18650000</v>
      </c>
      <c r="S266" s="73">
        <f t="shared" si="57"/>
        <v>19050000</v>
      </c>
      <c r="T266" s="73">
        <f t="shared" si="57"/>
        <v>19450000</v>
      </c>
      <c r="U266" s="73">
        <f t="shared" si="57"/>
        <v>19850000</v>
      </c>
      <c r="V266" s="73">
        <f t="shared" si="57"/>
        <v>20250000</v>
      </c>
      <c r="W266" s="73">
        <f t="shared" si="57"/>
        <v>20650000</v>
      </c>
      <c r="X266" s="73">
        <f t="shared" si="57"/>
        <v>21050000</v>
      </c>
      <c r="Y266" s="73">
        <f t="shared" si="57"/>
        <v>21450000</v>
      </c>
      <c r="Z266" s="73">
        <f t="shared" si="57"/>
        <v>21850000</v>
      </c>
      <c r="AA266" s="73">
        <f t="shared" si="57"/>
        <v>22250000</v>
      </c>
      <c r="AB266" s="73">
        <f t="shared" si="57"/>
        <v>22650000</v>
      </c>
      <c r="AC266" s="73">
        <f t="shared" si="57"/>
        <v>23050000</v>
      </c>
      <c r="AD266" s="73">
        <f t="shared" si="57"/>
        <v>23450000</v>
      </c>
      <c r="AE266" s="73">
        <f t="shared" si="57"/>
        <v>23850000</v>
      </c>
      <c r="AF266" s="73">
        <f t="shared" si="57"/>
        <v>24250000</v>
      </c>
      <c r="AG266" s="73">
        <f t="shared" si="57"/>
        <v>24650000</v>
      </c>
      <c r="AH266" s="73">
        <f t="shared" si="57"/>
        <v>25050000</v>
      </c>
      <c r="AI266" s="73">
        <f t="shared" si="57"/>
        <v>25450000</v>
      </c>
      <c r="AJ266" s="73">
        <f t="shared" si="57"/>
        <v>25850000</v>
      </c>
      <c r="AK266" s="73">
        <f t="shared" si="57"/>
        <v>26250000</v>
      </c>
      <c r="AL266" s="73">
        <f t="shared" si="57"/>
        <v>26650000</v>
      </c>
      <c r="AM266" s="73">
        <f t="shared" si="57"/>
        <v>27050000</v>
      </c>
      <c r="AN266" s="74">
        <v>27450000</v>
      </c>
      <c r="AO266" s="74">
        <v>27450000</v>
      </c>
      <c r="AP266" s="74">
        <v>450000</v>
      </c>
      <c r="AQ266" s="74">
        <v>450000</v>
      </c>
      <c r="AR266" s="74">
        <v>450000</v>
      </c>
      <c r="AS266" s="74">
        <v>450000</v>
      </c>
      <c r="AT266" s="74">
        <v>450000</v>
      </c>
      <c r="AU266" s="74">
        <v>450000</v>
      </c>
      <c r="AV266" s="74">
        <v>450000</v>
      </c>
      <c r="AW266" s="74">
        <v>900000</v>
      </c>
      <c r="AX266" s="74">
        <v>1450000</v>
      </c>
      <c r="AY266" s="74">
        <v>3450000</v>
      </c>
      <c r="AZ266" s="71">
        <v>6450000</v>
      </c>
      <c r="BA266" s="71">
        <v>8450000</v>
      </c>
      <c r="BB266" s="71">
        <v>11780600</v>
      </c>
      <c r="BC266" s="71">
        <v>10350000</v>
      </c>
      <c r="BD266" s="71">
        <v>10350000</v>
      </c>
      <c r="BE266" s="71">
        <v>4000000</v>
      </c>
      <c r="BF266" s="71">
        <v>4000000</v>
      </c>
      <c r="BG266" s="71">
        <v>4000000</v>
      </c>
      <c r="BH266" s="71">
        <v>12225731</v>
      </c>
      <c r="BI266" s="71">
        <v>13000000</v>
      </c>
      <c r="BJ266" s="68">
        <v>0</v>
      </c>
      <c r="BK266" s="68">
        <v>0</v>
      </c>
      <c r="BL266" s="71">
        <v>22000000</v>
      </c>
      <c r="BM266" s="71">
        <v>18000000</v>
      </c>
      <c r="BN266" s="71">
        <v>12148000</v>
      </c>
      <c r="BO266" s="71">
        <v>12148000</v>
      </c>
      <c r="BP266" s="71">
        <v>12148000</v>
      </c>
      <c r="BQ266" s="71">
        <v>2090000</v>
      </c>
      <c r="BR266" s="71">
        <v>3689400</v>
      </c>
      <c r="BS266" s="71">
        <v>10330320</v>
      </c>
      <c r="BT266" s="71">
        <v>2500000</v>
      </c>
      <c r="BU266" s="68">
        <v>12148000</v>
      </c>
      <c r="BV266" s="68">
        <v>12148000</v>
      </c>
      <c r="BW266" s="68">
        <v>12148000</v>
      </c>
      <c r="BX266" s="68">
        <v>2090000</v>
      </c>
      <c r="BY266" s="68">
        <v>3689400</v>
      </c>
      <c r="BZ266" s="69">
        <v>10330320</v>
      </c>
      <c r="CA266" s="72"/>
    </row>
    <row r="267" spans="1:90" ht="30" x14ac:dyDescent="0.25">
      <c r="A267" s="20">
        <v>404021</v>
      </c>
      <c r="B267" s="21" t="s">
        <v>815</v>
      </c>
      <c r="C267" s="21" t="s">
        <v>816</v>
      </c>
      <c r="D267" s="21" t="s">
        <v>136</v>
      </c>
      <c r="E267" s="3" t="str">
        <f t="shared" si="53"/>
        <v>LINCOLNSHIRE COUNTRY CLUB W2 pnum404021</v>
      </c>
      <c r="F267" s="20">
        <v>350</v>
      </c>
      <c r="G267" s="21" t="s">
        <v>819</v>
      </c>
      <c r="H267" s="21" t="s">
        <v>820</v>
      </c>
      <c r="I267" s="73">
        <f t="shared" ref="I267:AM267" si="58">J267-400000</f>
        <v>15050000</v>
      </c>
      <c r="J267" s="73">
        <f t="shared" si="58"/>
        <v>15450000</v>
      </c>
      <c r="K267" s="73">
        <f t="shared" si="58"/>
        <v>15850000</v>
      </c>
      <c r="L267" s="73">
        <f t="shared" si="58"/>
        <v>16250000</v>
      </c>
      <c r="M267" s="73">
        <f t="shared" si="58"/>
        <v>16650000</v>
      </c>
      <c r="N267" s="73">
        <f t="shared" si="58"/>
        <v>17050000</v>
      </c>
      <c r="O267" s="73">
        <f t="shared" si="58"/>
        <v>17450000</v>
      </c>
      <c r="P267" s="73">
        <f t="shared" si="58"/>
        <v>17850000</v>
      </c>
      <c r="Q267" s="73">
        <f t="shared" si="58"/>
        <v>18250000</v>
      </c>
      <c r="R267" s="73">
        <f t="shared" si="58"/>
        <v>18650000</v>
      </c>
      <c r="S267" s="73">
        <f t="shared" si="58"/>
        <v>19050000</v>
      </c>
      <c r="T267" s="73">
        <f t="shared" si="58"/>
        <v>19450000</v>
      </c>
      <c r="U267" s="73">
        <f t="shared" si="58"/>
        <v>19850000</v>
      </c>
      <c r="V267" s="73">
        <f t="shared" si="58"/>
        <v>20250000</v>
      </c>
      <c r="W267" s="73">
        <f t="shared" si="58"/>
        <v>20650000</v>
      </c>
      <c r="X267" s="73">
        <f t="shared" si="58"/>
        <v>21050000</v>
      </c>
      <c r="Y267" s="73">
        <f t="shared" si="58"/>
        <v>21450000</v>
      </c>
      <c r="Z267" s="73">
        <f t="shared" si="58"/>
        <v>21850000</v>
      </c>
      <c r="AA267" s="73">
        <f t="shared" si="58"/>
        <v>22250000</v>
      </c>
      <c r="AB267" s="73">
        <f t="shared" si="58"/>
        <v>22650000</v>
      </c>
      <c r="AC267" s="73">
        <f t="shared" si="58"/>
        <v>23050000</v>
      </c>
      <c r="AD267" s="73">
        <f t="shared" si="58"/>
        <v>23450000</v>
      </c>
      <c r="AE267" s="73">
        <f t="shared" si="58"/>
        <v>23850000</v>
      </c>
      <c r="AF267" s="73">
        <f t="shared" si="58"/>
        <v>24250000</v>
      </c>
      <c r="AG267" s="73">
        <f t="shared" si="58"/>
        <v>24650000</v>
      </c>
      <c r="AH267" s="73">
        <f t="shared" si="58"/>
        <v>25050000</v>
      </c>
      <c r="AI267" s="73">
        <f t="shared" si="58"/>
        <v>25450000</v>
      </c>
      <c r="AJ267" s="73">
        <f t="shared" si="58"/>
        <v>25850000</v>
      </c>
      <c r="AK267" s="73">
        <f t="shared" si="58"/>
        <v>26250000</v>
      </c>
      <c r="AL267" s="73">
        <f t="shared" si="58"/>
        <v>26650000</v>
      </c>
      <c r="AM267" s="73">
        <f t="shared" si="58"/>
        <v>27050000</v>
      </c>
      <c r="AN267" s="74">
        <v>27450000</v>
      </c>
      <c r="AO267" s="74">
        <v>27450000</v>
      </c>
      <c r="AP267" s="74">
        <v>12000000</v>
      </c>
      <c r="AQ267" s="74">
        <v>12000000</v>
      </c>
      <c r="AR267" s="74">
        <v>12000000</v>
      </c>
      <c r="AS267" s="74">
        <v>12000000</v>
      </c>
      <c r="AT267" s="74">
        <v>12000000</v>
      </c>
      <c r="AU267" s="74">
        <v>12000000</v>
      </c>
      <c r="AV267" s="74">
        <v>12000000</v>
      </c>
      <c r="AW267" s="74">
        <v>12000000</v>
      </c>
      <c r="AX267" s="74">
        <v>12000000</v>
      </c>
      <c r="AY267" s="70"/>
      <c r="AZ267" s="70"/>
      <c r="BA267" s="70"/>
      <c r="BB267" s="74">
        <v>15150500</v>
      </c>
      <c r="BC267" s="74">
        <v>17250000</v>
      </c>
      <c r="BD267" s="74">
        <v>17250000</v>
      </c>
      <c r="BE267" s="74">
        <v>17000000</v>
      </c>
      <c r="BF267" s="74">
        <v>17000000</v>
      </c>
      <c r="BG267" s="74">
        <v>15000000</v>
      </c>
      <c r="BH267" s="74">
        <v>17730202</v>
      </c>
      <c r="BI267" s="74">
        <v>15735137</v>
      </c>
      <c r="BJ267" s="70">
        <v>0</v>
      </c>
      <c r="BK267" s="70">
        <v>0</v>
      </c>
      <c r="BL267" s="74">
        <v>24000000</v>
      </c>
      <c r="BM267" s="74">
        <v>20000000</v>
      </c>
      <c r="BN267" s="74">
        <v>11352485</v>
      </c>
      <c r="BO267" s="74">
        <v>11352485</v>
      </c>
      <c r="BP267" s="74">
        <v>11352485</v>
      </c>
      <c r="BQ267" s="74">
        <v>720000</v>
      </c>
      <c r="BR267" s="74">
        <v>1440000</v>
      </c>
      <c r="BS267" s="71">
        <v>11520000</v>
      </c>
      <c r="BT267" s="71">
        <v>6300000</v>
      </c>
      <c r="BU267" s="68">
        <v>11352485</v>
      </c>
      <c r="BV267" s="68">
        <v>11352485</v>
      </c>
      <c r="BW267" s="68">
        <v>11352485</v>
      </c>
      <c r="BX267" s="70">
        <v>720000</v>
      </c>
      <c r="BY267" s="68">
        <v>1440000</v>
      </c>
      <c r="BZ267" s="69">
        <v>11520000</v>
      </c>
      <c r="CA267" s="72"/>
    </row>
    <row r="268" spans="1:90" ht="30" x14ac:dyDescent="0.25">
      <c r="A268" s="20">
        <v>404020</v>
      </c>
      <c r="B268" s="21" t="s">
        <v>815</v>
      </c>
      <c r="C268" s="21" t="s">
        <v>816</v>
      </c>
      <c r="D268" s="21" t="s">
        <v>141</v>
      </c>
      <c r="E268" s="3" t="str">
        <f t="shared" si="53"/>
        <v>LINCOLNSHIRE COUNTRY CLUB W1 pnum404020</v>
      </c>
      <c r="F268" s="20">
        <v>200</v>
      </c>
      <c r="G268" s="21" t="s">
        <v>821</v>
      </c>
      <c r="H268" s="21" t="s">
        <v>822</v>
      </c>
      <c r="I268" s="71">
        <v>0</v>
      </c>
      <c r="J268" s="71">
        <v>0</v>
      </c>
      <c r="K268" s="71">
        <v>0</v>
      </c>
      <c r="L268" s="71">
        <v>0</v>
      </c>
      <c r="M268" s="71">
        <v>0</v>
      </c>
      <c r="N268" s="71">
        <v>0</v>
      </c>
      <c r="O268" s="71">
        <v>0</v>
      </c>
      <c r="P268" s="71">
        <v>0</v>
      </c>
      <c r="Q268" s="71">
        <v>0</v>
      </c>
      <c r="R268" s="71">
        <v>0</v>
      </c>
      <c r="S268" s="71">
        <v>0</v>
      </c>
      <c r="T268" s="71">
        <v>0</v>
      </c>
      <c r="U268" s="71">
        <v>0</v>
      </c>
      <c r="V268" s="71">
        <v>0</v>
      </c>
      <c r="W268" s="71">
        <v>0</v>
      </c>
      <c r="X268" s="71">
        <v>0</v>
      </c>
      <c r="Y268" s="71">
        <v>0</v>
      </c>
      <c r="Z268" s="71">
        <v>0</v>
      </c>
      <c r="AA268" s="71">
        <v>0</v>
      </c>
      <c r="AB268" s="71">
        <v>0</v>
      </c>
      <c r="AC268" s="71">
        <v>0</v>
      </c>
      <c r="AD268" s="71">
        <v>0</v>
      </c>
      <c r="AE268" s="71">
        <v>0</v>
      </c>
      <c r="AF268" s="71">
        <v>0</v>
      </c>
      <c r="AG268" s="71">
        <v>0</v>
      </c>
      <c r="AH268" s="71">
        <v>0</v>
      </c>
      <c r="AI268" s="71">
        <v>0</v>
      </c>
      <c r="AJ268" s="71">
        <v>0</v>
      </c>
      <c r="AK268" s="71">
        <v>0</v>
      </c>
      <c r="AL268" s="71">
        <v>0</v>
      </c>
      <c r="AM268" s="71">
        <v>0</v>
      </c>
      <c r="AN268" s="71">
        <v>0</v>
      </c>
      <c r="AO268" s="71">
        <v>0</v>
      </c>
      <c r="AP268" s="71">
        <v>12000000</v>
      </c>
      <c r="AQ268" s="71">
        <v>12000000</v>
      </c>
      <c r="AR268" s="71">
        <v>12000000</v>
      </c>
      <c r="AS268" s="71">
        <v>12000000</v>
      </c>
      <c r="AT268" s="71">
        <v>12000000</v>
      </c>
      <c r="AU268" s="71">
        <v>12000000</v>
      </c>
      <c r="AV268" s="71">
        <v>12000000</v>
      </c>
      <c r="AW268" s="71">
        <v>6000000</v>
      </c>
      <c r="AX268" s="71">
        <v>4000000</v>
      </c>
      <c r="AY268" s="71">
        <v>4000000</v>
      </c>
      <c r="AZ268" s="71">
        <v>1500000</v>
      </c>
      <c r="BA268" s="71">
        <v>700000</v>
      </c>
      <c r="BB268" s="71">
        <v>185000</v>
      </c>
      <c r="BC268" s="71">
        <v>478920</v>
      </c>
      <c r="BD268" s="71">
        <v>478920</v>
      </c>
      <c r="BE268" s="71">
        <v>500000</v>
      </c>
      <c r="BF268" s="71">
        <v>500000</v>
      </c>
      <c r="BG268" s="71">
        <v>500000</v>
      </c>
      <c r="BH268" s="71">
        <v>350000</v>
      </c>
      <c r="BI268" s="71">
        <v>350000</v>
      </c>
      <c r="BJ268" s="74">
        <v>350000</v>
      </c>
      <c r="BK268" s="74">
        <v>350000</v>
      </c>
      <c r="BL268" s="70">
        <v>0</v>
      </c>
      <c r="BM268" s="70">
        <v>0</v>
      </c>
      <c r="BN268" s="70">
        <v>0</v>
      </c>
      <c r="BO268" s="70">
        <v>0</v>
      </c>
      <c r="BP268" s="70">
        <v>0</v>
      </c>
      <c r="BQ268" s="70">
        <v>0</v>
      </c>
      <c r="BR268" s="70">
        <v>0</v>
      </c>
      <c r="BS268" s="70">
        <v>0</v>
      </c>
      <c r="BT268" s="70">
        <v>0</v>
      </c>
      <c r="BU268" s="70">
        <v>0</v>
      </c>
      <c r="BV268" s="70">
        <v>0</v>
      </c>
      <c r="BW268" s="68">
        <v>0</v>
      </c>
      <c r="BX268" s="70">
        <v>0</v>
      </c>
      <c r="BY268" s="70">
        <v>0</v>
      </c>
      <c r="BZ268" s="68">
        <v>0</v>
      </c>
      <c r="CA268" s="72"/>
    </row>
    <row r="269" spans="1:90" ht="30" x14ac:dyDescent="0.25">
      <c r="A269" s="20">
        <v>411734</v>
      </c>
      <c r="B269" s="21" t="s">
        <v>815</v>
      </c>
      <c r="C269" s="21" t="s">
        <v>816</v>
      </c>
      <c r="D269" s="21" t="s">
        <v>169</v>
      </c>
      <c r="E269" s="3" t="str">
        <f t="shared" si="53"/>
        <v>LINCOLNSHIRE COUNTRY CLUB W5 pnum411734</v>
      </c>
      <c r="F269" s="20">
        <v>130</v>
      </c>
      <c r="G269" s="21" t="s">
        <v>823</v>
      </c>
      <c r="H269" s="21" t="s">
        <v>822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8">
        <v>0</v>
      </c>
      <c r="S269" s="68">
        <v>0</v>
      </c>
      <c r="T269" s="68">
        <v>0</v>
      </c>
      <c r="U269" s="68">
        <v>0</v>
      </c>
      <c r="V269" s="68">
        <v>0</v>
      </c>
      <c r="W269" s="68">
        <v>0</v>
      </c>
      <c r="X269" s="68">
        <v>0</v>
      </c>
      <c r="Y269" s="68">
        <v>0</v>
      </c>
      <c r="Z269" s="68">
        <v>0</v>
      </c>
      <c r="AA269" s="68">
        <v>0</v>
      </c>
      <c r="AB269" s="68">
        <v>0</v>
      </c>
      <c r="AC269" s="68">
        <v>0</v>
      </c>
      <c r="AD269" s="68">
        <v>0</v>
      </c>
      <c r="AE269" s="68">
        <v>0</v>
      </c>
      <c r="AF269" s="68">
        <v>0</v>
      </c>
      <c r="AG269" s="68">
        <v>0</v>
      </c>
      <c r="AH269" s="68">
        <v>0</v>
      </c>
      <c r="AI269" s="68">
        <v>0</v>
      </c>
      <c r="AJ269" s="68">
        <v>0</v>
      </c>
      <c r="AK269" s="68">
        <v>0</v>
      </c>
      <c r="AL269" s="68">
        <v>0</v>
      </c>
      <c r="AM269" s="68">
        <v>0</v>
      </c>
      <c r="AN269" s="68">
        <v>0</v>
      </c>
      <c r="AO269" s="68">
        <v>0</v>
      </c>
      <c r="AP269" s="68">
        <v>0</v>
      </c>
      <c r="AQ269" s="68">
        <v>0</v>
      </c>
      <c r="AR269" s="68">
        <v>0</v>
      </c>
      <c r="AS269" s="68">
        <v>0</v>
      </c>
      <c r="AT269" s="68">
        <v>0</v>
      </c>
      <c r="AU269" s="68">
        <v>0</v>
      </c>
      <c r="AV269" s="68">
        <v>0</v>
      </c>
      <c r="AW269" s="68">
        <v>0</v>
      </c>
      <c r="AX269" s="68">
        <v>0</v>
      </c>
      <c r="AY269" s="68">
        <v>0</v>
      </c>
      <c r="AZ269" s="68">
        <v>0</v>
      </c>
      <c r="BA269" s="68">
        <v>0</v>
      </c>
      <c r="BB269" s="68">
        <v>0</v>
      </c>
      <c r="BC269" s="68">
        <v>0</v>
      </c>
      <c r="BD269" s="68">
        <v>0</v>
      </c>
      <c r="BE269" s="68">
        <v>0</v>
      </c>
      <c r="BF269" s="68">
        <v>0</v>
      </c>
      <c r="BG269" s="68">
        <v>0</v>
      </c>
      <c r="BH269" s="68">
        <v>0</v>
      </c>
      <c r="BI269" s="68">
        <v>0</v>
      </c>
      <c r="BJ269" s="74">
        <v>13000000</v>
      </c>
      <c r="BK269" s="74">
        <v>13000000</v>
      </c>
      <c r="BL269" s="70">
        <v>0</v>
      </c>
      <c r="BM269" s="70">
        <v>0</v>
      </c>
      <c r="BN269" s="70">
        <v>0</v>
      </c>
      <c r="BO269" s="70">
        <v>0</v>
      </c>
      <c r="BP269" s="70">
        <v>0</v>
      </c>
      <c r="BQ269" s="70">
        <v>0</v>
      </c>
      <c r="BR269" s="70">
        <v>0</v>
      </c>
      <c r="BS269" s="70">
        <v>0</v>
      </c>
      <c r="BT269" s="70">
        <v>0</v>
      </c>
      <c r="BU269" s="68">
        <v>0</v>
      </c>
      <c r="BV269" s="68">
        <v>0</v>
      </c>
      <c r="BW269" s="68">
        <v>0</v>
      </c>
      <c r="BX269" s="68">
        <v>0</v>
      </c>
      <c r="BY269" s="68">
        <v>0</v>
      </c>
      <c r="BZ269" s="68">
        <v>0</v>
      </c>
      <c r="CA269" s="72"/>
    </row>
    <row r="270" spans="1:90" ht="30" x14ac:dyDescent="0.25">
      <c r="A270" s="20">
        <v>411733</v>
      </c>
      <c r="B270" s="21" t="s">
        <v>815</v>
      </c>
      <c r="C270" s="21" t="s">
        <v>816</v>
      </c>
      <c r="D270" s="21" t="s">
        <v>157</v>
      </c>
      <c r="E270" s="3" t="str">
        <f t="shared" si="53"/>
        <v>LINCOLNSHIRE COUNTRY CLUB W4 pnum411733</v>
      </c>
      <c r="F270" s="20">
        <v>75</v>
      </c>
      <c r="G270" s="21" t="s">
        <v>823</v>
      </c>
      <c r="H270" s="21" t="s">
        <v>822</v>
      </c>
      <c r="I270" s="70">
        <v>0</v>
      </c>
      <c r="J270" s="70">
        <v>0</v>
      </c>
      <c r="K270" s="70">
        <v>0</v>
      </c>
      <c r="L270" s="70">
        <v>0</v>
      </c>
      <c r="M270" s="70">
        <v>0</v>
      </c>
      <c r="N270" s="70">
        <v>0</v>
      </c>
      <c r="O270" s="70">
        <v>0</v>
      </c>
      <c r="P270" s="70">
        <v>0</v>
      </c>
      <c r="Q270" s="70">
        <v>0</v>
      </c>
      <c r="R270" s="70">
        <v>0</v>
      </c>
      <c r="S270" s="70">
        <v>0</v>
      </c>
      <c r="T270" s="70">
        <v>0</v>
      </c>
      <c r="U270" s="70">
        <v>0</v>
      </c>
      <c r="V270" s="70">
        <v>0</v>
      </c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0">
        <v>0</v>
      </c>
      <c r="AD270" s="70">
        <v>0</v>
      </c>
      <c r="AE270" s="70">
        <v>0</v>
      </c>
      <c r="AF270" s="70">
        <v>0</v>
      </c>
      <c r="AG270" s="70">
        <v>0</v>
      </c>
      <c r="AH270" s="70">
        <v>0</v>
      </c>
      <c r="AI270" s="70">
        <v>0</v>
      </c>
      <c r="AJ270" s="70">
        <v>0</v>
      </c>
      <c r="AK270" s="70">
        <v>0</v>
      </c>
      <c r="AL270" s="70">
        <v>0</v>
      </c>
      <c r="AM270" s="70">
        <v>0</v>
      </c>
      <c r="AN270" s="70">
        <v>0</v>
      </c>
      <c r="AO270" s="70">
        <v>0</v>
      </c>
      <c r="AP270" s="70">
        <v>0</v>
      </c>
      <c r="AQ270" s="70">
        <v>0</v>
      </c>
      <c r="AR270" s="70">
        <v>0</v>
      </c>
      <c r="AS270" s="70">
        <v>0</v>
      </c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  <c r="BA270" s="70">
        <v>0</v>
      </c>
      <c r="BB270" s="70">
        <v>0</v>
      </c>
      <c r="BC270" s="68">
        <v>0</v>
      </c>
      <c r="BD270" s="68">
        <v>0</v>
      </c>
      <c r="BE270" s="68">
        <v>0</v>
      </c>
      <c r="BF270" s="68">
        <v>0</v>
      </c>
      <c r="BG270" s="70">
        <v>0</v>
      </c>
      <c r="BH270" s="68">
        <v>0</v>
      </c>
      <c r="BI270" s="68">
        <v>0</v>
      </c>
      <c r="BJ270" s="74">
        <v>15735137</v>
      </c>
      <c r="BK270" s="74">
        <v>15735137</v>
      </c>
      <c r="BL270" s="70">
        <v>0</v>
      </c>
      <c r="BM270" s="70">
        <v>0</v>
      </c>
      <c r="BN270" s="70">
        <v>0</v>
      </c>
      <c r="BO270" s="70">
        <v>0</v>
      </c>
      <c r="BP270" s="70">
        <v>0</v>
      </c>
      <c r="BQ270" s="70">
        <v>0</v>
      </c>
      <c r="BR270" s="70">
        <v>0</v>
      </c>
      <c r="BS270" s="70">
        <v>0</v>
      </c>
      <c r="BT270" s="70">
        <v>0</v>
      </c>
      <c r="BU270" s="68">
        <v>0</v>
      </c>
      <c r="BV270" s="68">
        <v>0</v>
      </c>
      <c r="BW270" s="68">
        <v>0</v>
      </c>
      <c r="BX270" s="68">
        <v>0</v>
      </c>
      <c r="BY270" s="68">
        <v>0</v>
      </c>
      <c r="BZ270" s="68">
        <v>0</v>
      </c>
      <c r="CA270" s="72"/>
    </row>
    <row r="271" spans="1:90" ht="30" x14ac:dyDescent="0.25">
      <c r="A271" s="2">
        <v>404136</v>
      </c>
      <c r="B271" s="3" t="s">
        <v>824</v>
      </c>
      <c r="C271" s="3" t="s">
        <v>825</v>
      </c>
      <c r="D271" s="3" t="s">
        <v>141</v>
      </c>
      <c r="E271" s="3" t="str">
        <f t="shared" si="53"/>
        <v>LINCOLNWAY HIGH SCHOOL W1 pnum404136</v>
      </c>
      <c r="F271" s="2">
        <v>356</v>
      </c>
      <c r="G271" s="3" t="s">
        <v>826</v>
      </c>
      <c r="H271" s="3" t="s">
        <v>827</v>
      </c>
      <c r="I271" s="57">
        <f t="shared" ref="I271:AM271" si="59">J271-42000</f>
        <v>1673000</v>
      </c>
      <c r="J271" s="57">
        <f t="shared" si="59"/>
        <v>1715000</v>
      </c>
      <c r="K271" s="57">
        <f t="shared" si="59"/>
        <v>1757000</v>
      </c>
      <c r="L271" s="57">
        <f t="shared" si="59"/>
        <v>1799000</v>
      </c>
      <c r="M271" s="57">
        <f t="shared" si="59"/>
        <v>1841000</v>
      </c>
      <c r="N271" s="57">
        <f t="shared" si="59"/>
        <v>1883000</v>
      </c>
      <c r="O271" s="57">
        <f t="shared" si="59"/>
        <v>1925000</v>
      </c>
      <c r="P271" s="57">
        <f t="shared" si="59"/>
        <v>1967000</v>
      </c>
      <c r="Q271" s="57">
        <f t="shared" si="59"/>
        <v>2009000</v>
      </c>
      <c r="R271" s="57">
        <f t="shared" si="59"/>
        <v>2051000</v>
      </c>
      <c r="S271" s="57">
        <f t="shared" si="59"/>
        <v>2093000</v>
      </c>
      <c r="T271" s="57">
        <f t="shared" si="59"/>
        <v>2135000</v>
      </c>
      <c r="U271" s="57">
        <f t="shared" si="59"/>
        <v>2177000</v>
      </c>
      <c r="V271" s="57">
        <f t="shared" si="59"/>
        <v>2219000</v>
      </c>
      <c r="W271" s="57">
        <f t="shared" si="59"/>
        <v>2261000</v>
      </c>
      <c r="X271" s="57">
        <f t="shared" si="59"/>
        <v>2303000</v>
      </c>
      <c r="Y271" s="57">
        <f t="shared" si="59"/>
        <v>2345000</v>
      </c>
      <c r="Z271" s="57">
        <f t="shared" si="59"/>
        <v>2387000</v>
      </c>
      <c r="AA271" s="57">
        <f t="shared" si="59"/>
        <v>2429000</v>
      </c>
      <c r="AB271" s="57">
        <f t="shared" si="59"/>
        <v>2471000</v>
      </c>
      <c r="AC271" s="57">
        <f t="shared" si="59"/>
        <v>2513000</v>
      </c>
      <c r="AD271" s="57">
        <f t="shared" si="59"/>
        <v>2555000</v>
      </c>
      <c r="AE271" s="57">
        <f t="shared" si="59"/>
        <v>2597000</v>
      </c>
      <c r="AF271" s="57">
        <f t="shared" si="59"/>
        <v>2639000</v>
      </c>
      <c r="AG271" s="57">
        <f t="shared" si="59"/>
        <v>2681000</v>
      </c>
      <c r="AH271" s="57">
        <f t="shared" si="59"/>
        <v>2723000</v>
      </c>
      <c r="AI271" s="57">
        <f t="shared" si="59"/>
        <v>2765000</v>
      </c>
      <c r="AJ271" s="57">
        <f t="shared" si="59"/>
        <v>2807000</v>
      </c>
      <c r="AK271" s="57">
        <f t="shared" si="59"/>
        <v>2849000</v>
      </c>
      <c r="AL271" s="57">
        <f t="shared" si="59"/>
        <v>2891000</v>
      </c>
      <c r="AM271" s="57">
        <f t="shared" si="59"/>
        <v>2933000</v>
      </c>
      <c r="AN271" s="52">
        <v>2975000</v>
      </c>
      <c r="AO271" s="52">
        <v>2531666</v>
      </c>
      <c r="AP271" s="52">
        <v>4160000</v>
      </c>
      <c r="AQ271" s="52">
        <v>4160000</v>
      </c>
      <c r="AR271" s="52">
        <v>4160000</v>
      </c>
      <c r="AS271" s="52">
        <v>2000000</v>
      </c>
      <c r="AT271" s="52">
        <v>4610500</v>
      </c>
      <c r="AU271" s="52">
        <v>5634600</v>
      </c>
      <c r="AV271" s="52">
        <v>5634600</v>
      </c>
      <c r="AW271" s="52">
        <v>4284945</v>
      </c>
      <c r="AX271" s="52">
        <v>4284945</v>
      </c>
      <c r="AY271" s="52">
        <v>2142767</v>
      </c>
      <c r="AZ271" s="52">
        <v>1661500</v>
      </c>
      <c r="BA271" s="52">
        <v>1661500</v>
      </c>
      <c r="BB271" s="52">
        <v>1049031</v>
      </c>
      <c r="BC271" s="52">
        <v>3331200</v>
      </c>
      <c r="BD271" s="52">
        <v>1052000</v>
      </c>
      <c r="BE271" s="52">
        <v>1950000</v>
      </c>
      <c r="BF271" s="52">
        <v>2000000</v>
      </c>
      <c r="BG271" s="52">
        <v>2000000</v>
      </c>
      <c r="BH271" s="52">
        <v>2816000</v>
      </c>
      <c r="BI271" s="51">
        <v>2816000</v>
      </c>
      <c r="BJ271" s="52">
        <v>2675000</v>
      </c>
      <c r="BK271" s="51">
        <v>2675000</v>
      </c>
      <c r="BL271" s="52">
        <v>2675000</v>
      </c>
      <c r="BM271" s="51">
        <v>2500000</v>
      </c>
      <c r="BN271" s="53">
        <v>0</v>
      </c>
      <c r="BO271" s="53">
        <v>0</v>
      </c>
      <c r="BP271" s="53">
        <v>0</v>
      </c>
      <c r="BQ271" s="53">
        <v>0</v>
      </c>
      <c r="BR271" s="53">
        <v>0</v>
      </c>
      <c r="BS271" s="53">
        <v>0</v>
      </c>
      <c r="BT271" s="53">
        <v>0</v>
      </c>
      <c r="BU271" s="55">
        <v>0</v>
      </c>
      <c r="BV271" s="53">
        <v>0</v>
      </c>
      <c r="BW271" s="53">
        <v>0</v>
      </c>
      <c r="BX271" s="55">
        <v>0</v>
      </c>
      <c r="BY271" s="53">
        <v>0</v>
      </c>
      <c r="BZ271" s="55">
        <v>0</v>
      </c>
      <c r="CA271" s="58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</row>
    <row r="272" spans="1:90" s="14" customFormat="1" ht="30" x14ac:dyDescent="0.25">
      <c r="A272" s="2">
        <v>404676</v>
      </c>
      <c r="B272" s="3" t="s">
        <v>824</v>
      </c>
      <c r="C272" s="3" t="s">
        <v>825</v>
      </c>
      <c r="D272" s="3" t="s">
        <v>169</v>
      </c>
      <c r="E272" s="3" t="str">
        <f t="shared" si="53"/>
        <v>LINCOLNWAY HIGH SCHOOL W5 pnum404676</v>
      </c>
      <c r="F272" s="2">
        <v>351</v>
      </c>
      <c r="G272" s="3" t="s">
        <v>828</v>
      </c>
      <c r="H272" s="3" t="s">
        <v>829</v>
      </c>
      <c r="I272" s="50">
        <v>0</v>
      </c>
      <c r="J272" s="50">
        <v>0</v>
      </c>
      <c r="K272" s="50">
        <v>0</v>
      </c>
      <c r="L272" s="50">
        <v>0</v>
      </c>
      <c r="M272" s="50">
        <v>0</v>
      </c>
      <c r="N272" s="50">
        <v>0</v>
      </c>
      <c r="O272" s="50">
        <v>0</v>
      </c>
      <c r="P272" s="50">
        <v>0</v>
      </c>
      <c r="Q272" s="50">
        <v>0</v>
      </c>
      <c r="R272" s="50">
        <v>0</v>
      </c>
      <c r="S272" s="50">
        <v>0</v>
      </c>
      <c r="T272" s="50">
        <v>0</v>
      </c>
      <c r="U272" s="50">
        <v>0</v>
      </c>
      <c r="V272" s="50">
        <v>0</v>
      </c>
      <c r="W272" s="50">
        <v>0</v>
      </c>
      <c r="X272" s="50">
        <v>0</v>
      </c>
      <c r="Y272" s="50">
        <v>0</v>
      </c>
      <c r="Z272" s="50">
        <v>0</v>
      </c>
      <c r="AA272" s="50">
        <v>0</v>
      </c>
      <c r="AB272" s="50">
        <v>0</v>
      </c>
      <c r="AC272" s="50">
        <v>0</v>
      </c>
      <c r="AD272" s="50">
        <v>0</v>
      </c>
      <c r="AE272" s="50">
        <v>0</v>
      </c>
      <c r="AF272" s="50">
        <v>0</v>
      </c>
      <c r="AG272" s="50">
        <v>0</v>
      </c>
      <c r="AH272" s="50">
        <v>0</v>
      </c>
      <c r="AI272" s="50">
        <v>0</v>
      </c>
      <c r="AJ272" s="50">
        <v>0</v>
      </c>
      <c r="AK272" s="50">
        <v>0</v>
      </c>
      <c r="AL272" s="50">
        <v>0</v>
      </c>
      <c r="AM272" s="50">
        <v>0</v>
      </c>
      <c r="AN272" s="50">
        <v>0</v>
      </c>
      <c r="AO272" s="50">
        <v>0</v>
      </c>
      <c r="AP272" s="55">
        <v>0</v>
      </c>
      <c r="AQ272" s="55">
        <v>0</v>
      </c>
      <c r="AR272" s="55">
        <v>0</v>
      </c>
      <c r="AS272" s="55">
        <v>0</v>
      </c>
      <c r="AT272" s="55">
        <v>0</v>
      </c>
      <c r="AU272" s="55">
        <v>0</v>
      </c>
      <c r="AV272" s="55">
        <v>0</v>
      </c>
      <c r="AW272" s="55">
        <v>0</v>
      </c>
      <c r="AX272" s="55">
        <v>0</v>
      </c>
      <c r="AY272" s="55">
        <v>0</v>
      </c>
      <c r="AZ272" s="51">
        <v>3323000</v>
      </c>
      <c r="BA272" s="51">
        <v>3323000</v>
      </c>
      <c r="BB272" s="51">
        <v>3120094</v>
      </c>
      <c r="BC272" s="51">
        <v>3331200</v>
      </c>
      <c r="BD272" s="51">
        <v>4500000</v>
      </c>
      <c r="BE272" s="51">
        <v>1825000</v>
      </c>
      <c r="BF272" s="51">
        <v>1800000</v>
      </c>
      <c r="BG272" s="51">
        <v>2000000</v>
      </c>
      <c r="BH272" s="51">
        <v>2816000</v>
      </c>
      <c r="BI272" s="51">
        <v>2816000</v>
      </c>
      <c r="BJ272" s="51">
        <v>2675000</v>
      </c>
      <c r="BK272" s="51">
        <v>2675000</v>
      </c>
      <c r="BL272" s="51">
        <v>2675000</v>
      </c>
      <c r="BM272" s="51">
        <v>2500000</v>
      </c>
      <c r="BN272" s="55">
        <v>0</v>
      </c>
      <c r="BO272" s="55">
        <v>0</v>
      </c>
      <c r="BP272" s="55">
        <v>0</v>
      </c>
      <c r="BQ272" s="55">
        <v>0</v>
      </c>
      <c r="BR272" s="55">
        <v>0</v>
      </c>
      <c r="BS272" s="55">
        <v>0</v>
      </c>
      <c r="BT272" s="55">
        <v>0</v>
      </c>
      <c r="BU272" s="51">
        <v>8467200</v>
      </c>
      <c r="BV272" s="51">
        <v>8467200</v>
      </c>
      <c r="BW272" s="51">
        <v>8467200</v>
      </c>
      <c r="BX272" s="51">
        <v>8467200</v>
      </c>
      <c r="BY272" s="51">
        <v>8467200</v>
      </c>
      <c r="BZ272" s="51">
        <v>8467200</v>
      </c>
      <c r="CA272" s="58"/>
    </row>
    <row r="273" spans="1:90" s="14" customFormat="1" ht="30" x14ac:dyDescent="0.25">
      <c r="A273" s="2">
        <v>404139</v>
      </c>
      <c r="B273" s="3" t="s">
        <v>824</v>
      </c>
      <c r="C273" s="3" t="s">
        <v>825</v>
      </c>
      <c r="D273" s="3" t="s">
        <v>157</v>
      </c>
      <c r="E273" s="3" t="str">
        <f t="shared" si="53"/>
        <v>LINCOLNWAY HIGH SCHOOL W4 pnum404139</v>
      </c>
      <c r="F273" s="2">
        <v>160</v>
      </c>
      <c r="G273" s="3" t="s">
        <v>830</v>
      </c>
      <c r="H273" s="3" t="s">
        <v>831</v>
      </c>
      <c r="I273" s="50">
        <v>0</v>
      </c>
      <c r="J273" s="50">
        <v>0</v>
      </c>
      <c r="K273" s="50">
        <v>0</v>
      </c>
      <c r="L273" s="50">
        <v>0</v>
      </c>
      <c r="M273" s="50">
        <v>0</v>
      </c>
      <c r="N273" s="50">
        <v>0</v>
      </c>
      <c r="O273" s="50">
        <v>0</v>
      </c>
      <c r="P273" s="50">
        <v>0</v>
      </c>
      <c r="Q273" s="50">
        <v>0</v>
      </c>
      <c r="R273" s="50">
        <v>0</v>
      </c>
      <c r="S273" s="50">
        <v>0</v>
      </c>
      <c r="T273" s="50">
        <v>0</v>
      </c>
      <c r="U273" s="50">
        <v>0</v>
      </c>
      <c r="V273" s="50">
        <v>0</v>
      </c>
      <c r="W273" s="50">
        <v>0</v>
      </c>
      <c r="X273" s="50">
        <v>0</v>
      </c>
      <c r="Y273" s="50">
        <v>0</v>
      </c>
      <c r="Z273" s="50">
        <v>0</v>
      </c>
      <c r="AA273" s="50">
        <v>0</v>
      </c>
      <c r="AB273" s="50">
        <v>0</v>
      </c>
      <c r="AC273" s="50">
        <v>0</v>
      </c>
      <c r="AD273" s="50">
        <v>0</v>
      </c>
      <c r="AE273" s="50">
        <v>0</v>
      </c>
      <c r="AF273" s="50">
        <v>0</v>
      </c>
      <c r="AG273" s="50">
        <v>0</v>
      </c>
      <c r="AH273" s="50">
        <v>0</v>
      </c>
      <c r="AI273" s="50">
        <v>0</v>
      </c>
      <c r="AJ273" s="50">
        <v>0</v>
      </c>
      <c r="AK273" s="50">
        <v>0</v>
      </c>
      <c r="AL273" s="50">
        <v>0</v>
      </c>
      <c r="AM273" s="50">
        <v>0</v>
      </c>
      <c r="AN273" s="51">
        <v>0</v>
      </c>
      <c r="AO273" s="51">
        <v>0</v>
      </c>
      <c r="AP273" s="51">
        <v>400000</v>
      </c>
      <c r="AQ273" s="51">
        <v>400000</v>
      </c>
      <c r="AR273" s="51">
        <v>400000</v>
      </c>
      <c r="AS273" s="51">
        <v>3000000</v>
      </c>
      <c r="AT273" s="51">
        <v>3000000</v>
      </c>
      <c r="AU273" s="51">
        <v>0</v>
      </c>
      <c r="AV273" s="51">
        <v>0</v>
      </c>
      <c r="AW273" s="51">
        <v>0</v>
      </c>
      <c r="AX273" s="51">
        <v>0</v>
      </c>
      <c r="AY273" s="51">
        <v>0</v>
      </c>
      <c r="AZ273" s="51">
        <v>0</v>
      </c>
      <c r="BA273" s="51">
        <v>0</v>
      </c>
      <c r="BB273" s="51">
        <v>0</v>
      </c>
      <c r="BC273" s="51">
        <v>0</v>
      </c>
      <c r="BD273" s="51">
        <v>0</v>
      </c>
      <c r="BE273" s="51">
        <v>0</v>
      </c>
      <c r="BF273" s="51">
        <v>0</v>
      </c>
      <c r="BG273" s="51">
        <v>0</v>
      </c>
      <c r="BH273" s="51">
        <v>0</v>
      </c>
      <c r="BI273" s="51">
        <v>0</v>
      </c>
      <c r="BJ273" s="51">
        <v>0</v>
      </c>
      <c r="BK273" s="51">
        <v>0</v>
      </c>
      <c r="BL273" s="51">
        <v>0</v>
      </c>
      <c r="BM273" s="51">
        <v>1612300</v>
      </c>
      <c r="BN273" s="51">
        <v>1612800</v>
      </c>
      <c r="BO273" s="51">
        <v>1612800</v>
      </c>
      <c r="BP273" s="51">
        <v>1612800</v>
      </c>
      <c r="BQ273" s="51">
        <v>1612800</v>
      </c>
      <c r="BR273" s="51">
        <v>1612800</v>
      </c>
      <c r="BS273" s="51">
        <v>1612800</v>
      </c>
      <c r="BT273" s="51">
        <v>1612800</v>
      </c>
      <c r="BU273" s="55">
        <v>0</v>
      </c>
      <c r="BV273" s="55">
        <v>0</v>
      </c>
      <c r="BW273" s="55">
        <v>0</v>
      </c>
      <c r="BX273" s="55">
        <v>0</v>
      </c>
      <c r="BY273" s="55">
        <v>0</v>
      </c>
      <c r="BZ273" s="55">
        <v>0</v>
      </c>
      <c r="CA273" s="58"/>
    </row>
    <row r="274" spans="1:90" s="14" customFormat="1" ht="30" x14ac:dyDescent="0.25">
      <c r="A274" s="2">
        <v>404137</v>
      </c>
      <c r="B274" s="3" t="s">
        <v>824</v>
      </c>
      <c r="C274" s="3" t="s">
        <v>825</v>
      </c>
      <c r="D274" s="3" t="s">
        <v>136</v>
      </c>
      <c r="E274" s="3" t="str">
        <f t="shared" si="53"/>
        <v>LINCOLNWAY HIGH SCHOOL W2 pnum404137</v>
      </c>
      <c r="F274" s="2">
        <v>153</v>
      </c>
      <c r="G274" s="3" t="s">
        <v>832</v>
      </c>
      <c r="H274" s="3" t="s">
        <v>831</v>
      </c>
      <c r="I274" s="50">
        <f t="shared" ref="I274:AM274" si="60">J274-42000</f>
        <v>1260000</v>
      </c>
      <c r="J274" s="50">
        <f t="shared" si="60"/>
        <v>1302000</v>
      </c>
      <c r="K274" s="50">
        <f t="shared" si="60"/>
        <v>1344000</v>
      </c>
      <c r="L274" s="50">
        <f t="shared" si="60"/>
        <v>1386000</v>
      </c>
      <c r="M274" s="50">
        <f t="shared" si="60"/>
        <v>1428000</v>
      </c>
      <c r="N274" s="50">
        <f t="shared" si="60"/>
        <v>1470000</v>
      </c>
      <c r="O274" s="50">
        <f t="shared" si="60"/>
        <v>1512000</v>
      </c>
      <c r="P274" s="50">
        <f t="shared" si="60"/>
        <v>1554000</v>
      </c>
      <c r="Q274" s="50">
        <f t="shared" si="60"/>
        <v>1596000</v>
      </c>
      <c r="R274" s="50">
        <f t="shared" si="60"/>
        <v>1638000</v>
      </c>
      <c r="S274" s="50">
        <f t="shared" si="60"/>
        <v>1680000</v>
      </c>
      <c r="T274" s="50">
        <f t="shared" si="60"/>
        <v>1722000</v>
      </c>
      <c r="U274" s="50">
        <f t="shared" si="60"/>
        <v>1764000</v>
      </c>
      <c r="V274" s="50">
        <f t="shared" si="60"/>
        <v>1806000</v>
      </c>
      <c r="W274" s="50">
        <f t="shared" si="60"/>
        <v>1848000</v>
      </c>
      <c r="X274" s="50">
        <f t="shared" si="60"/>
        <v>1890000</v>
      </c>
      <c r="Y274" s="50">
        <f t="shared" si="60"/>
        <v>1932000</v>
      </c>
      <c r="Z274" s="50">
        <f t="shared" si="60"/>
        <v>1974000</v>
      </c>
      <c r="AA274" s="50">
        <f t="shared" si="60"/>
        <v>2016000</v>
      </c>
      <c r="AB274" s="50">
        <f t="shared" si="60"/>
        <v>2058000</v>
      </c>
      <c r="AC274" s="50">
        <f t="shared" si="60"/>
        <v>2100000</v>
      </c>
      <c r="AD274" s="50">
        <f t="shared" si="60"/>
        <v>2142000</v>
      </c>
      <c r="AE274" s="50">
        <f t="shared" si="60"/>
        <v>2184000</v>
      </c>
      <c r="AF274" s="50">
        <f t="shared" si="60"/>
        <v>2226000</v>
      </c>
      <c r="AG274" s="50">
        <f t="shared" si="60"/>
        <v>2268000</v>
      </c>
      <c r="AH274" s="50">
        <f t="shared" si="60"/>
        <v>2310000</v>
      </c>
      <c r="AI274" s="50">
        <f t="shared" si="60"/>
        <v>2352000</v>
      </c>
      <c r="AJ274" s="50">
        <f t="shared" si="60"/>
        <v>2394000</v>
      </c>
      <c r="AK274" s="50">
        <f t="shared" si="60"/>
        <v>2436000</v>
      </c>
      <c r="AL274" s="50">
        <f t="shared" si="60"/>
        <v>2478000</v>
      </c>
      <c r="AM274" s="50">
        <f t="shared" si="60"/>
        <v>2520000</v>
      </c>
      <c r="AN274" s="52">
        <v>2562000</v>
      </c>
      <c r="AO274" s="52">
        <v>5063334</v>
      </c>
      <c r="AP274" s="52">
        <v>400000</v>
      </c>
      <c r="AQ274" s="52">
        <v>400000</v>
      </c>
      <c r="AR274" s="52">
        <v>400000</v>
      </c>
      <c r="AS274" s="52">
        <v>2000000</v>
      </c>
      <c r="AT274" s="52">
        <v>2000000</v>
      </c>
      <c r="AU274" s="52">
        <v>0</v>
      </c>
      <c r="AV274" s="52">
        <v>0</v>
      </c>
      <c r="AW274" s="52">
        <v>0</v>
      </c>
      <c r="AX274" s="52">
        <v>0</v>
      </c>
      <c r="AY274" s="52">
        <v>0</v>
      </c>
      <c r="AZ274" s="52">
        <v>0</v>
      </c>
      <c r="BA274" s="52">
        <v>0</v>
      </c>
      <c r="BB274" s="52">
        <v>0</v>
      </c>
      <c r="BC274" s="52">
        <v>1296000</v>
      </c>
      <c r="BD274" s="53">
        <v>0</v>
      </c>
      <c r="BE274" s="53">
        <v>0</v>
      </c>
      <c r="BF274" s="53">
        <v>0</v>
      </c>
      <c r="BG274" s="53">
        <v>0</v>
      </c>
      <c r="BH274" s="53">
        <v>0</v>
      </c>
      <c r="BI274" s="53">
        <v>0</v>
      </c>
      <c r="BJ274" s="52">
        <v>500000</v>
      </c>
      <c r="BK274" s="52">
        <v>500000</v>
      </c>
      <c r="BL274" s="52">
        <v>500000</v>
      </c>
      <c r="BM274" s="52">
        <v>6354400</v>
      </c>
      <c r="BN274" s="52">
        <v>6854400</v>
      </c>
      <c r="BO274" s="52">
        <v>6854400</v>
      </c>
      <c r="BP274" s="52">
        <v>6854400</v>
      </c>
      <c r="BQ274" s="52">
        <v>6854400</v>
      </c>
      <c r="BR274" s="52">
        <v>6854400</v>
      </c>
      <c r="BS274" s="52">
        <v>6854400</v>
      </c>
      <c r="BT274" s="52">
        <v>6854400</v>
      </c>
      <c r="BU274" s="55">
        <v>0</v>
      </c>
      <c r="BV274" s="55">
        <v>0</v>
      </c>
      <c r="BW274" s="55">
        <v>0</v>
      </c>
      <c r="BX274" s="55">
        <v>0</v>
      </c>
      <c r="BY274" s="55">
        <v>0</v>
      </c>
      <c r="BZ274" s="55">
        <v>0</v>
      </c>
      <c r="CA274" s="58"/>
    </row>
    <row r="275" spans="1:90" s="14" customFormat="1" ht="30" x14ac:dyDescent="0.25">
      <c r="A275" s="2">
        <v>404138</v>
      </c>
      <c r="B275" s="3" t="s">
        <v>824</v>
      </c>
      <c r="C275" s="3" t="s">
        <v>825</v>
      </c>
      <c r="D275" s="3" t="s">
        <v>180</v>
      </c>
      <c r="E275" s="3" t="str">
        <f t="shared" si="53"/>
        <v>LINCOLNWAY HIGH SCHOOL W3 pnum404138</v>
      </c>
      <c r="F275" s="5"/>
      <c r="G275" s="3" t="s">
        <v>830</v>
      </c>
      <c r="H275" s="3" t="s">
        <v>827</v>
      </c>
      <c r="I275" s="50">
        <f t="shared" ref="I275:AM275" si="61">J275-42000</f>
        <v>1673000</v>
      </c>
      <c r="J275" s="50">
        <f t="shared" si="61"/>
        <v>1715000</v>
      </c>
      <c r="K275" s="50">
        <f t="shared" si="61"/>
        <v>1757000</v>
      </c>
      <c r="L275" s="50">
        <f t="shared" si="61"/>
        <v>1799000</v>
      </c>
      <c r="M275" s="50">
        <f t="shared" si="61"/>
        <v>1841000</v>
      </c>
      <c r="N275" s="50">
        <f t="shared" si="61"/>
        <v>1883000</v>
      </c>
      <c r="O275" s="50">
        <f t="shared" si="61"/>
        <v>1925000</v>
      </c>
      <c r="P275" s="50">
        <f t="shared" si="61"/>
        <v>1967000</v>
      </c>
      <c r="Q275" s="50">
        <f t="shared" si="61"/>
        <v>2009000</v>
      </c>
      <c r="R275" s="50">
        <f t="shared" si="61"/>
        <v>2051000</v>
      </c>
      <c r="S275" s="50">
        <f t="shared" si="61"/>
        <v>2093000</v>
      </c>
      <c r="T275" s="50">
        <f t="shared" si="61"/>
        <v>2135000</v>
      </c>
      <c r="U275" s="50">
        <f t="shared" si="61"/>
        <v>2177000</v>
      </c>
      <c r="V275" s="50">
        <f t="shared" si="61"/>
        <v>2219000</v>
      </c>
      <c r="W275" s="50">
        <f t="shared" si="61"/>
        <v>2261000</v>
      </c>
      <c r="X275" s="50">
        <f t="shared" si="61"/>
        <v>2303000</v>
      </c>
      <c r="Y275" s="50">
        <f t="shared" si="61"/>
        <v>2345000</v>
      </c>
      <c r="Z275" s="50">
        <f t="shared" si="61"/>
        <v>2387000</v>
      </c>
      <c r="AA275" s="50">
        <f t="shared" si="61"/>
        <v>2429000</v>
      </c>
      <c r="AB275" s="50">
        <f t="shared" si="61"/>
        <v>2471000</v>
      </c>
      <c r="AC275" s="50">
        <f t="shared" si="61"/>
        <v>2513000</v>
      </c>
      <c r="AD275" s="50">
        <f t="shared" si="61"/>
        <v>2555000</v>
      </c>
      <c r="AE275" s="50">
        <f t="shared" si="61"/>
        <v>2597000</v>
      </c>
      <c r="AF275" s="50">
        <f t="shared" si="61"/>
        <v>2639000</v>
      </c>
      <c r="AG275" s="50">
        <f t="shared" si="61"/>
        <v>2681000</v>
      </c>
      <c r="AH275" s="50">
        <f t="shared" si="61"/>
        <v>2723000</v>
      </c>
      <c r="AI275" s="50">
        <f t="shared" si="61"/>
        <v>2765000</v>
      </c>
      <c r="AJ275" s="50">
        <f t="shared" si="61"/>
        <v>2807000</v>
      </c>
      <c r="AK275" s="50">
        <f t="shared" si="61"/>
        <v>2849000</v>
      </c>
      <c r="AL275" s="50">
        <f t="shared" si="61"/>
        <v>2891000</v>
      </c>
      <c r="AM275" s="50">
        <f t="shared" si="61"/>
        <v>2933000</v>
      </c>
      <c r="AN275" s="51">
        <v>2975000</v>
      </c>
      <c r="AO275" s="51">
        <v>2531667</v>
      </c>
      <c r="AP275" s="51">
        <v>4160000</v>
      </c>
      <c r="AQ275" s="51">
        <v>4160000</v>
      </c>
      <c r="AR275" s="51">
        <v>4160000</v>
      </c>
      <c r="AS275" s="51">
        <v>2000000</v>
      </c>
      <c r="AT275" s="51">
        <v>4610500</v>
      </c>
      <c r="AU275" s="51">
        <v>3756400</v>
      </c>
      <c r="AV275" s="51">
        <v>3756400</v>
      </c>
      <c r="AW275" s="51">
        <v>4284945</v>
      </c>
      <c r="AX275" s="51">
        <v>4284945</v>
      </c>
      <c r="AY275" s="51">
        <v>2142767</v>
      </c>
      <c r="AZ275" s="51">
        <v>1661500</v>
      </c>
      <c r="BA275" s="51">
        <v>1661500</v>
      </c>
      <c r="BB275" s="55">
        <v>0</v>
      </c>
      <c r="BC275" s="55">
        <v>0</v>
      </c>
      <c r="BD275" s="51">
        <v>0</v>
      </c>
      <c r="BE275" s="51">
        <v>0</v>
      </c>
      <c r="BF275" s="51">
        <v>0</v>
      </c>
      <c r="BG275" s="51">
        <v>0</v>
      </c>
      <c r="BH275" s="51">
        <v>0</v>
      </c>
      <c r="BI275" s="51">
        <v>0</v>
      </c>
      <c r="BJ275" s="51">
        <v>0</v>
      </c>
      <c r="BK275" s="51">
        <v>0</v>
      </c>
      <c r="BL275" s="51">
        <v>0</v>
      </c>
      <c r="BM275" s="51">
        <v>0</v>
      </c>
      <c r="BN275" s="51">
        <v>0</v>
      </c>
      <c r="BO275" s="51">
        <v>0</v>
      </c>
      <c r="BP275" s="51">
        <v>0</v>
      </c>
      <c r="BQ275" s="51">
        <v>0</v>
      </c>
      <c r="BR275" s="51">
        <v>0</v>
      </c>
      <c r="BS275" s="51">
        <v>0</v>
      </c>
      <c r="BT275" s="51">
        <v>0</v>
      </c>
      <c r="BU275" s="55">
        <v>0</v>
      </c>
      <c r="BV275" s="55">
        <v>0</v>
      </c>
      <c r="BW275" s="55">
        <v>0</v>
      </c>
      <c r="BX275" s="55">
        <v>0</v>
      </c>
      <c r="BY275" s="55">
        <v>0</v>
      </c>
      <c r="BZ275" s="55">
        <v>0</v>
      </c>
      <c r="CA275" s="58"/>
    </row>
    <row r="276" spans="1:90" s="14" customFormat="1" ht="30" x14ac:dyDescent="0.25">
      <c r="A276" s="2">
        <v>404036</v>
      </c>
      <c r="B276" s="3" t="s">
        <v>833</v>
      </c>
      <c r="C276" s="3" t="s">
        <v>834</v>
      </c>
      <c r="D276" s="3" t="s">
        <v>136</v>
      </c>
      <c r="E276" s="3" t="str">
        <f t="shared" si="53"/>
        <v>LINCOLN WAY HS EAST CAMPUS W2 pnum404036</v>
      </c>
      <c r="F276" s="2">
        <v>300</v>
      </c>
      <c r="G276" s="3" t="s">
        <v>835</v>
      </c>
      <c r="H276" s="3" t="s">
        <v>836</v>
      </c>
      <c r="I276" s="50">
        <f t="shared" ref="I276:AM276" si="62">J276-15000</f>
        <v>664150</v>
      </c>
      <c r="J276" s="50">
        <f t="shared" si="62"/>
        <v>679150</v>
      </c>
      <c r="K276" s="50">
        <f t="shared" si="62"/>
        <v>694150</v>
      </c>
      <c r="L276" s="50">
        <f t="shared" si="62"/>
        <v>709150</v>
      </c>
      <c r="M276" s="50">
        <f t="shared" si="62"/>
        <v>724150</v>
      </c>
      <c r="N276" s="50">
        <f t="shared" si="62"/>
        <v>739150</v>
      </c>
      <c r="O276" s="50">
        <f t="shared" si="62"/>
        <v>754150</v>
      </c>
      <c r="P276" s="50">
        <f t="shared" si="62"/>
        <v>769150</v>
      </c>
      <c r="Q276" s="50">
        <f t="shared" si="62"/>
        <v>784150</v>
      </c>
      <c r="R276" s="50">
        <f t="shared" si="62"/>
        <v>799150</v>
      </c>
      <c r="S276" s="50">
        <f t="shared" si="62"/>
        <v>814150</v>
      </c>
      <c r="T276" s="50">
        <f t="shared" si="62"/>
        <v>829150</v>
      </c>
      <c r="U276" s="50">
        <f t="shared" si="62"/>
        <v>844150</v>
      </c>
      <c r="V276" s="50">
        <f t="shared" si="62"/>
        <v>859150</v>
      </c>
      <c r="W276" s="50">
        <f t="shared" si="62"/>
        <v>874150</v>
      </c>
      <c r="X276" s="50">
        <f t="shared" si="62"/>
        <v>889150</v>
      </c>
      <c r="Y276" s="50">
        <f t="shared" si="62"/>
        <v>904150</v>
      </c>
      <c r="Z276" s="50">
        <f t="shared" si="62"/>
        <v>919150</v>
      </c>
      <c r="AA276" s="50">
        <f t="shared" si="62"/>
        <v>934150</v>
      </c>
      <c r="AB276" s="50">
        <f t="shared" si="62"/>
        <v>949150</v>
      </c>
      <c r="AC276" s="50">
        <f t="shared" si="62"/>
        <v>964150</v>
      </c>
      <c r="AD276" s="50">
        <f t="shared" si="62"/>
        <v>979150</v>
      </c>
      <c r="AE276" s="50">
        <f t="shared" si="62"/>
        <v>994150</v>
      </c>
      <c r="AF276" s="50">
        <f t="shared" si="62"/>
        <v>1009150</v>
      </c>
      <c r="AG276" s="50">
        <f t="shared" si="62"/>
        <v>1024150</v>
      </c>
      <c r="AH276" s="50">
        <f t="shared" si="62"/>
        <v>1039150</v>
      </c>
      <c r="AI276" s="50">
        <f t="shared" si="62"/>
        <v>1054150</v>
      </c>
      <c r="AJ276" s="50">
        <f t="shared" si="62"/>
        <v>1069150</v>
      </c>
      <c r="AK276" s="50">
        <f t="shared" si="62"/>
        <v>1084150</v>
      </c>
      <c r="AL276" s="50">
        <f t="shared" si="62"/>
        <v>1099150</v>
      </c>
      <c r="AM276" s="50">
        <f t="shared" si="62"/>
        <v>1114150</v>
      </c>
      <c r="AN276" s="51">
        <v>1129150</v>
      </c>
      <c r="AO276" s="51">
        <v>12180500</v>
      </c>
      <c r="AP276" s="51">
        <v>1256950</v>
      </c>
      <c r="AQ276" s="51">
        <v>1256950</v>
      </c>
      <c r="AR276" s="51">
        <v>1256950</v>
      </c>
      <c r="AS276" s="51">
        <v>1000000</v>
      </c>
      <c r="AT276" s="51">
        <v>1147750</v>
      </c>
      <c r="AU276" s="51">
        <v>1176400</v>
      </c>
      <c r="AV276" s="51">
        <v>1376400</v>
      </c>
      <c r="AW276" s="51">
        <v>1463650</v>
      </c>
      <c r="AX276" s="51">
        <v>1463650</v>
      </c>
      <c r="AY276" s="51">
        <v>1472000</v>
      </c>
      <c r="AZ276" s="51">
        <v>864000</v>
      </c>
      <c r="BA276" s="51">
        <v>864000</v>
      </c>
      <c r="BB276" s="51">
        <v>864000</v>
      </c>
      <c r="BC276" s="51">
        <v>864000</v>
      </c>
      <c r="BD276" s="55">
        <v>4000000</v>
      </c>
      <c r="BE276" s="55">
        <v>3500000</v>
      </c>
      <c r="BF276" s="55">
        <v>3500000</v>
      </c>
      <c r="BG276" s="51">
        <v>4000000</v>
      </c>
      <c r="BH276" s="51">
        <v>3500000</v>
      </c>
      <c r="BI276" s="51">
        <v>3500000</v>
      </c>
      <c r="BJ276" s="51">
        <v>1344000</v>
      </c>
      <c r="BK276" s="51">
        <v>1344000</v>
      </c>
      <c r="BL276" s="51">
        <v>1344000</v>
      </c>
      <c r="BM276" s="51">
        <v>1344000</v>
      </c>
      <c r="BN276" s="51">
        <v>20160000</v>
      </c>
      <c r="BO276" s="51">
        <v>20160000</v>
      </c>
      <c r="BP276" s="51">
        <v>20160000</v>
      </c>
      <c r="BQ276" s="51">
        <v>20160000</v>
      </c>
      <c r="BR276" s="51">
        <v>20160000</v>
      </c>
      <c r="BS276" s="51">
        <v>20160000</v>
      </c>
      <c r="BT276" s="51">
        <v>20160000</v>
      </c>
      <c r="BU276" s="51">
        <v>20160000</v>
      </c>
      <c r="BV276" s="51">
        <v>20160000</v>
      </c>
      <c r="BW276" s="51">
        <v>20160000</v>
      </c>
      <c r="BX276" s="51">
        <v>20160000</v>
      </c>
      <c r="BY276" s="51">
        <v>20160000</v>
      </c>
      <c r="BZ276" s="51">
        <v>20160000</v>
      </c>
      <c r="CA276" s="58"/>
    </row>
    <row r="277" spans="1:90" s="14" customFormat="1" ht="30" x14ac:dyDescent="0.25">
      <c r="A277" s="2">
        <v>404035</v>
      </c>
      <c r="B277" s="3" t="s">
        <v>833</v>
      </c>
      <c r="C277" s="3" t="s">
        <v>834</v>
      </c>
      <c r="D277" s="3" t="s">
        <v>141</v>
      </c>
      <c r="E277" s="3" t="str">
        <f t="shared" si="53"/>
        <v>LINCOLN WAY HS EAST CAMPUS W1 pnum404035</v>
      </c>
      <c r="F277" s="2">
        <v>300</v>
      </c>
      <c r="G277" s="3" t="s">
        <v>837</v>
      </c>
      <c r="H277" s="3" t="s">
        <v>836</v>
      </c>
      <c r="I277" s="57">
        <f t="shared" ref="I277:AM277" si="63">J277-15000</f>
        <v>664150</v>
      </c>
      <c r="J277" s="57">
        <f t="shared" si="63"/>
        <v>679150</v>
      </c>
      <c r="K277" s="57">
        <f t="shared" si="63"/>
        <v>694150</v>
      </c>
      <c r="L277" s="57">
        <f t="shared" si="63"/>
        <v>709150</v>
      </c>
      <c r="M277" s="57">
        <f t="shared" si="63"/>
        <v>724150</v>
      </c>
      <c r="N277" s="57">
        <f t="shared" si="63"/>
        <v>739150</v>
      </c>
      <c r="O277" s="57">
        <f t="shared" si="63"/>
        <v>754150</v>
      </c>
      <c r="P277" s="57">
        <f t="shared" si="63"/>
        <v>769150</v>
      </c>
      <c r="Q277" s="57">
        <f t="shared" si="63"/>
        <v>784150</v>
      </c>
      <c r="R277" s="57">
        <f t="shared" si="63"/>
        <v>799150</v>
      </c>
      <c r="S277" s="57">
        <f t="shared" si="63"/>
        <v>814150</v>
      </c>
      <c r="T277" s="57">
        <f t="shared" si="63"/>
        <v>829150</v>
      </c>
      <c r="U277" s="57">
        <f t="shared" si="63"/>
        <v>844150</v>
      </c>
      <c r="V277" s="57">
        <f t="shared" si="63"/>
        <v>859150</v>
      </c>
      <c r="W277" s="57">
        <f t="shared" si="63"/>
        <v>874150</v>
      </c>
      <c r="X277" s="57">
        <f t="shared" si="63"/>
        <v>889150</v>
      </c>
      <c r="Y277" s="57">
        <f t="shared" si="63"/>
        <v>904150</v>
      </c>
      <c r="Z277" s="57">
        <f t="shared" si="63"/>
        <v>919150</v>
      </c>
      <c r="AA277" s="57">
        <f t="shared" si="63"/>
        <v>934150</v>
      </c>
      <c r="AB277" s="57">
        <f t="shared" si="63"/>
        <v>949150</v>
      </c>
      <c r="AC277" s="57">
        <f t="shared" si="63"/>
        <v>964150</v>
      </c>
      <c r="AD277" s="57">
        <f t="shared" si="63"/>
        <v>979150</v>
      </c>
      <c r="AE277" s="57">
        <f t="shared" si="63"/>
        <v>994150</v>
      </c>
      <c r="AF277" s="57">
        <f t="shared" si="63"/>
        <v>1009150</v>
      </c>
      <c r="AG277" s="57">
        <f t="shared" si="63"/>
        <v>1024150</v>
      </c>
      <c r="AH277" s="57">
        <f t="shared" si="63"/>
        <v>1039150</v>
      </c>
      <c r="AI277" s="57">
        <f t="shared" si="63"/>
        <v>1054150</v>
      </c>
      <c r="AJ277" s="57">
        <f t="shared" si="63"/>
        <v>1069150</v>
      </c>
      <c r="AK277" s="57">
        <f t="shared" si="63"/>
        <v>1084150</v>
      </c>
      <c r="AL277" s="57">
        <f t="shared" si="63"/>
        <v>1099150</v>
      </c>
      <c r="AM277" s="57">
        <f t="shared" si="63"/>
        <v>1114150</v>
      </c>
      <c r="AN277" s="52">
        <v>1129150</v>
      </c>
      <c r="AO277" s="52">
        <v>12180500</v>
      </c>
      <c r="AP277" s="52">
        <v>1252950</v>
      </c>
      <c r="AQ277" s="52">
        <v>1252950</v>
      </c>
      <c r="AR277" s="52">
        <v>1252950</v>
      </c>
      <c r="AS277" s="52">
        <v>1000000</v>
      </c>
      <c r="AT277" s="52">
        <v>1147750</v>
      </c>
      <c r="AU277" s="52">
        <v>1176400</v>
      </c>
      <c r="AV277" s="52">
        <v>1376400</v>
      </c>
      <c r="AW277" s="52">
        <v>1463650</v>
      </c>
      <c r="AX277" s="52">
        <v>1463650</v>
      </c>
      <c r="AY277" s="52">
        <v>1472000</v>
      </c>
      <c r="AZ277" s="53">
        <v>0</v>
      </c>
      <c r="BA277" s="53">
        <v>0</v>
      </c>
      <c r="BB277" s="53">
        <v>0</v>
      </c>
      <c r="BC277" s="53">
        <v>0</v>
      </c>
      <c r="BD277" s="53">
        <v>0</v>
      </c>
      <c r="BE277" s="53">
        <v>0</v>
      </c>
      <c r="BF277" s="53">
        <v>0</v>
      </c>
      <c r="BG277" s="55">
        <v>0</v>
      </c>
      <c r="BH277" s="55">
        <v>0</v>
      </c>
      <c r="BI277" s="55">
        <v>0</v>
      </c>
      <c r="BJ277" s="55">
        <v>0</v>
      </c>
      <c r="BK277" s="55">
        <v>0</v>
      </c>
      <c r="BL277" s="55">
        <v>0</v>
      </c>
      <c r="BM277" s="55">
        <v>0</v>
      </c>
      <c r="BN277" s="55">
        <v>0</v>
      </c>
      <c r="BO277" s="55">
        <v>0</v>
      </c>
      <c r="BP277" s="55">
        <v>0</v>
      </c>
      <c r="BQ277" s="55">
        <v>0</v>
      </c>
      <c r="BR277" s="55">
        <v>0</v>
      </c>
      <c r="BS277" s="55">
        <v>0</v>
      </c>
      <c r="BT277" s="55">
        <v>0</v>
      </c>
      <c r="BU277" s="55">
        <v>0</v>
      </c>
      <c r="BV277" s="55">
        <v>0</v>
      </c>
      <c r="BW277" s="55">
        <v>0</v>
      </c>
      <c r="BX277" s="55">
        <v>0</v>
      </c>
      <c r="BY277" s="55">
        <v>0</v>
      </c>
      <c r="BZ277" s="55">
        <v>0</v>
      </c>
      <c r="CA277" s="58"/>
    </row>
    <row r="278" spans="1:90" s="14" customFormat="1" x14ac:dyDescent="0.25">
      <c r="A278" s="43">
        <v>400186</v>
      </c>
      <c r="B278" s="44" t="s">
        <v>838</v>
      </c>
      <c r="C278" s="11" t="s">
        <v>839</v>
      </c>
      <c r="D278" s="11" t="s">
        <v>384</v>
      </c>
      <c r="E278" s="3" t="str">
        <f t="shared" si="53"/>
        <v>LOCKPORT W9 pnum400186</v>
      </c>
      <c r="F278" s="10">
        <v>420</v>
      </c>
      <c r="G278" s="11" t="s">
        <v>499</v>
      </c>
      <c r="H278" s="11" t="s">
        <v>499</v>
      </c>
      <c r="I278" s="93">
        <v>0</v>
      </c>
      <c r="J278" s="80">
        <v>0</v>
      </c>
      <c r="K278" s="80">
        <v>0</v>
      </c>
      <c r="L278" s="80">
        <v>0</v>
      </c>
      <c r="M278" s="80">
        <v>0</v>
      </c>
      <c r="N278" s="80">
        <v>0</v>
      </c>
      <c r="O278" s="80">
        <v>0</v>
      </c>
      <c r="P278" s="80">
        <v>0</v>
      </c>
      <c r="Q278" s="80">
        <v>0</v>
      </c>
      <c r="R278" s="80">
        <v>0</v>
      </c>
      <c r="S278" s="80">
        <v>0</v>
      </c>
      <c r="T278" s="80">
        <v>0</v>
      </c>
      <c r="U278" s="80">
        <v>0</v>
      </c>
      <c r="V278" s="80">
        <v>0</v>
      </c>
      <c r="W278" s="80">
        <v>0</v>
      </c>
      <c r="X278" s="80">
        <v>0</v>
      </c>
      <c r="Y278" s="80">
        <v>0</v>
      </c>
      <c r="Z278" s="80">
        <v>0</v>
      </c>
      <c r="AA278" s="80">
        <v>0</v>
      </c>
      <c r="AB278" s="80">
        <v>0</v>
      </c>
      <c r="AC278" s="80">
        <v>0</v>
      </c>
      <c r="AD278" s="80">
        <v>0</v>
      </c>
      <c r="AE278" s="80">
        <v>0</v>
      </c>
      <c r="AF278" s="80">
        <v>0</v>
      </c>
      <c r="AG278" s="80">
        <v>0</v>
      </c>
      <c r="AH278" s="80">
        <v>0</v>
      </c>
      <c r="AI278" s="80">
        <v>0</v>
      </c>
      <c r="AJ278" s="80">
        <v>0</v>
      </c>
      <c r="AK278" s="80">
        <v>0</v>
      </c>
      <c r="AL278" s="80">
        <v>0</v>
      </c>
      <c r="AM278" s="80">
        <v>0</v>
      </c>
      <c r="AN278" s="76">
        <v>0</v>
      </c>
      <c r="AO278" s="76">
        <v>0</v>
      </c>
      <c r="AP278" s="76">
        <v>0</v>
      </c>
      <c r="AQ278" s="76">
        <v>0</v>
      </c>
      <c r="AR278" s="76">
        <v>0</v>
      </c>
      <c r="AS278" s="76">
        <v>0</v>
      </c>
      <c r="AT278" s="76">
        <v>0</v>
      </c>
      <c r="AU278" s="76">
        <v>0</v>
      </c>
      <c r="AV278" s="76">
        <v>0</v>
      </c>
      <c r="AW278" s="76">
        <v>0</v>
      </c>
      <c r="AX278" s="76">
        <v>0</v>
      </c>
      <c r="AY278" s="76">
        <v>0</v>
      </c>
      <c r="AZ278" s="76">
        <v>0</v>
      </c>
      <c r="BA278" s="76">
        <v>0</v>
      </c>
      <c r="BB278" s="76">
        <v>0</v>
      </c>
      <c r="BC278" s="76">
        <v>0</v>
      </c>
      <c r="BD278" s="76">
        <v>0</v>
      </c>
      <c r="BE278" s="76">
        <v>0</v>
      </c>
      <c r="BF278" s="76">
        <v>0</v>
      </c>
      <c r="BG278" s="76">
        <v>0</v>
      </c>
      <c r="BH278" s="76">
        <v>0</v>
      </c>
      <c r="BI278" s="77">
        <v>70609000</v>
      </c>
      <c r="BJ278" s="77">
        <v>11951000</v>
      </c>
      <c r="BK278" s="77">
        <v>126609375</v>
      </c>
      <c r="BL278" s="77">
        <v>137053000</v>
      </c>
      <c r="BM278" s="77">
        <v>137053000</v>
      </c>
      <c r="BN278" s="77">
        <v>162990000</v>
      </c>
      <c r="BO278" s="77">
        <v>174769000</v>
      </c>
      <c r="BP278" s="77">
        <v>211005000</v>
      </c>
      <c r="BQ278" s="77">
        <v>71420000</v>
      </c>
      <c r="BR278" s="77">
        <v>81031000</v>
      </c>
      <c r="BS278" s="77">
        <v>81296000</v>
      </c>
      <c r="BT278" s="77">
        <v>36293976</v>
      </c>
      <c r="BU278" s="77">
        <v>58580000</v>
      </c>
      <c r="BV278" s="77">
        <v>0</v>
      </c>
      <c r="BW278" s="77">
        <v>0</v>
      </c>
      <c r="BX278" s="77">
        <v>0</v>
      </c>
      <c r="BY278" s="77">
        <v>0</v>
      </c>
      <c r="BZ278" s="77">
        <v>0</v>
      </c>
      <c r="CA278" s="56"/>
    </row>
    <row r="279" spans="1:90" s="14" customFormat="1" x14ac:dyDescent="0.25">
      <c r="A279" s="43">
        <v>412178</v>
      </c>
      <c r="B279" s="44" t="s">
        <v>838</v>
      </c>
      <c r="C279" s="11" t="s">
        <v>839</v>
      </c>
      <c r="D279" s="11" t="s">
        <v>717</v>
      </c>
      <c r="E279" s="3" t="str">
        <f t="shared" si="53"/>
        <v>LOCKPORT W15 pnum412178</v>
      </c>
      <c r="F279" s="10">
        <v>403</v>
      </c>
      <c r="G279" s="11" t="s">
        <v>840</v>
      </c>
      <c r="H279" s="11" t="s">
        <v>841</v>
      </c>
      <c r="I279" s="93">
        <v>0</v>
      </c>
      <c r="J279" s="80">
        <v>0</v>
      </c>
      <c r="K279" s="80">
        <v>0</v>
      </c>
      <c r="L279" s="80">
        <v>0</v>
      </c>
      <c r="M279" s="80">
        <v>0</v>
      </c>
      <c r="N279" s="80">
        <v>0</v>
      </c>
      <c r="O279" s="80">
        <v>0</v>
      </c>
      <c r="P279" s="80">
        <v>0</v>
      </c>
      <c r="Q279" s="80">
        <v>0</v>
      </c>
      <c r="R279" s="80">
        <v>0</v>
      </c>
      <c r="S279" s="80">
        <v>0</v>
      </c>
      <c r="T279" s="80">
        <v>0</v>
      </c>
      <c r="U279" s="80">
        <v>0</v>
      </c>
      <c r="V279" s="80">
        <v>0</v>
      </c>
      <c r="W279" s="80">
        <v>0</v>
      </c>
      <c r="X279" s="80">
        <v>0</v>
      </c>
      <c r="Y279" s="80">
        <v>0</v>
      </c>
      <c r="Z279" s="80">
        <v>0</v>
      </c>
      <c r="AA279" s="80">
        <v>0</v>
      </c>
      <c r="AB279" s="80">
        <v>0</v>
      </c>
      <c r="AC279" s="80">
        <v>0</v>
      </c>
      <c r="AD279" s="80">
        <v>0</v>
      </c>
      <c r="AE279" s="80">
        <v>0</v>
      </c>
      <c r="AF279" s="80">
        <v>0</v>
      </c>
      <c r="AG279" s="80">
        <v>0</v>
      </c>
      <c r="AH279" s="80">
        <v>0</v>
      </c>
      <c r="AI279" s="80">
        <v>0</v>
      </c>
      <c r="AJ279" s="80">
        <v>0</v>
      </c>
      <c r="AK279" s="80">
        <v>0</v>
      </c>
      <c r="AL279" s="80">
        <v>0</v>
      </c>
      <c r="AM279" s="80">
        <v>0</v>
      </c>
      <c r="AN279" s="80">
        <v>0</v>
      </c>
      <c r="AO279" s="80">
        <v>0</v>
      </c>
      <c r="AP279" s="80">
        <v>0</v>
      </c>
      <c r="AQ279" s="80">
        <v>0</v>
      </c>
      <c r="AR279" s="80">
        <v>0</v>
      </c>
      <c r="AS279" s="80">
        <v>0</v>
      </c>
      <c r="AT279" s="80">
        <v>0</v>
      </c>
      <c r="AU279" s="80">
        <v>0</v>
      </c>
      <c r="AV279" s="80">
        <v>0</v>
      </c>
      <c r="AW279" s="80">
        <v>0</v>
      </c>
      <c r="AX279" s="80">
        <v>0</v>
      </c>
      <c r="AY279" s="80">
        <v>0</v>
      </c>
      <c r="AZ279" s="80">
        <v>0</v>
      </c>
      <c r="BA279" s="80">
        <v>0</v>
      </c>
      <c r="BB279" s="80">
        <v>0</v>
      </c>
      <c r="BC279" s="80">
        <v>0</v>
      </c>
      <c r="BD279" s="80">
        <v>0</v>
      </c>
      <c r="BE279" s="80">
        <v>0</v>
      </c>
      <c r="BF279" s="80">
        <v>0</v>
      </c>
      <c r="BG279" s="80">
        <v>0</v>
      </c>
      <c r="BH279" s="80">
        <v>0</v>
      </c>
      <c r="BI279" s="76">
        <v>0</v>
      </c>
      <c r="BJ279" s="76">
        <v>0</v>
      </c>
      <c r="BK279" s="76">
        <v>0</v>
      </c>
      <c r="BL279" s="76">
        <v>0</v>
      </c>
      <c r="BM279" s="80">
        <v>0</v>
      </c>
      <c r="BN279" s="79">
        <v>27345000</v>
      </c>
      <c r="BO279" s="79">
        <v>84536000</v>
      </c>
      <c r="BP279" s="79">
        <v>139396000</v>
      </c>
      <c r="BQ279" s="79">
        <v>171117000</v>
      </c>
      <c r="BR279" s="79">
        <v>153696000</v>
      </c>
      <c r="BS279" s="79">
        <v>202503000</v>
      </c>
      <c r="BT279" s="76">
        <v>240000000</v>
      </c>
      <c r="BU279" s="77">
        <v>282711000</v>
      </c>
      <c r="BV279" s="77">
        <v>297758000</v>
      </c>
      <c r="BW279" s="77">
        <v>235776000</v>
      </c>
      <c r="BX279" s="77">
        <v>248651000</v>
      </c>
      <c r="BY279" s="77">
        <v>261137000</v>
      </c>
      <c r="BZ279" s="77">
        <v>173330000</v>
      </c>
      <c r="CA279" s="56"/>
      <c r="CB279"/>
      <c r="CC279"/>
      <c r="CD279"/>
      <c r="CE279"/>
      <c r="CF279"/>
      <c r="CG279"/>
      <c r="CH279"/>
      <c r="CI279"/>
      <c r="CJ279"/>
      <c r="CK279"/>
      <c r="CL279"/>
    </row>
    <row r="280" spans="1:90" s="14" customFormat="1" x14ac:dyDescent="0.25">
      <c r="A280" s="43">
        <v>411445</v>
      </c>
      <c r="B280" s="44" t="s">
        <v>838</v>
      </c>
      <c r="C280" s="11" t="s">
        <v>839</v>
      </c>
      <c r="D280" s="11" t="s">
        <v>393</v>
      </c>
      <c r="E280" s="3" t="str">
        <f t="shared" si="53"/>
        <v>LOCKPORT W10 pnum411445</v>
      </c>
      <c r="F280" s="10">
        <v>400</v>
      </c>
      <c r="G280" s="11" t="s">
        <v>842</v>
      </c>
      <c r="H280" s="11" t="s">
        <v>843</v>
      </c>
      <c r="I280" s="93">
        <v>0</v>
      </c>
      <c r="J280" s="76">
        <v>0</v>
      </c>
      <c r="K280" s="76">
        <v>0</v>
      </c>
      <c r="L280" s="76">
        <v>0</v>
      </c>
      <c r="M280" s="76">
        <v>0</v>
      </c>
      <c r="N280" s="76">
        <v>0</v>
      </c>
      <c r="O280" s="76">
        <v>0</v>
      </c>
      <c r="P280" s="76">
        <v>0</v>
      </c>
      <c r="Q280" s="76">
        <v>0</v>
      </c>
      <c r="R280" s="76">
        <v>0</v>
      </c>
      <c r="S280" s="76">
        <v>0</v>
      </c>
      <c r="T280" s="76">
        <v>0</v>
      </c>
      <c r="U280" s="76">
        <v>0</v>
      </c>
      <c r="V280" s="76">
        <v>0</v>
      </c>
      <c r="W280" s="76">
        <v>0</v>
      </c>
      <c r="X280" s="76">
        <v>0</v>
      </c>
      <c r="Y280" s="76">
        <v>0</v>
      </c>
      <c r="Z280" s="76">
        <v>0</v>
      </c>
      <c r="AA280" s="76">
        <v>0</v>
      </c>
      <c r="AB280" s="76">
        <v>0</v>
      </c>
      <c r="AC280" s="76">
        <v>0</v>
      </c>
      <c r="AD280" s="76">
        <v>0</v>
      </c>
      <c r="AE280" s="76">
        <v>0</v>
      </c>
      <c r="AF280" s="76">
        <v>0</v>
      </c>
      <c r="AG280" s="76">
        <v>0</v>
      </c>
      <c r="AH280" s="76">
        <v>0</v>
      </c>
      <c r="AI280" s="76">
        <v>0</v>
      </c>
      <c r="AJ280" s="76">
        <v>0</v>
      </c>
      <c r="AK280" s="76">
        <v>0</v>
      </c>
      <c r="AL280" s="76">
        <v>0</v>
      </c>
      <c r="AM280" s="76">
        <v>0</v>
      </c>
      <c r="AN280" s="76">
        <v>0</v>
      </c>
      <c r="AO280" s="76">
        <v>0</v>
      </c>
      <c r="AP280" s="76">
        <v>0</v>
      </c>
      <c r="AQ280" s="76">
        <v>0</v>
      </c>
      <c r="AR280" s="76">
        <v>0</v>
      </c>
      <c r="AS280" s="76">
        <v>0</v>
      </c>
      <c r="AT280" s="76">
        <v>0</v>
      </c>
      <c r="AU280" s="76">
        <v>0</v>
      </c>
      <c r="AV280" s="76">
        <v>0</v>
      </c>
      <c r="AW280" s="76">
        <v>0</v>
      </c>
      <c r="AX280" s="76">
        <v>0</v>
      </c>
      <c r="AY280" s="76">
        <v>0</v>
      </c>
      <c r="AZ280" s="76">
        <v>0</v>
      </c>
      <c r="BA280" s="76">
        <v>0</v>
      </c>
      <c r="BB280" s="76">
        <v>0</v>
      </c>
      <c r="BC280" s="76">
        <v>0</v>
      </c>
      <c r="BD280" s="76">
        <v>0</v>
      </c>
      <c r="BE280" s="76">
        <v>0</v>
      </c>
      <c r="BF280" s="76">
        <v>0</v>
      </c>
      <c r="BG280" s="76">
        <v>0</v>
      </c>
      <c r="BH280" s="76">
        <v>0</v>
      </c>
      <c r="BI280" s="76">
        <v>0</v>
      </c>
      <c r="BJ280" s="77">
        <v>4946000</v>
      </c>
      <c r="BK280" s="77">
        <v>126609375</v>
      </c>
      <c r="BL280" s="77">
        <v>194396000</v>
      </c>
      <c r="BM280" s="79">
        <v>194396000</v>
      </c>
      <c r="BN280" s="79">
        <v>354170000</v>
      </c>
      <c r="BO280" s="79">
        <v>485750000</v>
      </c>
      <c r="BP280" s="79">
        <v>331384000</v>
      </c>
      <c r="BQ280" s="79">
        <v>313389000</v>
      </c>
      <c r="BR280" s="79">
        <v>210783000</v>
      </c>
      <c r="BS280" s="79">
        <v>269517000</v>
      </c>
      <c r="BT280" s="77">
        <v>361694000</v>
      </c>
      <c r="BU280" s="77">
        <v>115733000</v>
      </c>
      <c r="BV280" s="77">
        <v>129586000</v>
      </c>
      <c r="BW280" s="77">
        <v>142419937</v>
      </c>
      <c r="BX280" s="77">
        <v>139015000</v>
      </c>
      <c r="BY280" s="77">
        <v>80069000</v>
      </c>
      <c r="BZ280" s="77">
        <v>28642000</v>
      </c>
      <c r="CA280" s="56"/>
      <c r="CB280"/>
      <c r="CC280"/>
      <c r="CD280"/>
      <c r="CE280"/>
      <c r="CF280"/>
      <c r="CG280"/>
      <c r="CH280"/>
      <c r="CI280"/>
      <c r="CJ280"/>
      <c r="CK280"/>
      <c r="CL280"/>
    </row>
    <row r="281" spans="1:90" s="14" customFormat="1" x14ac:dyDescent="0.25">
      <c r="A281" s="43">
        <v>400187</v>
      </c>
      <c r="B281" s="44" t="s">
        <v>838</v>
      </c>
      <c r="C281" s="11" t="s">
        <v>839</v>
      </c>
      <c r="D281" s="11" t="s">
        <v>312</v>
      </c>
      <c r="E281" s="3" t="str">
        <f t="shared" si="53"/>
        <v>LOCKPORT W8 pnum400187</v>
      </c>
      <c r="F281" s="10">
        <v>400</v>
      </c>
      <c r="G281" s="11" t="s">
        <v>844</v>
      </c>
      <c r="H281" s="11" t="s">
        <v>845</v>
      </c>
      <c r="I281" s="93">
        <v>0</v>
      </c>
      <c r="J281" s="80">
        <v>0</v>
      </c>
      <c r="K281" s="80">
        <v>0</v>
      </c>
      <c r="L281" s="80">
        <v>0</v>
      </c>
      <c r="M281" s="80">
        <v>0</v>
      </c>
      <c r="N281" s="80">
        <v>0</v>
      </c>
      <c r="O281" s="80">
        <v>0</v>
      </c>
      <c r="P281" s="80">
        <v>0</v>
      </c>
      <c r="Q281" s="80">
        <v>0</v>
      </c>
      <c r="R281" s="80">
        <v>0</v>
      </c>
      <c r="S281" s="80">
        <v>0</v>
      </c>
      <c r="T281" s="80">
        <v>0</v>
      </c>
      <c r="U281" s="80">
        <v>0</v>
      </c>
      <c r="V281" s="80">
        <v>0</v>
      </c>
      <c r="W281" s="80">
        <v>0</v>
      </c>
      <c r="X281" s="80">
        <v>0</v>
      </c>
      <c r="Y281" s="80">
        <v>0</v>
      </c>
      <c r="Z281" s="80">
        <v>0</v>
      </c>
      <c r="AA281" s="80">
        <v>0</v>
      </c>
      <c r="AB281" s="80">
        <v>0</v>
      </c>
      <c r="AC281" s="80">
        <v>0</v>
      </c>
      <c r="AD281" s="80">
        <v>0</v>
      </c>
      <c r="AE281" s="80">
        <v>0</v>
      </c>
      <c r="AF281" s="80">
        <v>0</v>
      </c>
      <c r="AG281" s="80">
        <v>0</v>
      </c>
      <c r="AH281" s="80">
        <v>0</v>
      </c>
      <c r="AI281" s="80">
        <v>0</v>
      </c>
      <c r="AJ281" s="80">
        <v>0</v>
      </c>
      <c r="AK281" s="80">
        <v>0</v>
      </c>
      <c r="AL281" s="80">
        <v>0</v>
      </c>
      <c r="AM281" s="80">
        <v>0</v>
      </c>
      <c r="AN281" s="80">
        <v>0</v>
      </c>
      <c r="AO281" s="80">
        <v>0</v>
      </c>
      <c r="AP281" s="80">
        <v>0</v>
      </c>
      <c r="AQ281" s="80">
        <v>0</v>
      </c>
      <c r="AR281" s="80">
        <v>0</v>
      </c>
      <c r="AS281" s="80">
        <v>0</v>
      </c>
      <c r="AT281" s="76">
        <v>0</v>
      </c>
      <c r="AU281" s="80">
        <v>0</v>
      </c>
      <c r="AV281" s="80">
        <v>0</v>
      </c>
      <c r="AW281" s="80">
        <v>0</v>
      </c>
      <c r="AX281" s="76">
        <v>0</v>
      </c>
      <c r="AY281" s="76">
        <v>0</v>
      </c>
      <c r="AZ281" s="80">
        <v>0</v>
      </c>
      <c r="BA281" s="80">
        <v>0</v>
      </c>
      <c r="BB281" s="80">
        <v>0</v>
      </c>
      <c r="BC281" s="80">
        <v>0</v>
      </c>
      <c r="BD281" s="80">
        <v>0</v>
      </c>
      <c r="BE281" s="80">
        <v>0</v>
      </c>
      <c r="BF281" s="76">
        <v>0</v>
      </c>
      <c r="BG281" s="79">
        <v>3000000</v>
      </c>
      <c r="BH281" s="79">
        <v>49062000</v>
      </c>
      <c r="BI281" s="77">
        <v>68837000</v>
      </c>
      <c r="BJ281" s="77">
        <v>49557000</v>
      </c>
      <c r="BK281" s="77">
        <v>126609375</v>
      </c>
      <c r="BL281" s="77">
        <v>49543000</v>
      </c>
      <c r="BM281" s="77">
        <v>49543000</v>
      </c>
      <c r="BN281" s="77">
        <v>56892000</v>
      </c>
      <c r="BO281" s="77">
        <v>93873000</v>
      </c>
      <c r="BP281" s="77">
        <v>71525000</v>
      </c>
      <c r="BQ281" s="77">
        <v>73843000</v>
      </c>
      <c r="BR281" s="77">
        <v>100051000</v>
      </c>
      <c r="BS281" s="77">
        <v>53054000</v>
      </c>
      <c r="BT281" s="86">
        <v>0</v>
      </c>
      <c r="BU281" s="86">
        <v>0</v>
      </c>
      <c r="BV281" s="77">
        <v>0</v>
      </c>
      <c r="BW281" s="77">
        <v>0</v>
      </c>
      <c r="BX281" s="77">
        <v>0</v>
      </c>
      <c r="BY281" s="77">
        <v>0</v>
      </c>
      <c r="BZ281" s="77">
        <v>0</v>
      </c>
      <c r="CA281" s="56"/>
    </row>
    <row r="282" spans="1:90" s="14" customFormat="1" x14ac:dyDescent="0.25">
      <c r="A282" s="47">
        <v>411713</v>
      </c>
      <c r="B282" s="48" t="s">
        <v>838</v>
      </c>
      <c r="C282" s="11" t="s">
        <v>839</v>
      </c>
      <c r="D282" s="11" t="s">
        <v>532</v>
      </c>
      <c r="E282" s="3" t="str">
        <f t="shared" si="53"/>
        <v>LOCKPORT W14 pnum411713</v>
      </c>
      <c r="F282" s="10">
        <v>390</v>
      </c>
      <c r="G282" s="11" t="s">
        <v>846</v>
      </c>
      <c r="H282" s="11" t="s">
        <v>847</v>
      </c>
      <c r="I282" s="93">
        <v>0</v>
      </c>
      <c r="J282" s="80">
        <v>0</v>
      </c>
      <c r="K282" s="80">
        <v>0</v>
      </c>
      <c r="L282" s="80">
        <v>0</v>
      </c>
      <c r="M282" s="80">
        <v>0</v>
      </c>
      <c r="N282" s="80">
        <v>0</v>
      </c>
      <c r="O282" s="80">
        <v>0</v>
      </c>
      <c r="P282" s="80">
        <v>0</v>
      </c>
      <c r="Q282" s="80">
        <v>0</v>
      </c>
      <c r="R282" s="80">
        <v>0</v>
      </c>
      <c r="S282" s="80">
        <v>0</v>
      </c>
      <c r="T282" s="80">
        <v>0</v>
      </c>
      <c r="U282" s="80">
        <v>0</v>
      </c>
      <c r="V282" s="80">
        <v>0</v>
      </c>
      <c r="W282" s="80">
        <v>0</v>
      </c>
      <c r="X282" s="80">
        <v>0</v>
      </c>
      <c r="Y282" s="80">
        <v>0</v>
      </c>
      <c r="Z282" s="80">
        <v>0</v>
      </c>
      <c r="AA282" s="80">
        <v>0</v>
      </c>
      <c r="AB282" s="80">
        <v>0</v>
      </c>
      <c r="AC282" s="80">
        <v>0</v>
      </c>
      <c r="AD282" s="80">
        <v>0</v>
      </c>
      <c r="AE282" s="80">
        <v>0</v>
      </c>
      <c r="AF282" s="80">
        <v>0</v>
      </c>
      <c r="AG282" s="80">
        <v>0</v>
      </c>
      <c r="AH282" s="80">
        <v>0</v>
      </c>
      <c r="AI282" s="80">
        <v>0</v>
      </c>
      <c r="AJ282" s="80">
        <v>0</v>
      </c>
      <c r="AK282" s="80">
        <v>0</v>
      </c>
      <c r="AL282" s="80">
        <v>0</v>
      </c>
      <c r="AM282" s="80">
        <v>0</v>
      </c>
      <c r="AN282" s="80">
        <v>0</v>
      </c>
      <c r="AO282" s="80">
        <v>0</v>
      </c>
      <c r="AP282" s="80">
        <v>0</v>
      </c>
      <c r="AQ282" s="80">
        <v>0</v>
      </c>
      <c r="AR282" s="80">
        <v>0</v>
      </c>
      <c r="AS282" s="80">
        <v>0</v>
      </c>
      <c r="AT282" s="80">
        <v>0</v>
      </c>
      <c r="AU282" s="80">
        <v>0</v>
      </c>
      <c r="AV282" s="80">
        <v>0</v>
      </c>
      <c r="AW282" s="80">
        <v>0</v>
      </c>
      <c r="AX282" s="80">
        <v>0</v>
      </c>
      <c r="AY282" s="80">
        <v>0</v>
      </c>
      <c r="AZ282" s="80">
        <v>0</v>
      </c>
      <c r="BA282" s="80">
        <v>0</v>
      </c>
      <c r="BB282" s="80">
        <v>0</v>
      </c>
      <c r="BC282" s="80">
        <v>0</v>
      </c>
      <c r="BD282" s="80">
        <v>0</v>
      </c>
      <c r="BE282" s="80">
        <v>0</v>
      </c>
      <c r="BF282" s="80">
        <v>0</v>
      </c>
      <c r="BG282" s="80">
        <v>0</v>
      </c>
      <c r="BH282" s="80">
        <v>0</v>
      </c>
      <c r="BI282" s="80">
        <v>0</v>
      </c>
      <c r="BJ282" s="80">
        <v>0</v>
      </c>
      <c r="BK282" s="80">
        <v>0</v>
      </c>
      <c r="BL282" s="79">
        <v>44784000</v>
      </c>
      <c r="BM282" s="79">
        <v>44784000</v>
      </c>
      <c r="BN282" s="79">
        <v>37370000</v>
      </c>
      <c r="BO282" s="79">
        <v>25145000</v>
      </c>
      <c r="BP282" s="79">
        <v>26604000</v>
      </c>
      <c r="BQ282" s="79">
        <v>15946000</v>
      </c>
      <c r="BR282" s="90">
        <v>10534900</v>
      </c>
      <c r="BS282" s="79">
        <v>27515000</v>
      </c>
      <c r="BT282" s="76">
        <v>42000000</v>
      </c>
      <c r="BU282" s="77">
        <v>52580400</v>
      </c>
      <c r="BV282" s="77">
        <v>81603000</v>
      </c>
      <c r="BW282" s="77">
        <v>100645282</v>
      </c>
      <c r="BX282" s="77">
        <v>102737000</v>
      </c>
      <c r="BY282" s="77">
        <v>91616900</v>
      </c>
      <c r="BZ282" s="77">
        <v>111103000</v>
      </c>
      <c r="CA282" s="56"/>
      <c r="CB282"/>
      <c r="CC282"/>
      <c r="CD282"/>
      <c r="CE282"/>
      <c r="CF282"/>
      <c r="CG282"/>
      <c r="CH282"/>
      <c r="CI282"/>
      <c r="CJ282"/>
      <c r="CK282"/>
      <c r="CL282"/>
    </row>
    <row r="283" spans="1:90" s="14" customFormat="1" x14ac:dyDescent="0.25">
      <c r="A283" s="47">
        <v>405030</v>
      </c>
      <c r="B283" s="48" t="s">
        <v>838</v>
      </c>
      <c r="C283" s="11" t="s">
        <v>839</v>
      </c>
      <c r="D283" s="11" t="s">
        <v>177</v>
      </c>
      <c r="E283" s="3" t="str">
        <f t="shared" si="53"/>
        <v>LOCKPORT W6 pnum405030</v>
      </c>
      <c r="F283" s="10">
        <v>380</v>
      </c>
      <c r="G283" s="11" t="s">
        <v>848</v>
      </c>
      <c r="H283" s="11" t="s">
        <v>849</v>
      </c>
      <c r="I283" s="93">
        <v>0</v>
      </c>
      <c r="J283" s="80">
        <v>0</v>
      </c>
      <c r="K283" s="80">
        <v>0</v>
      </c>
      <c r="L283" s="80">
        <v>0</v>
      </c>
      <c r="M283" s="80">
        <v>0</v>
      </c>
      <c r="N283" s="80">
        <v>0</v>
      </c>
      <c r="O283" s="80">
        <v>0</v>
      </c>
      <c r="P283" s="80">
        <v>0</v>
      </c>
      <c r="Q283" s="80">
        <v>0</v>
      </c>
      <c r="R283" s="80">
        <v>0</v>
      </c>
      <c r="S283" s="80">
        <v>0</v>
      </c>
      <c r="T283" s="80">
        <v>0</v>
      </c>
      <c r="U283" s="80">
        <v>0</v>
      </c>
      <c r="V283" s="80">
        <v>0</v>
      </c>
      <c r="W283" s="80">
        <v>0</v>
      </c>
      <c r="X283" s="80">
        <v>0</v>
      </c>
      <c r="Y283" s="80">
        <v>0</v>
      </c>
      <c r="Z283" s="80">
        <v>0</v>
      </c>
      <c r="AA283" s="80">
        <v>0</v>
      </c>
      <c r="AB283" s="80">
        <v>0</v>
      </c>
      <c r="AC283" s="80">
        <v>0</v>
      </c>
      <c r="AD283" s="80">
        <v>0</v>
      </c>
      <c r="AE283" s="80">
        <v>0</v>
      </c>
      <c r="AF283" s="80">
        <v>0</v>
      </c>
      <c r="AG283" s="80">
        <v>0</v>
      </c>
      <c r="AH283" s="80">
        <v>0</v>
      </c>
      <c r="AI283" s="80">
        <v>0</v>
      </c>
      <c r="AJ283" s="80">
        <v>0</v>
      </c>
      <c r="AK283" s="80">
        <v>0</v>
      </c>
      <c r="AL283" s="80">
        <v>0</v>
      </c>
      <c r="AM283" s="80">
        <v>0</v>
      </c>
      <c r="AN283" s="80">
        <v>0</v>
      </c>
      <c r="AO283" s="80">
        <v>0</v>
      </c>
      <c r="AP283" s="80">
        <v>0</v>
      </c>
      <c r="AQ283" s="80">
        <v>0</v>
      </c>
      <c r="AR283" s="80">
        <v>0</v>
      </c>
      <c r="AS283" s="80">
        <v>0</v>
      </c>
      <c r="AT283" s="76">
        <v>0</v>
      </c>
      <c r="AU283" s="80">
        <v>0</v>
      </c>
      <c r="AV283" s="76">
        <v>0</v>
      </c>
      <c r="AW283" s="76">
        <v>0</v>
      </c>
      <c r="AX283" s="76">
        <v>0</v>
      </c>
      <c r="AY283" s="76">
        <v>0</v>
      </c>
      <c r="AZ283" s="80">
        <v>0</v>
      </c>
      <c r="BA283" s="76">
        <v>0</v>
      </c>
      <c r="BB283" s="77">
        <v>78870000</v>
      </c>
      <c r="BC283" s="77">
        <v>115554000</v>
      </c>
      <c r="BD283" s="77">
        <v>106247000</v>
      </c>
      <c r="BE283" s="77">
        <v>111660000</v>
      </c>
      <c r="BF283" s="77">
        <v>176876600</v>
      </c>
      <c r="BG283" s="77">
        <v>141943000</v>
      </c>
      <c r="BH283" s="77">
        <v>74175000</v>
      </c>
      <c r="BI283" s="77">
        <v>143177000</v>
      </c>
      <c r="BJ283" s="77">
        <v>194846000</v>
      </c>
      <c r="BK283" s="77">
        <v>126609375</v>
      </c>
      <c r="BL283" s="77">
        <v>165387000</v>
      </c>
      <c r="BM283" s="77">
        <v>165387000</v>
      </c>
      <c r="BN283" s="77">
        <v>189667000</v>
      </c>
      <c r="BO283" s="77">
        <v>202427000</v>
      </c>
      <c r="BP283" s="77">
        <v>169472000</v>
      </c>
      <c r="BQ283" s="77">
        <v>186389000</v>
      </c>
      <c r="BR283" s="77">
        <v>174233000</v>
      </c>
      <c r="BS283" s="77">
        <v>128308000</v>
      </c>
      <c r="BT283" s="77">
        <v>155554800</v>
      </c>
      <c r="BU283" s="77">
        <v>196097000</v>
      </c>
      <c r="BV283" s="77">
        <v>192938000</v>
      </c>
      <c r="BW283" s="77">
        <v>203283000</v>
      </c>
      <c r="BX283" s="77">
        <v>195179000</v>
      </c>
      <c r="BY283" s="77">
        <v>170924000</v>
      </c>
      <c r="BZ283" s="77">
        <v>222382000</v>
      </c>
      <c r="CA283" s="56"/>
      <c r="CB283"/>
      <c r="CC283"/>
      <c r="CD283"/>
      <c r="CE283"/>
      <c r="CF283"/>
      <c r="CG283"/>
      <c r="CH283"/>
      <c r="CI283"/>
      <c r="CJ283"/>
      <c r="CK283"/>
      <c r="CL283"/>
    </row>
    <row r="284" spans="1:90" s="14" customFormat="1" x14ac:dyDescent="0.25">
      <c r="A284" s="47">
        <v>410983</v>
      </c>
      <c r="B284" s="48" t="s">
        <v>838</v>
      </c>
      <c r="C284" s="11" t="s">
        <v>839</v>
      </c>
      <c r="D284" s="11" t="s">
        <v>172</v>
      </c>
      <c r="E284" s="3" t="str">
        <f t="shared" si="53"/>
        <v>LOCKPORT W7 pnum410983</v>
      </c>
      <c r="F284" s="10">
        <v>375</v>
      </c>
      <c r="G284" s="11" t="s">
        <v>850</v>
      </c>
      <c r="H284" s="11" t="s">
        <v>851</v>
      </c>
      <c r="I284" s="93">
        <v>0</v>
      </c>
      <c r="J284" s="80">
        <v>0</v>
      </c>
      <c r="K284" s="80">
        <v>0</v>
      </c>
      <c r="L284" s="80">
        <v>0</v>
      </c>
      <c r="M284" s="80">
        <v>0</v>
      </c>
      <c r="N284" s="80">
        <v>0</v>
      </c>
      <c r="O284" s="80">
        <v>0</v>
      </c>
      <c r="P284" s="80">
        <v>0</v>
      </c>
      <c r="Q284" s="80">
        <v>0</v>
      </c>
      <c r="R284" s="80">
        <v>0</v>
      </c>
      <c r="S284" s="80">
        <v>0</v>
      </c>
      <c r="T284" s="80">
        <v>0</v>
      </c>
      <c r="U284" s="80">
        <v>0</v>
      </c>
      <c r="V284" s="80">
        <v>0</v>
      </c>
      <c r="W284" s="80">
        <v>0</v>
      </c>
      <c r="X284" s="80">
        <v>0</v>
      </c>
      <c r="Y284" s="80">
        <v>0</v>
      </c>
      <c r="Z284" s="80">
        <v>0</v>
      </c>
      <c r="AA284" s="80">
        <v>0</v>
      </c>
      <c r="AB284" s="80">
        <v>0</v>
      </c>
      <c r="AC284" s="80">
        <v>0</v>
      </c>
      <c r="AD284" s="80">
        <v>0</v>
      </c>
      <c r="AE284" s="80">
        <v>0</v>
      </c>
      <c r="AF284" s="80">
        <v>0</v>
      </c>
      <c r="AG284" s="80">
        <v>0</v>
      </c>
      <c r="AH284" s="80">
        <v>0</v>
      </c>
      <c r="AI284" s="80">
        <v>0</v>
      </c>
      <c r="AJ284" s="80">
        <v>0</v>
      </c>
      <c r="AK284" s="80">
        <v>0</v>
      </c>
      <c r="AL284" s="80">
        <v>0</v>
      </c>
      <c r="AM284" s="80">
        <v>0</v>
      </c>
      <c r="AN284" s="80">
        <v>0</v>
      </c>
      <c r="AO284" s="80">
        <v>0</v>
      </c>
      <c r="AP284" s="80">
        <v>0</v>
      </c>
      <c r="AQ284" s="80">
        <v>0</v>
      </c>
      <c r="AR284" s="80">
        <v>0</v>
      </c>
      <c r="AS284" s="80">
        <v>0</v>
      </c>
      <c r="AT284" s="80">
        <v>0</v>
      </c>
      <c r="AU284" s="80">
        <v>0</v>
      </c>
      <c r="AV284" s="80">
        <v>0</v>
      </c>
      <c r="AW284" s="80">
        <v>0</v>
      </c>
      <c r="AX284" s="80">
        <v>0</v>
      </c>
      <c r="AY284" s="80">
        <v>0</v>
      </c>
      <c r="AZ284" s="80">
        <v>0</v>
      </c>
      <c r="BA284" s="80">
        <v>0</v>
      </c>
      <c r="BB284" s="80">
        <v>0</v>
      </c>
      <c r="BC284" s="80">
        <v>0</v>
      </c>
      <c r="BD284" s="80">
        <v>0</v>
      </c>
      <c r="BE284" s="80">
        <v>0</v>
      </c>
      <c r="BF284" s="80">
        <v>0</v>
      </c>
      <c r="BG284" s="80">
        <v>0</v>
      </c>
      <c r="BH284" s="79">
        <v>81484000</v>
      </c>
      <c r="BI284" s="77">
        <v>189316000</v>
      </c>
      <c r="BJ284" s="77">
        <v>278952000</v>
      </c>
      <c r="BK284" s="77">
        <v>126609375</v>
      </c>
      <c r="BL284" s="77">
        <v>307344000</v>
      </c>
      <c r="BM284" s="79">
        <v>307344000</v>
      </c>
      <c r="BN284" s="79">
        <v>203503000</v>
      </c>
      <c r="BO284" s="79">
        <v>100080000</v>
      </c>
      <c r="BP284" s="88">
        <v>0</v>
      </c>
      <c r="BQ284" s="88">
        <v>0</v>
      </c>
      <c r="BR284" s="88">
        <v>0</v>
      </c>
      <c r="BS284" s="88">
        <v>0</v>
      </c>
      <c r="BT284" s="88">
        <v>0</v>
      </c>
      <c r="BU284" s="86">
        <v>0</v>
      </c>
      <c r="BV284" s="86">
        <v>0</v>
      </c>
      <c r="BW284" s="86">
        <v>0</v>
      </c>
      <c r="BX284" s="86">
        <v>0</v>
      </c>
      <c r="BY284" s="86">
        <v>0</v>
      </c>
      <c r="BZ284" s="86">
        <v>0</v>
      </c>
      <c r="CA284" s="56"/>
      <c r="CB284"/>
      <c r="CC284"/>
      <c r="CD284"/>
      <c r="CE284"/>
      <c r="CF284"/>
      <c r="CG284"/>
      <c r="CH284"/>
      <c r="CI284"/>
      <c r="CJ284"/>
      <c r="CK284"/>
      <c r="CL284"/>
    </row>
    <row r="285" spans="1:90" x14ac:dyDescent="0.25">
      <c r="A285" s="47">
        <v>409408</v>
      </c>
      <c r="B285" s="48" t="s">
        <v>838</v>
      </c>
      <c r="C285" s="11" t="s">
        <v>839</v>
      </c>
      <c r="D285" s="11" t="s">
        <v>852</v>
      </c>
      <c r="E285" s="3" t="str">
        <f t="shared" si="53"/>
        <v>LOCKPORT W16 pnum409408</v>
      </c>
      <c r="F285" s="10">
        <v>355</v>
      </c>
      <c r="G285" s="11" t="s">
        <v>853</v>
      </c>
      <c r="H285" s="11" t="s">
        <v>854</v>
      </c>
      <c r="I285" s="93">
        <v>0</v>
      </c>
      <c r="J285" s="80">
        <v>0</v>
      </c>
      <c r="K285" s="80">
        <v>0</v>
      </c>
      <c r="L285" s="80">
        <v>0</v>
      </c>
      <c r="M285" s="80">
        <v>0</v>
      </c>
      <c r="N285" s="80">
        <v>0</v>
      </c>
      <c r="O285" s="80">
        <v>0</v>
      </c>
      <c r="P285" s="80">
        <v>0</v>
      </c>
      <c r="Q285" s="80">
        <v>0</v>
      </c>
      <c r="R285" s="80">
        <v>0</v>
      </c>
      <c r="S285" s="80">
        <v>0</v>
      </c>
      <c r="T285" s="80">
        <v>0</v>
      </c>
      <c r="U285" s="80">
        <v>0</v>
      </c>
      <c r="V285" s="80">
        <v>0</v>
      </c>
      <c r="W285" s="80">
        <v>0</v>
      </c>
      <c r="X285" s="80">
        <v>0</v>
      </c>
      <c r="Y285" s="80">
        <v>0</v>
      </c>
      <c r="Z285" s="80">
        <v>0</v>
      </c>
      <c r="AA285" s="80">
        <v>0</v>
      </c>
      <c r="AB285" s="80">
        <v>0</v>
      </c>
      <c r="AC285" s="80">
        <v>0</v>
      </c>
      <c r="AD285" s="80">
        <v>0</v>
      </c>
      <c r="AE285" s="80">
        <v>0</v>
      </c>
      <c r="AF285" s="80">
        <v>0</v>
      </c>
      <c r="AG285" s="80">
        <v>0</v>
      </c>
      <c r="AH285" s="80">
        <v>0</v>
      </c>
      <c r="AI285" s="80">
        <v>0</v>
      </c>
      <c r="AJ285" s="80">
        <v>0</v>
      </c>
      <c r="AK285" s="80">
        <v>0</v>
      </c>
      <c r="AL285" s="80">
        <v>0</v>
      </c>
      <c r="AM285" s="80">
        <v>0</v>
      </c>
      <c r="AN285" s="80">
        <v>0</v>
      </c>
      <c r="AO285" s="80">
        <v>0</v>
      </c>
      <c r="AP285" s="80">
        <v>0</v>
      </c>
      <c r="AQ285" s="80">
        <v>0</v>
      </c>
      <c r="AR285" s="80">
        <v>0</v>
      </c>
      <c r="AS285" s="80">
        <v>0</v>
      </c>
      <c r="AT285" s="79">
        <v>10762800</v>
      </c>
      <c r="AU285" s="79">
        <v>37275600</v>
      </c>
      <c r="AV285" s="79">
        <v>35401500</v>
      </c>
      <c r="AW285" s="79">
        <v>35401500</v>
      </c>
      <c r="AX285" s="79">
        <v>34617900</v>
      </c>
      <c r="AY285" s="79">
        <v>34131000</v>
      </c>
      <c r="AZ285" s="79">
        <v>34618000</v>
      </c>
      <c r="BA285" s="79">
        <v>38158000</v>
      </c>
      <c r="BB285" s="79">
        <v>37237000</v>
      </c>
      <c r="BC285" s="79">
        <v>34915000</v>
      </c>
      <c r="BD285" s="79">
        <v>30608000</v>
      </c>
      <c r="BE285" s="79">
        <v>37277000</v>
      </c>
      <c r="BF285" s="79">
        <v>35747000</v>
      </c>
      <c r="BG285" s="79">
        <v>37180000</v>
      </c>
      <c r="BH285" s="79">
        <v>40469000</v>
      </c>
      <c r="BI285" s="77">
        <v>40000000</v>
      </c>
      <c r="BJ285" s="86">
        <v>0</v>
      </c>
      <c r="BK285" s="86">
        <v>0</v>
      </c>
      <c r="BL285" s="86">
        <v>0</v>
      </c>
      <c r="BM285" s="86">
        <v>0</v>
      </c>
      <c r="BN285" s="86">
        <v>0</v>
      </c>
      <c r="BO285" s="86">
        <v>0</v>
      </c>
      <c r="BP285" s="86">
        <v>0</v>
      </c>
      <c r="BQ285" s="86">
        <v>0</v>
      </c>
      <c r="BR285" s="86">
        <v>0</v>
      </c>
      <c r="BS285" s="84">
        <v>22495800</v>
      </c>
      <c r="BT285" s="86">
        <v>0</v>
      </c>
      <c r="BU285" s="86">
        <v>0</v>
      </c>
      <c r="BV285" s="77">
        <v>0</v>
      </c>
      <c r="BW285" s="77">
        <v>0</v>
      </c>
      <c r="BX285" s="77">
        <v>0</v>
      </c>
      <c r="BY285" s="77">
        <v>0</v>
      </c>
      <c r="BZ285" s="77">
        <v>0</v>
      </c>
      <c r="CA285" s="56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</row>
    <row r="286" spans="1:90" x14ac:dyDescent="0.25">
      <c r="A286" s="47">
        <v>411711</v>
      </c>
      <c r="B286" s="48" t="s">
        <v>838</v>
      </c>
      <c r="C286" s="11" t="s">
        <v>839</v>
      </c>
      <c r="D286" s="11" t="s">
        <v>391</v>
      </c>
      <c r="E286" s="3" t="str">
        <f t="shared" si="53"/>
        <v>LOCKPORT W12 pnum411711</v>
      </c>
      <c r="F286" s="10">
        <v>340</v>
      </c>
      <c r="G286" s="11" t="s">
        <v>265</v>
      </c>
      <c r="H286" s="11" t="s">
        <v>266</v>
      </c>
      <c r="I286" s="93">
        <v>0</v>
      </c>
      <c r="J286" s="80">
        <v>0</v>
      </c>
      <c r="K286" s="80">
        <v>0</v>
      </c>
      <c r="L286" s="80">
        <v>0</v>
      </c>
      <c r="M286" s="80">
        <v>0</v>
      </c>
      <c r="N286" s="80">
        <v>0</v>
      </c>
      <c r="O286" s="80">
        <v>0</v>
      </c>
      <c r="P286" s="80">
        <v>0</v>
      </c>
      <c r="Q286" s="80">
        <v>0</v>
      </c>
      <c r="R286" s="80">
        <v>0</v>
      </c>
      <c r="S286" s="80">
        <v>0</v>
      </c>
      <c r="T286" s="80">
        <v>0</v>
      </c>
      <c r="U286" s="80">
        <v>0</v>
      </c>
      <c r="V286" s="80">
        <v>0</v>
      </c>
      <c r="W286" s="80">
        <v>0</v>
      </c>
      <c r="X286" s="80">
        <v>0</v>
      </c>
      <c r="Y286" s="80">
        <v>0</v>
      </c>
      <c r="Z286" s="80">
        <v>0</v>
      </c>
      <c r="AA286" s="80">
        <v>0</v>
      </c>
      <c r="AB286" s="80">
        <v>0</v>
      </c>
      <c r="AC286" s="80">
        <v>0</v>
      </c>
      <c r="AD286" s="80">
        <v>0</v>
      </c>
      <c r="AE286" s="80">
        <v>0</v>
      </c>
      <c r="AF286" s="80">
        <v>0</v>
      </c>
      <c r="AG286" s="80">
        <v>0</v>
      </c>
      <c r="AH286" s="80">
        <v>0</v>
      </c>
      <c r="AI286" s="80">
        <v>0</v>
      </c>
      <c r="AJ286" s="80">
        <v>0</v>
      </c>
      <c r="AK286" s="80">
        <v>0</v>
      </c>
      <c r="AL286" s="80">
        <v>0</v>
      </c>
      <c r="AM286" s="80">
        <v>0</v>
      </c>
      <c r="AN286" s="80">
        <v>0</v>
      </c>
      <c r="AO286" s="80">
        <v>0</v>
      </c>
      <c r="AP286" s="80">
        <v>0</v>
      </c>
      <c r="AQ286" s="80">
        <v>0</v>
      </c>
      <c r="AR286" s="80">
        <v>0</v>
      </c>
      <c r="AS286" s="80">
        <v>0</v>
      </c>
      <c r="AT286" s="76">
        <v>0</v>
      </c>
      <c r="AU286" s="80">
        <v>0</v>
      </c>
      <c r="AV286" s="80">
        <v>0</v>
      </c>
      <c r="AW286" s="80">
        <v>0</v>
      </c>
      <c r="AX286" s="80">
        <v>0</v>
      </c>
      <c r="AY286" s="80">
        <v>0</v>
      </c>
      <c r="AZ286" s="80">
        <v>0</v>
      </c>
      <c r="BA286" s="80">
        <v>0</v>
      </c>
      <c r="BB286" s="76">
        <v>0</v>
      </c>
      <c r="BC286" s="80">
        <v>0</v>
      </c>
      <c r="BD286" s="80">
        <v>0</v>
      </c>
      <c r="BE286" s="80">
        <v>0</v>
      </c>
      <c r="BF286" s="80">
        <v>0</v>
      </c>
      <c r="BG286" s="80">
        <v>0</v>
      </c>
      <c r="BH286" s="80">
        <v>0</v>
      </c>
      <c r="BI286" s="76">
        <v>0</v>
      </c>
      <c r="BJ286" s="76">
        <v>0</v>
      </c>
      <c r="BK286" s="77">
        <v>126609375</v>
      </c>
      <c r="BL286" s="77">
        <v>95191000</v>
      </c>
      <c r="BM286" s="77">
        <v>95191000</v>
      </c>
      <c r="BN286" s="77">
        <v>103950000</v>
      </c>
      <c r="BO286" s="77">
        <v>97740000</v>
      </c>
      <c r="BP286" s="77">
        <v>111437000</v>
      </c>
      <c r="BQ286" s="77">
        <v>132177000</v>
      </c>
      <c r="BR286" s="76" t="e">
        <f>(($BT286-$BQ286)/($BT$2-$BQ$2))+BQ286</f>
        <v>#DIV/0!</v>
      </c>
      <c r="BS286" s="76" t="e">
        <f>(($BT286-$BQ286)/($BT$2-$BQ$2))+BR286</f>
        <v>#DIV/0!</v>
      </c>
      <c r="BT286" s="77">
        <v>268466000</v>
      </c>
      <c r="BU286" s="86">
        <v>0</v>
      </c>
      <c r="BV286" s="77">
        <v>0</v>
      </c>
      <c r="BW286" s="77">
        <v>0</v>
      </c>
      <c r="BX286" s="77">
        <v>0</v>
      </c>
      <c r="BY286" s="77">
        <v>0</v>
      </c>
      <c r="BZ286" s="77">
        <v>0</v>
      </c>
      <c r="CA286" s="56"/>
    </row>
    <row r="287" spans="1:90" x14ac:dyDescent="0.25">
      <c r="A287" s="43">
        <v>409414</v>
      </c>
      <c r="B287" s="44" t="s">
        <v>838</v>
      </c>
      <c r="C287" s="11" t="s">
        <v>839</v>
      </c>
      <c r="D287" s="11" t="s">
        <v>169</v>
      </c>
      <c r="E287" s="3" t="str">
        <f t="shared" si="53"/>
        <v>LOCKPORT W5 pnum409414</v>
      </c>
      <c r="F287" s="10">
        <v>330</v>
      </c>
      <c r="G287" s="11" t="s">
        <v>855</v>
      </c>
      <c r="H287" s="11" t="s">
        <v>856</v>
      </c>
      <c r="I287" s="93">
        <f>AN287/2</f>
        <v>23328950</v>
      </c>
      <c r="J287" s="100">
        <f t="shared" ref="J287:AM287" si="64">(($AN287-$I287)/($AN$2-$I$2))+I287</f>
        <v>23328952.160087962</v>
      </c>
      <c r="K287" s="100">
        <f t="shared" si="64"/>
        <v>23328954.320175923</v>
      </c>
      <c r="L287" s="100">
        <f t="shared" si="64"/>
        <v>23328956.480263885</v>
      </c>
      <c r="M287" s="100">
        <f t="shared" si="64"/>
        <v>23328958.640351847</v>
      </c>
      <c r="N287" s="100">
        <f t="shared" si="64"/>
        <v>23328960.800439809</v>
      </c>
      <c r="O287" s="100">
        <f t="shared" si="64"/>
        <v>23328962.96052777</v>
      </c>
      <c r="P287" s="100">
        <f t="shared" si="64"/>
        <v>23328965.120615732</v>
      </c>
      <c r="Q287" s="100">
        <f t="shared" si="64"/>
        <v>23328967.280703694</v>
      </c>
      <c r="R287" s="100">
        <f t="shared" si="64"/>
        <v>23328969.440791655</v>
      </c>
      <c r="S287" s="100">
        <f t="shared" si="64"/>
        <v>23328971.600879617</v>
      </c>
      <c r="T287" s="100">
        <f t="shared" si="64"/>
        <v>23328973.760967579</v>
      </c>
      <c r="U287" s="100">
        <f t="shared" si="64"/>
        <v>23328975.92105554</v>
      </c>
      <c r="V287" s="100">
        <f t="shared" si="64"/>
        <v>23328978.081143502</v>
      </c>
      <c r="W287" s="100">
        <f t="shared" si="64"/>
        <v>23328980.241231464</v>
      </c>
      <c r="X287" s="100">
        <f t="shared" si="64"/>
        <v>23328982.401319426</v>
      </c>
      <c r="Y287" s="100">
        <f t="shared" si="64"/>
        <v>23328984.561407387</v>
      </c>
      <c r="Z287" s="100">
        <f t="shared" si="64"/>
        <v>23328986.721495349</v>
      </c>
      <c r="AA287" s="100">
        <f t="shared" si="64"/>
        <v>23328988.881583311</v>
      </c>
      <c r="AB287" s="100">
        <f t="shared" si="64"/>
        <v>23328991.041671272</v>
      </c>
      <c r="AC287" s="100">
        <f t="shared" si="64"/>
        <v>23328993.201759234</v>
      </c>
      <c r="AD287" s="100">
        <f t="shared" si="64"/>
        <v>23328995.361847196</v>
      </c>
      <c r="AE287" s="100">
        <f t="shared" si="64"/>
        <v>23328997.521935157</v>
      </c>
      <c r="AF287" s="100">
        <f t="shared" si="64"/>
        <v>23328999.682023119</v>
      </c>
      <c r="AG287" s="100">
        <f t="shared" si="64"/>
        <v>23329001.842111081</v>
      </c>
      <c r="AH287" s="100">
        <f t="shared" si="64"/>
        <v>23329004.002199043</v>
      </c>
      <c r="AI287" s="100">
        <f t="shared" si="64"/>
        <v>23329006.162287004</v>
      </c>
      <c r="AJ287" s="100">
        <f t="shared" si="64"/>
        <v>23329008.322374966</v>
      </c>
      <c r="AK287" s="100">
        <f t="shared" si="64"/>
        <v>23329010.482462928</v>
      </c>
      <c r="AL287" s="100">
        <f t="shared" si="64"/>
        <v>23329012.642550889</v>
      </c>
      <c r="AM287" s="100">
        <f t="shared" si="64"/>
        <v>23329014.802638851</v>
      </c>
      <c r="AN287" s="79">
        <v>46657900</v>
      </c>
      <c r="AO287" s="79">
        <v>27335500</v>
      </c>
      <c r="AP287" s="79">
        <v>22692100</v>
      </c>
      <c r="AQ287" s="79">
        <v>19851030</v>
      </c>
      <c r="AR287" s="79">
        <v>2000000</v>
      </c>
      <c r="AS287" s="79">
        <v>6000000</v>
      </c>
      <c r="AT287" s="79">
        <v>8258400</v>
      </c>
      <c r="AU287" s="79">
        <v>35885300</v>
      </c>
      <c r="AV287" s="79">
        <v>19200000</v>
      </c>
      <c r="AW287" s="79">
        <v>17863000</v>
      </c>
      <c r="AX287" s="79">
        <v>18280000</v>
      </c>
      <c r="AY287" s="79">
        <v>126100000</v>
      </c>
      <c r="AZ287" s="79">
        <v>8300000</v>
      </c>
      <c r="BA287" s="79">
        <v>14340000</v>
      </c>
      <c r="BB287" s="79">
        <v>18345000</v>
      </c>
      <c r="BC287" s="79">
        <v>48141000</v>
      </c>
      <c r="BD287" s="79">
        <v>73649000</v>
      </c>
      <c r="BE287" s="79">
        <v>67860000</v>
      </c>
      <c r="BF287" s="79">
        <v>107315000</v>
      </c>
      <c r="BG287" s="79">
        <v>57378000</v>
      </c>
      <c r="BH287" s="79">
        <v>59564000</v>
      </c>
      <c r="BI287" s="77">
        <v>64519000</v>
      </c>
      <c r="BJ287" s="77">
        <v>57292000</v>
      </c>
      <c r="BK287" s="77">
        <v>126609375</v>
      </c>
      <c r="BL287" s="77">
        <v>42978000</v>
      </c>
      <c r="BM287" s="77">
        <v>42978000</v>
      </c>
      <c r="BN287" s="77">
        <v>56892000</v>
      </c>
      <c r="BO287" s="77">
        <v>93873000</v>
      </c>
      <c r="BP287" s="77">
        <v>114251000</v>
      </c>
      <c r="BQ287" s="77">
        <v>72466000</v>
      </c>
      <c r="BR287" s="77">
        <v>67707000</v>
      </c>
      <c r="BS287" s="86">
        <v>0</v>
      </c>
      <c r="BT287" s="86">
        <v>0</v>
      </c>
      <c r="BU287" s="86">
        <v>0</v>
      </c>
      <c r="BV287" s="77">
        <v>0</v>
      </c>
      <c r="BW287" s="77">
        <v>0</v>
      </c>
      <c r="BX287" s="77">
        <v>0</v>
      </c>
      <c r="BY287" s="77">
        <v>0</v>
      </c>
      <c r="BZ287" s="77">
        <v>0</v>
      </c>
      <c r="CA287" s="56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</row>
    <row r="288" spans="1:90" x14ac:dyDescent="0.25">
      <c r="A288" s="43">
        <v>411710</v>
      </c>
      <c r="B288" s="44" t="s">
        <v>838</v>
      </c>
      <c r="C288" s="11" t="s">
        <v>839</v>
      </c>
      <c r="D288" s="11" t="s">
        <v>256</v>
      </c>
      <c r="E288" s="3" t="str">
        <f t="shared" si="53"/>
        <v>LOCKPORT W11 pnum411710</v>
      </c>
      <c r="F288" s="10">
        <v>310</v>
      </c>
      <c r="G288" s="11" t="s">
        <v>268</v>
      </c>
      <c r="H288" s="11" t="s">
        <v>269</v>
      </c>
      <c r="I288" s="92">
        <v>0</v>
      </c>
      <c r="J288" s="91">
        <v>0</v>
      </c>
      <c r="K288" s="91">
        <v>0</v>
      </c>
      <c r="L288" s="91">
        <v>0</v>
      </c>
      <c r="M288" s="91">
        <v>0</v>
      </c>
      <c r="N288" s="91">
        <v>0</v>
      </c>
      <c r="O288" s="91">
        <v>0</v>
      </c>
      <c r="P288" s="91">
        <v>0</v>
      </c>
      <c r="Q288" s="91">
        <v>0</v>
      </c>
      <c r="R288" s="91">
        <v>0</v>
      </c>
      <c r="S288" s="91">
        <v>0</v>
      </c>
      <c r="T288" s="91">
        <v>0</v>
      </c>
      <c r="U288" s="91">
        <v>0</v>
      </c>
      <c r="V288" s="91">
        <v>0</v>
      </c>
      <c r="W288" s="91">
        <v>0</v>
      </c>
      <c r="X288" s="91">
        <v>0</v>
      </c>
      <c r="Y288" s="91">
        <v>0</v>
      </c>
      <c r="Z288" s="91">
        <v>0</v>
      </c>
      <c r="AA288" s="91">
        <v>0</v>
      </c>
      <c r="AB288" s="91">
        <v>0</v>
      </c>
      <c r="AC288" s="91">
        <v>0</v>
      </c>
      <c r="AD288" s="91">
        <v>0</v>
      </c>
      <c r="AE288" s="91">
        <v>0</v>
      </c>
      <c r="AF288" s="91">
        <v>0</v>
      </c>
      <c r="AG288" s="91">
        <v>0</v>
      </c>
      <c r="AH288" s="91">
        <v>0</v>
      </c>
      <c r="AI288" s="91">
        <v>0</v>
      </c>
      <c r="AJ288" s="91">
        <v>0</v>
      </c>
      <c r="AK288" s="91">
        <v>0</v>
      </c>
      <c r="AL288" s="91">
        <v>0</v>
      </c>
      <c r="AM288" s="91">
        <v>0</v>
      </c>
      <c r="AN288" s="91">
        <v>0</v>
      </c>
      <c r="AO288" s="91">
        <v>0</v>
      </c>
      <c r="AP288" s="91">
        <v>0</v>
      </c>
      <c r="AQ288" s="91">
        <v>0</v>
      </c>
      <c r="AR288" s="91">
        <v>0</v>
      </c>
      <c r="AS288" s="91">
        <v>0</v>
      </c>
      <c r="AT288" s="91">
        <v>0</v>
      </c>
      <c r="AU288" s="91">
        <v>0</v>
      </c>
      <c r="AV288" s="91">
        <v>0</v>
      </c>
      <c r="AW288" s="91">
        <v>0</v>
      </c>
      <c r="AX288" s="91">
        <v>0</v>
      </c>
      <c r="AY288" s="91">
        <v>0</v>
      </c>
      <c r="AZ288" s="91">
        <v>0</v>
      </c>
      <c r="BA288" s="91">
        <v>0</v>
      </c>
      <c r="BB288" s="91">
        <v>0</v>
      </c>
      <c r="BC288" s="91">
        <v>0</v>
      </c>
      <c r="BD288" s="91">
        <v>0</v>
      </c>
      <c r="BE288" s="91">
        <v>0</v>
      </c>
      <c r="BF288" s="91">
        <v>0</v>
      </c>
      <c r="BG288" s="91">
        <v>0</v>
      </c>
      <c r="BH288" s="91">
        <v>0</v>
      </c>
      <c r="BI288" s="83">
        <v>0</v>
      </c>
      <c r="BJ288" s="83">
        <v>0</v>
      </c>
      <c r="BK288" s="77">
        <v>126609375</v>
      </c>
      <c r="BL288" s="77">
        <v>66995000</v>
      </c>
      <c r="BM288" s="77">
        <v>66995000</v>
      </c>
      <c r="BN288" s="86">
        <v>0</v>
      </c>
      <c r="BO288" s="86">
        <v>0</v>
      </c>
      <c r="BP288" s="86">
        <v>0</v>
      </c>
      <c r="BQ288" s="86">
        <v>0</v>
      </c>
      <c r="BR288" s="86">
        <v>0</v>
      </c>
      <c r="BS288" s="86">
        <v>0</v>
      </c>
      <c r="BT288" s="77">
        <v>45929000</v>
      </c>
      <c r="BU288" s="86">
        <v>0</v>
      </c>
      <c r="BV288" s="77">
        <v>0</v>
      </c>
      <c r="BW288" s="77">
        <v>0</v>
      </c>
      <c r="BX288" s="77">
        <v>0</v>
      </c>
      <c r="BY288" s="77">
        <v>0</v>
      </c>
      <c r="BZ288" s="77">
        <v>0</v>
      </c>
      <c r="CA288" s="56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</row>
    <row r="289" spans="1:90" x14ac:dyDescent="0.25">
      <c r="A289" s="43">
        <v>411712</v>
      </c>
      <c r="B289" s="44" t="s">
        <v>838</v>
      </c>
      <c r="C289" s="11" t="s">
        <v>839</v>
      </c>
      <c r="D289" s="11" t="s">
        <v>253</v>
      </c>
      <c r="E289" s="3" t="str">
        <f t="shared" si="53"/>
        <v>LOCKPORT W13 pnum411712</v>
      </c>
      <c r="F289" s="10">
        <v>297</v>
      </c>
      <c r="G289" s="11" t="s">
        <v>857</v>
      </c>
      <c r="H289" s="11" t="s">
        <v>858</v>
      </c>
      <c r="I289" s="92">
        <v>0</v>
      </c>
      <c r="J289" s="91">
        <v>0</v>
      </c>
      <c r="K289" s="91">
        <v>0</v>
      </c>
      <c r="L289" s="91">
        <v>0</v>
      </c>
      <c r="M289" s="91">
        <v>0</v>
      </c>
      <c r="N289" s="91">
        <v>0</v>
      </c>
      <c r="O289" s="91">
        <v>0</v>
      </c>
      <c r="P289" s="91">
        <v>0</v>
      </c>
      <c r="Q289" s="91">
        <v>0</v>
      </c>
      <c r="R289" s="91">
        <v>0</v>
      </c>
      <c r="S289" s="91">
        <v>0</v>
      </c>
      <c r="T289" s="91">
        <v>0</v>
      </c>
      <c r="U289" s="91">
        <v>0</v>
      </c>
      <c r="V289" s="91">
        <v>0</v>
      </c>
      <c r="W289" s="91">
        <v>0</v>
      </c>
      <c r="X289" s="91">
        <v>0</v>
      </c>
      <c r="Y289" s="91">
        <v>0</v>
      </c>
      <c r="Z289" s="91">
        <v>0</v>
      </c>
      <c r="AA289" s="91">
        <v>0</v>
      </c>
      <c r="AB289" s="91">
        <v>0</v>
      </c>
      <c r="AC289" s="91">
        <v>0</v>
      </c>
      <c r="AD289" s="91">
        <v>0</v>
      </c>
      <c r="AE289" s="91">
        <v>0</v>
      </c>
      <c r="AF289" s="91">
        <v>0</v>
      </c>
      <c r="AG289" s="91">
        <v>0</v>
      </c>
      <c r="AH289" s="91">
        <v>0</v>
      </c>
      <c r="AI289" s="91">
        <v>0</v>
      </c>
      <c r="AJ289" s="91">
        <v>0</v>
      </c>
      <c r="AK289" s="91">
        <v>0</v>
      </c>
      <c r="AL289" s="91">
        <v>0</v>
      </c>
      <c r="AM289" s="91">
        <v>0</v>
      </c>
      <c r="AN289" s="91">
        <v>0</v>
      </c>
      <c r="AO289" s="91">
        <v>0</v>
      </c>
      <c r="AP289" s="91">
        <v>0</v>
      </c>
      <c r="AQ289" s="91">
        <v>0</v>
      </c>
      <c r="AR289" s="91">
        <v>0</v>
      </c>
      <c r="AS289" s="91">
        <v>0</v>
      </c>
      <c r="AT289" s="83">
        <v>0</v>
      </c>
      <c r="AU289" s="91">
        <v>0</v>
      </c>
      <c r="AV289" s="83">
        <v>0</v>
      </c>
      <c r="AW289" s="83">
        <v>0</v>
      </c>
      <c r="AX289" s="83">
        <v>0</v>
      </c>
      <c r="AY289" s="83">
        <v>0</v>
      </c>
      <c r="AZ289" s="83">
        <v>0</v>
      </c>
      <c r="BA289" s="83">
        <v>0</v>
      </c>
      <c r="BB289" s="83">
        <v>0</v>
      </c>
      <c r="BC289" s="83">
        <v>0</v>
      </c>
      <c r="BD289" s="83">
        <v>0</v>
      </c>
      <c r="BE289" s="83">
        <v>0</v>
      </c>
      <c r="BF289" s="83">
        <v>0</v>
      </c>
      <c r="BG289" s="83">
        <v>0</v>
      </c>
      <c r="BH289" s="83">
        <v>0</v>
      </c>
      <c r="BI289" s="83">
        <v>0</v>
      </c>
      <c r="BJ289" s="83">
        <v>0</v>
      </c>
      <c r="BK289" s="83">
        <v>0</v>
      </c>
      <c r="BL289" s="83">
        <v>0</v>
      </c>
      <c r="BM289" s="83">
        <v>0</v>
      </c>
      <c r="BN289" s="83">
        <v>0</v>
      </c>
      <c r="BO289" s="83">
        <v>0</v>
      </c>
      <c r="BP289" s="83">
        <v>0</v>
      </c>
      <c r="BQ289" s="83">
        <v>0</v>
      </c>
      <c r="BR289" s="83">
        <v>0</v>
      </c>
      <c r="BS289" s="83">
        <v>0</v>
      </c>
      <c r="BT289" s="77">
        <v>138260000</v>
      </c>
      <c r="BU289" s="86">
        <v>0</v>
      </c>
      <c r="BV289" s="77">
        <v>0</v>
      </c>
      <c r="BW289" s="77">
        <v>0</v>
      </c>
      <c r="BX289" s="77">
        <v>0</v>
      </c>
      <c r="BY289" s="77">
        <v>0</v>
      </c>
      <c r="BZ289" s="77">
        <v>0</v>
      </c>
      <c r="CA289" s="56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</row>
    <row r="290" spans="1:90" x14ac:dyDescent="0.25">
      <c r="A290" s="43">
        <v>444131</v>
      </c>
      <c r="B290" s="44" t="s">
        <v>838</v>
      </c>
      <c r="C290" s="11" t="s">
        <v>839</v>
      </c>
      <c r="D290" s="11" t="s">
        <v>662</v>
      </c>
      <c r="E290" s="3" t="str">
        <f t="shared" si="53"/>
        <v>LOCKPORT W17 pnum444131</v>
      </c>
      <c r="F290" s="10">
        <v>260</v>
      </c>
      <c r="G290" s="11" t="s">
        <v>859</v>
      </c>
      <c r="H290" s="11" t="s">
        <v>860</v>
      </c>
      <c r="I290" s="92">
        <v>0</v>
      </c>
      <c r="J290" s="88">
        <v>0</v>
      </c>
      <c r="K290" s="88">
        <v>0</v>
      </c>
      <c r="L290" s="88">
        <v>0</v>
      </c>
      <c r="M290" s="88">
        <v>0</v>
      </c>
      <c r="N290" s="88">
        <v>0</v>
      </c>
      <c r="O290" s="88">
        <v>0</v>
      </c>
      <c r="P290" s="88">
        <v>0</v>
      </c>
      <c r="Q290" s="88">
        <v>0</v>
      </c>
      <c r="R290" s="88">
        <v>0</v>
      </c>
      <c r="S290" s="88">
        <v>0</v>
      </c>
      <c r="T290" s="88">
        <v>0</v>
      </c>
      <c r="U290" s="88">
        <v>0</v>
      </c>
      <c r="V290" s="88">
        <v>0</v>
      </c>
      <c r="W290" s="88">
        <v>0</v>
      </c>
      <c r="X290" s="88">
        <v>0</v>
      </c>
      <c r="Y290" s="88">
        <v>0</v>
      </c>
      <c r="Z290" s="88">
        <v>0</v>
      </c>
      <c r="AA290" s="88">
        <v>0</v>
      </c>
      <c r="AB290" s="88">
        <v>0</v>
      </c>
      <c r="AC290" s="88">
        <v>0</v>
      </c>
      <c r="AD290" s="88">
        <v>0</v>
      </c>
      <c r="AE290" s="88">
        <v>0</v>
      </c>
      <c r="AF290" s="88">
        <v>0</v>
      </c>
      <c r="AG290" s="88">
        <v>0</v>
      </c>
      <c r="AH290" s="88">
        <v>0</v>
      </c>
      <c r="AI290" s="88">
        <v>0</v>
      </c>
      <c r="AJ290" s="88">
        <v>0</v>
      </c>
      <c r="AK290" s="88">
        <v>0</v>
      </c>
      <c r="AL290" s="88">
        <v>0</v>
      </c>
      <c r="AM290" s="88">
        <v>0</v>
      </c>
      <c r="AN290" s="88">
        <v>0</v>
      </c>
      <c r="AO290" s="88">
        <v>0</v>
      </c>
      <c r="AP290" s="88">
        <v>0</v>
      </c>
      <c r="AQ290" s="88">
        <v>0</v>
      </c>
      <c r="AR290" s="88">
        <v>0</v>
      </c>
      <c r="AS290" s="88">
        <v>0</v>
      </c>
      <c r="AT290" s="88">
        <v>0</v>
      </c>
      <c r="AU290" s="88">
        <v>0</v>
      </c>
      <c r="AV290" s="88">
        <v>0</v>
      </c>
      <c r="AW290" s="88">
        <v>0</v>
      </c>
      <c r="AX290" s="88">
        <v>0</v>
      </c>
      <c r="AY290" s="88">
        <v>0</v>
      </c>
      <c r="AZ290" s="88">
        <v>0</v>
      </c>
      <c r="BA290" s="88">
        <v>0</v>
      </c>
      <c r="BB290" s="88">
        <v>0</v>
      </c>
      <c r="BC290" s="88">
        <v>0</v>
      </c>
      <c r="BD290" s="88">
        <v>0</v>
      </c>
      <c r="BE290" s="88">
        <v>0</v>
      </c>
      <c r="BF290" s="88">
        <v>0</v>
      </c>
      <c r="BG290" s="88">
        <v>0</v>
      </c>
      <c r="BH290" s="88">
        <v>0</v>
      </c>
      <c r="BI290" s="86">
        <v>0</v>
      </c>
      <c r="BJ290" s="86">
        <v>0</v>
      </c>
      <c r="BK290" s="86">
        <v>0</v>
      </c>
      <c r="BL290" s="86">
        <v>0</v>
      </c>
      <c r="BM290" s="88">
        <v>0</v>
      </c>
      <c r="BN290" s="88">
        <v>0</v>
      </c>
      <c r="BO290" s="88">
        <v>0</v>
      </c>
      <c r="BP290" s="88">
        <v>0</v>
      </c>
      <c r="BQ290" s="79">
        <v>54986000</v>
      </c>
      <c r="BR290" s="79">
        <v>157043000</v>
      </c>
      <c r="BS290" s="80">
        <f>(($BU290-$BR290)/($BU$2-$BR$2))+BR290</f>
        <v>157042911.45079365</v>
      </c>
      <c r="BT290" s="80">
        <f>(($BU290-$BR290)/($BU$2-$BR$2))+BS290</f>
        <v>157042822.90158731</v>
      </c>
      <c r="BU290" s="79">
        <v>212829000</v>
      </c>
      <c r="BV290" s="79">
        <v>180761000</v>
      </c>
      <c r="BW290" s="79">
        <v>232858000</v>
      </c>
      <c r="BX290" s="79">
        <v>265887000</v>
      </c>
      <c r="BY290" s="79">
        <v>210482000</v>
      </c>
      <c r="BZ290" s="79">
        <v>168938680</v>
      </c>
      <c r="CA290" s="56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</row>
    <row r="291" spans="1:90" s="24" customFormat="1" ht="30" x14ac:dyDescent="0.25">
      <c r="A291" s="2">
        <v>409411</v>
      </c>
      <c r="B291" s="3" t="s">
        <v>861</v>
      </c>
      <c r="C291" s="3" t="s">
        <v>862</v>
      </c>
      <c r="D291" s="3" t="s">
        <v>136</v>
      </c>
      <c r="E291" s="3" t="str">
        <f t="shared" si="53"/>
        <v>LOCKPORT HEIGHTS SANITARY DIST W2 pnum409411</v>
      </c>
      <c r="F291" s="2">
        <v>265</v>
      </c>
      <c r="G291" s="3" t="s">
        <v>863</v>
      </c>
      <c r="H291" s="3" t="s">
        <v>864</v>
      </c>
      <c r="I291" s="57">
        <v>0</v>
      </c>
      <c r="J291" s="57">
        <v>0</v>
      </c>
      <c r="K291" s="57">
        <v>0</v>
      </c>
      <c r="L291" s="57">
        <f t="shared" ref="L291:AM291" si="65">M291-30000</f>
        <v>11366100</v>
      </c>
      <c r="M291" s="57">
        <f t="shared" si="65"/>
        <v>11396100</v>
      </c>
      <c r="N291" s="57">
        <f t="shared" si="65"/>
        <v>11426100</v>
      </c>
      <c r="O291" s="57">
        <f t="shared" si="65"/>
        <v>11456100</v>
      </c>
      <c r="P291" s="57">
        <f t="shared" si="65"/>
        <v>11486100</v>
      </c>
      <c r="Q291" s="57">
        <f t="shared" si="65"/>
        <v>11516100</v>
      </c>
      <c r="R291" s="57">
        <f t="shared" si="65"/>
        <v>11546100</v>
      </c>
      <c r="S291" s="57">
        <f t="shared" si="65"/>
        <v>11576100</v>
      </c>
      <c r="T291" s="57">
        <f t="shared" si="65"/>
        <v>11606100</v>
      </c>
      <c r="U291" s="57">
        <f t="shared" si="65"/>
        <v>11636100</v>
      </c>
      <c r="V291" s="57">
        <f t="shared" si="65"/>
        <v>11666100</v>
      </c>
      <c r="W291" s="57">
        <f t="shared" si="65"/>
        <v>11696100</v>
      </c>
      <c r="X291" s="57">
        <f t="shared" si="65"/>
        <v>11726100</v>
      </c>
      <c r="Y291" s="57">
        <f t="shared" si="65"/>
        <v>11756100</v>
      </c>
      <c r="Z291" s="57">
        <f t="shared" si="65"/>
        <v>11786100</v>
      </c>
      <c r="AA291" s="57">
        <f t="shared" si="65"/>
        <v>11816100</v>
      </c>
      <c r="AB291" s="57">
        <f t="shared" si="65"/>
        <v>11846100</v>
      </c>
      <c r="AC291" s="57">
        <f t="shared" si="65"/>
        <v>11876100</v>
      </c>
      <c r="AD291" s="57">
        <f t="shared" si="65"/>
        <v>11906100</v>
      </c>
      <c r="AE291" s="57">
        <f t="shared" si="65"/>
        <v>11936100</v>
      </c>
      <c r="AF291" s="57">
        <f t="shared" si="65"/>
        <v>11966100</v>
      </c>
      <c r="AG291" s="57">
        <f t="shared" si="65"/>
        <v>11996100</v>
      </c>
      <c r="AH291" s="57">
        <f t="shared" si="65"/>
        <v>12026100</v>
      </c>
      <c r="AI291" s="57">
        <f t="shared" si="65"/>
        <v>12056100</v>
      </c>
      <c r="AJ291" s="57">
        <f t="shared" si="65"/>
        <v>12086100</v>
      </c>
      <c r="AK291" s="57">
        <f t="shared" si="65"/>
        <v>12116100</v>
      </c>
      <c r="AL291" s="57">
        <f t="shared" si="65"/>
        <v>12146100</v>
      </c>
      <c r="AM291" s="57">
        <f t="shared" si="65"/>
        <v>12176100</v>
      </c>
      <c r="AN291" s="52">
        <v>12206100</v>
      </c>
      <c r="AO291" s="52">
        <v>10891100</v>
      </c>
      <c r="AP291" s="52">
        <v>14461600</v>
      </c>
      <c r="AQ291" s="52">
        <v>13077000</v>
      </c>
      <c r="AR291" s="52">
        <v>14482400</v>
      </c>
      <c r="AS291" s="52">
        <v>13768100</v>
      </c>
      <c r="AT291" s="52">
        <v>14167900</v>
      </c>
      <c r="AU291" s="52">
        <v>14167900</v>
      </c>
      <c r="AV291" s="52">
        <v>14167900</v>
      </c>
      <c r="AW291" s="52">
        <v>14167900</v>
      </c>
      <c r="AX291" s="52">
        <v>14167900</v>
      </c>
      <c r="AY291" s="52">
        <v>14167900</v>
      </c>
      <c r="AZ291" s="52">
        <v>14167900</v>
      </c>
      <c r="BA291" s="52">
        <v>14167900</v>
      </c>
      <c r="BB291" s="52">
        <v>14167900</v>
      </c>
      <c r="BC291" s="52">
        <v>14167900</v>
      </c>
      <c r="BD291" s="52">
        <v>14167900</v>
      </c>
      <c r="BE291" s="52">
        <v>14167900</v>
      </c>
      <c r="BF291" s="52">
        <v>14167900</v>
      </c>
      <c r="BG291" s="52">
        <v>14167900</v>
      </c>
      <c r="BH291" s="52">
        <v>14167900</v>
      </c>
      <c r="BI291" s="53">
        <v>0</v>
      </c>
      <c r="BJ291" s="53">
        <v>0</v>
      </c>
      <c r="BK291" s="53">
        <v>0</v>
      </c>
      <c r="BL291" s="53">
        <v>0</v>
      </c>
      <c r="BM291" s="53">
        <v>0</v>
      </c>
      <c r="BN291" s="53">
        <v>0</v>
      </c>
      <c r="BO291" s="53">
        <v>0</v>
      </c>
      <c r="BP291" s="53">
        <v>0</v>
      </c>
      <c r="BQ291" s="53">
        <v>0</v>
      </c>
      <c r="BR291" s="53">
        <v>0</v>
      </c>
      <c r="BS291" s="53">
        <v>0</v>
      </c>
      <c r="BT291" s="53">
        <v>0</v>
      </c>
      <c r="BU291" s="53">
        <v>0</v>
      </c>
      <c r="BV291" s="53">
        <v>0</v>
      </c>
      <c r="BW291" s="53">
        <v>0</v>
      </c>
      <c r="BX291" s="53">
        <v>0</v>
      </c>
      <c r="BY291" s="53">
        <v>0</v>
      </c>
      <c r="BZ291" s="55">
        <v>0</v>
      </c>
      <c r="CA291" s="58"/>
      <c r="CB291"/>
      <c r="CC291"/>
      <c r="CD291"/>
      <c r="CE291"/>
      <c r="CF291"/>
      <c r="CG291"/>
      <c r="CH291"/>
      <c r="CI291"/>
      <c r="CJ291"/>
      <c r="CK291"/>
      <c r="CL291"/>
    </row>
    <row r="292" spans="1:90" s="24" customFormat="1" ht="30" x14ac:dyDescent="0.25">
      <c r="A292" s="2">
        <v>409409</v>
      </c>
      <c r="B292" s="3" t="s">
        <v>861</v>
      </c>
      <c r="C292" s="3" t="s">
        <v>862</v>
      </c>
      <c r="D292" s="3" t="s">
        <v>141</v>
      </c>
      <c r="E292" s="3" t="str">
        <f t="shared" si="53"/>
        <v>LOCKPORT HEIGHTS SANITARY DIST W1 pnum409409</v>
      </c>
      <c r="F292" s="2">
        <v>220</v>
      </c>
      <c r="G292" s="3" t="s">
        <v>865</v>
      </c>
      <c r="H292" s="3" t="s">
        <v>866</v>
      </c>
      <c r="I292" s="57">
        <v>0</v>
      </c>
      <c r="J292" s="57">
        <v>0</v>
      </c>
      <c r="K292" s="57">
        <v>0</v>
      </c>
      <c r="L292" s="57">
        <f t="shared" ref="L292:AM292" si="66">M292-30000</f>
        <v>10651800</v>
      </c>
      <c r="M292" s="57">
        <f t="shared" si="66"/>
        <v>10681800</v>
      </c>
      <c r="N292" s="57">
        <f t="shared" si="66"/>
        <v>10711800</v>
      </c>
      <c r="O292" s="57">
        <f t="shared" si="66"/>
        <v>10741800</v>
      </c>
      <c r="P292" s="57">
        <f t="shared" si="66"/>
        <v>10771800</v>
      </c>
      <c r="Q292" s="57">
        <f t="shared" si="66"/>
        <v>10801800</v>
      </c>
      <c r="R292" s="57">
        <f t="shared" si="66"/>
        <v>10831800</v>
      </c>
      <c r="S292" s="57">
        <f t="shared" si="66"/>
        <v>10861800</v>
      </c>
      <c r="T292" s="57">
        <f t="shared" si="66"/>
        <v>10891800</v>
      </c>
      <c r="U292" s="57">
        <f t="shared" si="66"/>
        <v>10921800</v>
      </c>
      <c r="V292" s="57">
        <f t="shared" si="66"/>
        <v>10951800</v>
      </c>
      <c r="W292" s="57">
        <f t="shared" si="66"/>
        <v>10981800</v>
      </c>
      <c r="X292" s="57">
        <f t="shared" si="66"/>
        <v>11011800</v>
      </c>
      <c r="Y292" s="57">
        <f t="shared" si="66"/>
        <v>11041800</v>
      </c>
      <c r="Z292" s="57">
        <f t="shared" si="66"/>
        <v>11071800</v>
      </c>
      <c r="AA292" s="57">
        <f t="shared" si="66"/>
        <v>11101800</v>
      </c>
      <c r="AB292" s="57">
        <f t="shared" si="66"/>
        <v>11131800</v>
      </c>
      <c r="AC292" s="57">
        <f t="shared" si="66"/>
        <v>11161800</v>
      </c>
      <c r="AD292" s="57">
        <f t="shared" si="66"/>
        <v>11191800</v>
      </c>
      <c r="AE292" s="57">
        <f t="shared" si="66"/>
        <v>11221800</v>
      </c>
      <c r="AF292" s="57">
        <f t="shared" si="66"/>
        <v>11251800</v>
      </c>
      <c r="AG292" s="57">
        <f t="shared" si="66"/>
        <v>11281800</v>
      </c>
      <c r="AH292" s="57">
        <f t="shared" si="66"/>
        <v>11311800</v>
      </c>
      <c r="AI292" s="57">
        <f t="shared" si="66"/>
        <v>11341800</v>
      </c>
      <c r="AJ292" s="57">
        <f t="shared" si="66"/>
        <v>11371800</v>
      </c>
      <c r="AK292" s="57">
        <f t="shared" si="66"/>
        <v>11401800</v>
      </c>
      <c r="AL292" s="57">
        <f t="shared" si="66"/>
        <v>11431800</v>
      </c>
      <c r="AM292" s="57">
        <f t="shared" si="66"/>
        <v>11461800</v>
      </c>
      <c r="AN292" s="52">
        <v>11491800</v>
      </c>
      <c r="AO292" s="52">
        <v>14383400</v>
      </c>
      <c r="AP292" s="52">
        <v>11931700</v>
      </c>
      <c r="AQ292" s="52">
        <v>12222600</v>
      </c>
      <c r="AR292" s="52">
        <v>9294800</v>
      </c>
      <c r="AS292" s="52">
        <v>7766100</v>
      </c>
      <c r="AT292" s="52">
        <v>0</v>
      </c>
      <c r="AU292" s="52">
        <v>0</v>
      </c>
      <c r="AV292" s="52">
        <v>0</v>
      </c>
      <c r="AW292" s="52">
        <v>0</v>
      </c>
      <c r="AX292" s="52">
        <v>0</v>
      </c>
      <c r="AY292" s="52">
        <v>0</v>
      </c>
      <c r="AZ292" s="52">
        <v>0</v>
      </c>
      <c r="BA292" s="52">
        <v>0</v>
      </c>
      <c r="BB292" s="52">
        <v>0</v>
      </c>
      <c r="BC292" s="52">
        <v>0</v>
      </c>
      <c r="BD292" s="52">
        <v>0</v>
      </c>
      <c r="BE292" s="52">
        <v>0</v>
      </c>
      <c r="BF292" s="52">
        <v>0</v>
      </c>
      <c r="BG292" s="52">
        <v>0</v>
      </c>
      <c r="BH292" s="52">
        <v>0</v>
      </c>
      <c r="BI292" s="55">
        <v>0</v>
      </c>
      <c r="BJ292" s="55">
        <v>0</v>
      </c>
      <c r="BK292" s="55">
        <v>0</v>
      </c>
      <c r="BL292" s="55">
        <v>0</v>
      </c>
      <c r="BM292" s="55">
        <v>0</v>
      </c>
      <c r="BN292" s="55">
        <v>0</v>
      </c>
      <c r="BO292" s="55">
        <v>0</v>
      </c>
      <c r="BP292" s="55">
        <v>0</v>
      </c>
      <c r="BQ292" s="55">
        <v>0</v>
      </c>
      <c r="BR292" s="55">
        <v>0</v>
      </c>
      <c r="BS292" s="55">
        <v>0</v>
      </c>
      <c r="BT292" s="55">
        <v>0</v>
      </c>
      <c r="BU292" s="55">
        <v>0</v>
      </c>
      <c r="BV292" s="55">
        <v>0</v>
      </c>
      <c r="BW292" s="55">
        <v>0</v>
      </c>
      <c r="BX292" s="55">
        <v>0</v>
      </c>
      <c r="BY292" s="55">
        <v>0</v>
      </c>
      <c r="BZ292" s="55">
        <v>0</v>
      </c>
      <c r="CA292" s="58"/>
    </row>
    <row r="293" spans="1:90" ht="30" x14ac:dyDescent="0.25">
      <c r="A293" s="2">
        <v>409397</v>
      </c>
      <c r="B293" s="3" t="s">
        <v>867</v>
      </c>
      <c r="C293" s="3" t="s">
        <v>868</v>
      </c>
      <c r="D293" s="3" t="s">
        <v>141</v>
      </c>
      <c r="E293" s="3" t="str">
        <f t="shared" si="53"/>
        <v>LOCKPORT TWP WATER SYSTEM W1 pnum409397</v>
      </c>
      <c r="F293" s="2">
        <v>405</v>
      </c>
      <c r="G293" s="3" t="s">
        <v>869</v>
      </c>
      <c r="H293" s="3" t="s">
        <v>870</v>
      </c>
      <c r="I293" s="57">
        <v>0</v>
      </c>
      <c r="J293" s="57">
        <v>0</v>
      </c>
      <c r="K293" s="57">
        <v>0</v>
      </c>
      <c r="L293" s="57">
        <v>0</v>
      </c>
      <c r="M293" s="57">
        <v>0</v>
      </c>
      <c r="N293" s="57">
        <v>0</v>
      </c>
      <c r="O293" s="57">
        <v>0</v>
      </c>
      <c r="P293" s="57">
        <v>0</v>
      </c>
      <c r="Q293" s="57">
        <v>0</v>
      </c>
      <c r="R293" s="57">
        <v>0</v>
      </c>
      <c r="S293" s="57">
        <v>0</v>
      </c>
      <c r="T293" s="57">
        <v>0</v>
      </c>
      <c r="U293" s="57">
        <v>0</v>
      </c>
      <c r="V293" s="57">
        <v>0</v>
      </c>
      <c r="W293" s="57">
        <v>0</v>
      </c>
      <c r="X293" s="57">
        <v>0</v>
      </c>
      <c r="Y293" s="57">
        <v>0</v>
      </c>
      <c r="Z293" s="57">
        <v>0</v>
      </c>
      <c r="AA293" s="57">
        <v>0</v>
      </c>
      <c r="AB293" s="57">
        <v>0</v>
      </c>
      <c r="AC293" s="57">
        <v>0</v>
      </c>
      <c r="AD293" s="57">
        <v>0</v>
      </c>
      <c r="AE293" s="57">
        <v>0</v>
      </c>
      <c r="AF293" s="57">
        <v>0</v>
      </c>
      <c r="AG293" s="57">
        <v>0</v>
      </c>
      <c r="AH293" s="57">
        <v>0</v>
      </c>
      <c r="AI293" s="57">
        <v>0</v>
      </c>
      <c r="AJ293" s="52">
        <v>14208000</v>
      </c>
      <c r="AK293" s="52">
        <v>50812000</v>
      </c>
      <c r="AL293" s="52">
        <v>54754000</v>
      </c>
      <c r="AM293" s="52">
        <v>30718000</v>
      </c>
      <c r="AN293" s="52">
        <v>30718000</v>
      </c>
      <c r="AO293" s="52">
        <v>14208000</v>
      </c>
      <c r="AP293" s="52">
        <v>50812000</v>
      </c>
      <c r="AQ293" s="52">
        <v>54754000</v>
      </c>
      <c r="AR293" s="52">
        <v>30718000</v>
      </c>
      <c r="AS293" s="52">
        <v>30718000</v>
      </c>
      <c r="AT293" s="52">
        <v>14208000</v>
      </c>
      <c r="AU293" s="52">
        <v>50812000</v>
      </c>
      <c r="AV293" s="52">
        <v>54754000</v>
      </c>
      <c r="AW293" s="52">
        <v>30718000</v>
      </c>
      <c r="AX293" s="52">
        <v>30718000</v>
      </c>
      <c r="AY293" s="52">
        <v>17550000</v>
      </c>
      <c r="AZ293" s="52">
        <v>17550000</v>
      </c>
      <c r="BA293" s="52">
        <v>17550000</v>
      </c>
      <c r="BB293" s="52">
        <v>16490000</v>
      </c>
      <c r="BC293" s="52">
        <v>16490000</v>
      </c>
      <c r="BD293" s="52">
        <v>27568000</v>
      </c>
      <c r="BE293" s="52">
        <v>27568000</v>
      </c>
      <c r="BF293" s="52">
        <v>27568000</v>
      </c>
      <c r="BG293" s="52">
        <v>27568000</v>
      </c>
      <c r="BH293" s="52">
        <v>27568000</v>
      </c>
      <c r="BI293" s="52">
        <v>27568000</v>
      </c>
      <c r="BJ293" s="52">
        <v>33050000</v>
      </c>
      <c r="BK293" s="52">
        <v>23807000</v>
      </c>
      <c r="BL293" s="52">
        <v>24311000</v>
      </c>
      <c r="BM293" s="52">
        <v>30613000</v>
      </c>
      <c r="BN293" s="52">
        <v>31274000</v>
      </c>
      <c r="BO293" s="52">
        <v>34094000</v>
      </c>
      <c r="BP293" s="52">
        <v>32328000</v>
      </c>
      <c r="BQ293" s="52">
        <v>31601000</v>
      </c>
      <c r="BR293" s="52">
        <v>25000000</v>
      </c>
      <c r="BS293" s="52">
        <v>25000000</v>
      </c>
      <c r="BT293" s="52">
        <v>24791000</v>
      </c>
      <c r="BU293" s="52">
        <v>25236000</v>
      </c>
      <c r="BV293" s="53">
        <v>25000000</v>
      </c>
      <c r="BW293" s="53">
        <v>25000000</v>
      </c>
      <c r="BX293" s="53">
        <v>24791000</v>
      </c>
      <c r="BY293" s="53">
        <v>25236000</v>
      </c>
      <c r="BZ293" s="53">
        <v>0</v>
      </c>
      <c r="CA293" s="58"/>
    </row>
    <row r="294" spans="1:90" ht="30" x14ac:dyDescent="0.25">
      <c r="A294" s="2">
        <v>409398</v>
      </c>
      <c r="B294" s="3" t="s">
        <v>867</v>
      </c>
      <c r="C294" s="3" t="s">
        <v>868</v>
      </c>
      <c r="D294" s="3" t="s">
        <v>136</v>
      </c>
      <c r="E294" s="3" t="str">
        <f t="shared" si="53"/>
        <v>LOCKPORT TWP WATER SYSTEM W2 pnum409398</v>
      </c>
      <c r="F294" s="2">
        <v>400</v>
      </c>
      <c r="G294" s="3" t="s">
        <v>871</v>
      </c>
      <c r="H294" s="3" t="s">
        <v>872</v>
      </c>
      <c r="I294" s="57">
        <v>0</v>
      </c>
      <c r="J294" s="57">
        <v>0</v>
      </c>
      <c r="K294" s="57">
        <v>0</v>
      </c>
      <c r="L294" s="57">
        <v>0</v>
      </c>
      <c r="M294" s="57">
        <v>0</v>
      </c>
      <c r="N294" s="57">
        <v>0</v>
      </c>
      <c r="O294" s="57">
        <v>0</v>
      </c>
      <c r="P294" s="57">
        <v>0</v>
      </c>
      <c r="Q294" s="57">
        <v>0</v>
      </c>
      <c r="R294" s="57">
        <v>0</v>
      </c>
      <c r="S294" s="57">
        <v>0</v>
      </c>
      <c r="T294" s="57">
        <v>0</v>
      </c>
      <c r="U294" s="57">
        <v>0</v>
      </c>
      <c r="V294" s="57">
        <v>0</v>
      </c>
      <c r="W294" s="57">
        <v>0</v>
      </c>
      <c r="X294" s="57">
        <v>0</v>
      </c>
      <c r="Y294" s="57">
        <v>0</v>
      </c>
      <c r="Z294" s="57">
        <v>0</v>
      </c>
      <c r="AA294" s="57">
        <v>0</v>
      </c>
      <c r="AB294" s="57">
        <v>0</v>
      </c>
      <c r="AC294" s="57">
        <v>0</v>
      </c>
      <c r="AD294" s="57">
        <v>0</v>
      </c>
      <c r="AE294" s="57">
        <v>0</v>
      </c>
      <c r="AF294" s="57">
        <v>0</v>
      </c>
      <c r="AG294" s="57">
        <v>0</v>
      </c>
      <c r="AH294" s="57">
        <v>0</v>
      </c>
      <c r="AI294" s="57">
        <v>0</v>
      </c>
      <c r="AJ294" s="52">
        <v>2967000</v>
      </c>
      <c r="AK294" s="52">
        <v>11761000</v>
      </c>
      <c r="AL294" s="52">
        <v>6682000</v>
      </c>
      <c r="AM294" s="52">
        <v>30718000</v>
      </c>
      <c r="AN294" s="52">
        <v>30718000</v>
      </c>
      <c r="AO294" s="52">
        <v>2967000</v>
      </c>
      <c r="AP294" s="52">
        <v>11761000</v>
      </c>
      <c r="AQ294" s="52">
        <v>6682000</v>
      </c>
      <c r="AR294" s="52">
        <v>30718000</v>
      </c>
      <c r="AS294" s="52">
        <v>30718000</v>
      </c>
      <c r="AT294" s="52">
        <v>2967000</v>
      </c>
      <c r="AU294" s="52">
        <v>11761000</v>
      </c>
      <c r="AV294" s="52">
        <v>6682000</v>
      </c>
      <c r="AW294" s="52">
        <v>30718000</v>
      </c>
      <c r="AX294" s="52">
        <v>30718000</v>
      </c>
      <c r="AY294" s="51">
        <v>49033000</v>
      </c>
      <c r="AZ294" s="51">
        <v>49033000</v>
      </c>
      <c r="BA294" s="51">
        <v>49033000</v>
      </c>
      <c r="BB294" s="51">
        <v>44465000</v>
      </c>
      <c r="BC294" s="51">
        <v>44465000</v>
      </c>
      <c r="BD294" s="52">
        <v>31593000</v>
      </c>
      <c r="BE294" s="52">
        <v>31593000</v>
      </c>
      <c r="BF294" s="52">
        <v>31593000</v>
      </c>
      <c r="BG294" s="52">
        <v>31593000</v>
      </c>
      <c r="BH294" s="52">
        <v>31593000</v>
      </c>
      <c r="BI294" s="52">
        <v>31593000</v>
      </c>
      <c r="BJ294" s="52">
        <v>32459000</v>
      </c>
      <c r="BK294" s="52">
        <v>31878000</v>
      </c>
      <c r="BL294" s="52">
        <v>30056000</v>
      </c>
      <c r="BM294" s="52">
        <v>25337000</v>
      </c>
      <c r="BN294" s="52">
        <v>26102000</v>
      </c>
      <c r="BO294" s="52">
        <v>23635000</v>
      </c>
      <c r="BP294" s="52">
        <v>21176000</v>
      </c>
      <c r="BQ294" s="52">
        <v>19453000</v>
      </c>
      <c r="BR294" s="52">
        <v>23500000</v>
      </c>
      <c r="BS294" s="52">
        <v>23500000</v>
      </c>
      <c r="BT294" s="52">
        <v>23523000</v>
      </c>
      <c r="BU294" s="52">
        <v>22247000</v>
      </c>
      <c r="BV294" s="53">
        <v>23500000</v>
      </c>
      <c r="BW294" s="53">
        <v>23500000</v>
      </c>
      <c r="BX294" s="53">
        <v>23523000</v>
      </c>
      <c r="BY294" s="53">
        <v>22247000</v>
      </c>
      <c r="BZ294" s="55">
        <v>0</v>
      </c>
      <c r="CA294" s="58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</row>
    <row r="295" spans="1:90" s="14" customFormat="1" ht="30" x14ac:dyDescent="0.25">
      <c r="A295" s="2">
        <v>409400</v>
      </c>
      <c r="B295" s="3" t="s">
        <v>867</v>
      </c>
      <c r="C295" s="3" t="s">
        <v>868</v>
      </c>
      <c r="D295" s="3" t="s">
        <v>419</v>
      </c>
      <c r="E295" s="3" t="str">
        <f t="shared" si="53"/>
        <v>LOCKPORT TWP WATER SYSTEM W0 pnum409400</v>
      </c>
      <c r="F295" s="2">
        <v>395</v>
      </c>
      <c r="G295" s="3" t="s">
        <v>873</v>
      </c>
      <c r="H295" s="3" t="s">
        <v>874</v>
      </c>
      <c r="I295" s="57">
        <v>0</v>
      </c>
      <c r="J295" s="57">
        <v>0</v>
      </c>
      <c r="K295" s="57">
        <v>0</v>
      </c>
      <c r="L295" s="57">
        <v>0</v>
      </c>
      <c r="M295" s="57">
        <v>0</v>
      </c>
      <c r="N295" s="57">
        <v>0</v>
      </c>
      <c r="O295" s="57">
        <v>0</v>
      </c>
      <c r="P295" s="57">
        <v>0</v>
      </c>
      <c r="Q295" s="57">
        <v>0</v>
      </c>
      <c r="R295" s="53">
        <v>0</v>
      </c>
      <c r="S295" s="53">
        <v>0</v>
      </c>
      <c r="T295" s="53">
        <v>0</v>
      </c>
      <c r="U295" s="53">
        <v>0</v>
      </c>
      <c r="V295" s="53">
        <v>0</v>
      </c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3">
        <v>0</v>
      </c>
      <c r="AD295" s="53">
        <v>0</v>
      </c>
      <c r="AE295" s="53">
        <v>0</v>
      </c>
      <c r="AF295" s="53">
        <v>0</v>
      </c>
      <c r="AG295" s="53">
        <v>0</v>
      </c>
      <c r="AH295" s="53">
        <v>0</v>
      </c>
      <c r="AI295" s="53">
        <v>0</v>
      </c>
      <c r="AJ295" s="53">
        <v>0</v>
      </c>
      <c r="AK295" s="53">
        <v>0</v>
      </c>
      <c r="AL295" s="53">
        <v>0</v>
      </c>
      <c r="AM295" s="53">
        <v>0</v>
      </c>
      <c r="AN295" s="53">
        <v>0</v>
      </c>
      <c r="AO295" s="53">
        <v>0</v>
      </c>
      <c r="AP295" s="53">
        <v>0</v>
      </c>
      <c r="AQ295" s="53">
        <v>0</v>
      </c>
      <c r="AR295" s="53">
        <v>0</v>
      </c>
      <c r="AS295" s="53">
        <v>0</v>
      </c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0</v>
      </c>
      <c r="BB295" s="53">
        <v>0</v>
      </c>
      <c r="BC295" s="53">
        <v>0</v>
      </c>
      <c r="BD295" s="53">
        <v>0</v>
      </c>
      <c r="BE295" s="53">
        <v>0</v>
      </c>
      <c r="BF295" s="53">
        <v>0</v>
      </c>
      <c r="BG295" s="53">
        <v>0</v>
      </c>
      <c r="BH295" s="53">
        <v>0</v>
      </c>
      <c r="BI295" s="53">
        <v>0</v>
      </c>
      <c r="BJ295" s="53">
        <v>0</v>
      </c>
      <c r="BK295" s="53">
        <v>0</v>
      </c>
      <c r="BL295" s="53">
        <v>0</v>
      </c>
      <c r="BM295" s="53">
        <v>0</v>
      </c>
      <c r="BN295" s="53">
        <v>0</v>
      </c>
      <c r="BO295" s="53">
        <v>0</v>
      </c>
      <c r="BP295" s="53">
        <v>0</v>
      </c>
      <c r="BQ295" s="53">
        <v>0</v>
      </c>
      <c r="BR295" s="53">
        <v>0</v>
      </c>
      <c r="BS295" s="53">
        <v>0</v>
      </c>
      <c r="BT295" s="55">
        <v>0</v>
      </c>
      <c r="BU295" s="53">
        <v>0</v>
      </c>
      <c r="BV295" s="53">
        <v>0</v>
      </c>
      <c r="BW295" s="53">
        <v>0</v>
      </c>
      <c r="BX295" s="53">
        <v>0</v>
      </c>
      <c r="BY295" s="53">
        <v>0</v>
      </c>
      <c r="BZ295" s="55">
        <v>0</v>
      </c>
      <c r="CA295" s="58"/>
    </row>
    <row r="296" spans="1:90" s="14" customFormat="1" ht="30" x14ac:dyDescent="0.25">
      <c r="A296" s="28">
        <v>403999</v>
      </c>
      <c r="B296" s="29" t="s">
        <v>875</v>
      </c>
      <c r="C296" s="3" t="s">
        <v>876</v>
      </c>
      <c r="D296" s="3" t="s">
        <v>141</v>
      </c>
      <c r="E296" s="3" t="str">
        <f t="shared" si="53"/>
        <v>LOLLYS STEAK HOUSE W1 pnum403999</v>
      </c>
      <c r="F296" s="5"/>
      <c r="G296" s="3" t="s">
        <v>877</v>
      </c>
      <c r="H296" s="3" t="s">
        <v>878</v>
      </c>
      <c r="I296" s="57">
        <v>0</v>
      </c>
      <c r="J296" s="57">
        <v>0</v>
      </c>
      <c r="K296" s="57">
        <v>0</v>
      </c>
      <c r="L296" s="57">
        <v>0</v>
      </c>
      <c r="M296" s="57">
        <v>0</v>
      </c>
      <c r="N296" s="57">
        <v>0</v>
      </c>
      <c r="O296" s="57">
        <v>0</v>
      </c>
      <c r="P296" s="57">
        <v>0</v>
      </c>
      <c r="Q296" s="57">
        <v>0</v>
      </c>
      <c r="R296" s="57">
        <v>0</v>
      </c>
      <c r="S296" s="57">
        <v>0</v>
      </c>
      <c r="T296" s="57">
        <v>0</v>
      </c>
      <c r="U296" s="57">
        <v>0</v>
      </c>
      <c r="V296" s="57">
        <v>0</v>
      </c>
      <c r="W296" s="57">
        <v>0</v>
      </c>
      <c r="X296" s="57">
        <v>0</v>
      </c>
      <c r="Y296" s="57">
        <v>0</v>
      </c>
      <c r="Z296" s="57">
        <v>0</v>
      </c>
      <c r="AA296" s="57">
        <v>0</v>
      </c>
      <c r="AB296" s="57">
        <v>0</v>
      </c>
      <c r="AC296" s="57">
        <v>0</v>
      </c>
      <c r="AD296" s="57">
        <v>0</v>
      </c>
      <c r="AE296" s="57">
        <v>0</v>
      </c>
      <c r="AF296" s="57">
        <v>0</v>
      </c>
      <c r="AG296" s="57">
        <v>0</v>
      </c>
      <c r="AH296" s="57">
        <v>0</v>
      </c>
      <c r="AI296" s="57">
        <v>0</v>
      </c>
      <c r="AJ296" s="57">
        <v>0</v>
      </c>
      <c r="AK296" s="57">
        <v>0</v>
      </c>
      <c r="AL296" s="50">
        <v>0</v>
      </c>
      <c r="AM296" s="50">
        <v>0</v>
      </c>
      <c r="AN296" s="51">
        <v>1830000</v>
      </c>
      <c r="AO296" s="52">
        <v>1830000</v>
      </c>
      <c r="AP296" s="52">
        <v>1830000</v>
      </c>
      <c r="AQ296" s="51">
        <v>1830000</v>
      </c>
      <c r="AR296" s="51">
        <v>1830000</v>
      </c>
      <c r="AS296" s="51">
        <v>1830000</v>
      </c>
      <c r="AT296" s="52">
        <v>1830000</v>
      </c>
      <c r="AU296" s="53">
        <v>0</v>
      </c>
      <c r="AV296" s="55">
        <v>0</v>
      </c>
      <c r="AW296" s="55">
        <v>0</v>
      </c>
      <c r="AX296" s="55">
        <v>0</v>
      </c>
      <c r="AY296" s="55">
        <v>0</v>
      </c>
      <c r="AZ296" s="55">
        <v>0</v>
      </c>
      <c r="BA296" s="55">
        <v>0</v>
      </c>
      <c r="BB296" s="55">
        <v>0</v>
      </c>
      <c r="BC296" s="55">
        <v>0</v>
      </c>
      <c r="BD296" s="55">
        <v>0</v>
      </c>
      <c r="BE296" s="55">
        <v>0</v>
      </c>
      <c r="BF296" s="55">
        <v>0</v>
      </c>
      <c r="BG296" s="55">
        <v>0</v>
      </c>
      <c r="BH296" s="55">
        <v>0</v>
      </c>
      <c r="BI296" s="55">
        <v>0</v>
      </c>
      <c r="BJ296" s="55">
        <v>0</v>
      </c>
      <c r="BK296" s="55">
        <v>0</v>
      </c>
      <c r="BL296" s="55">
        <v>0</v>
      </c>
      <c r="BM296" s="53">
        <v>0</v>
      </c>
      <c r="BN296" s="53">
        <v>0</v>
      </c>
      <c r="BO296" s="53">
        <v>0</v>
      </c>
      <c r="BP296" s="53">
        <v>0</v>
      </c>
      <c r="BQ296" s="53">
        <v>0</v>
      </c>
      <c r="BR296" s="53">
        <v>0</v>
      </c>
      <c r="BS296" s="53">
        <v>0</v>
      </c>
      <c r="BT296" s="53">
        <v>0</v>
      </c>
      <c r="BU296" s="53">
        <v>0</v>
      </c>
      <c r="BV296" s="53">
        <v>0</v>
      </c>
      <c r="BW296" s="53">
        <v>0</v>
      </c>
      <c r="BX296" s="53">
        <v>0</v>
      </c>
      <c r="BY296" s="53">
        <v>0</v>
      </c>
      <c r="BZ296" s="55">
        <v>0</v>
      </c>
      <c r="CA296" s="58"/>
    </row>
    <row r="297" spans="1:90" s="14" customFormat="1" ht="30" x14ac:dyDescent="0.25">
      <c r="A297" s="20">
        <v>404157</v>
      </c>
      <c r="B297" s="21" t="s">
        <v>879</v>
      </c>
      <c r="C297" s="21" t="s">
        <v>880</v>
      </c>
      <c r="D297" s="21" t="s">
        <v>141</v>
      </c>
      <c r="E297" s="3" t="str">
        <f t="shared" si="53"/>
        <v>LONGWOOD COUNTRY CLUB W1 pnum404157</v>
      </c>
      <c r="F297" s="20">
        <v>400</v>
      </c>
      <c r="G297" s="114" t="s">
        <v>499</v>
      </c>
      <c r="H297" s="114" t="s">
        <v>499</v>
      </c>
      <c r="I297" s="70">
        <v>400000</v>
      </c>
      <c r="J297" s="70">
        <v>400000</v>
      </c>
      <c r="K297" s="70">
        <v>400000</v>
      </c>
      <c r="L297" s="70">
        <v>400000</v>
      </c>
      <c r="M297" s="70">
        <v>400000</v>
      </c>
      <c r="N297" s="70">
        <v>400000</v>
      </c>
      <c r="O297" s="70">
        <v>400000</v>
      </c>
      <c r="P297" s="70">
        <v>400000</v>
      </c>
      <c r="Q297" s="70">
        <v>400000</v>
      </c>
      <c r="R297" s="70">
        <v>400000</v>
      </c>
      <c r="S297" s="70">
        <v>400000</v>
      </c>
      <c r="T297" s="70">
        <v>400000</v>
      </c>
      <c r="U297" s="70">
        <v>400000</v>
      </c>
      <c r="V297" s="70">
        <v>400000</v>
      </c>
      <c r="W297" s="70">
        <v>400000</v>
      </c>
      <c r="X297" s="70">
        <v>400000</v>
      </c>
      <c r="Y297" s="70">
        <v>400000</v>
      </c>
      <c r="Z297" s="70">
        <v>400000</v>
      </c>
      <c r="AA297" s="70">
        <v>400000</v>
      </c>
      <c r="AB297" s="70">
        <v>400000</v>
      </c>
      <c r="AC297" s="70">
        <v>400000</v>
      </c>
      <c r="AD297" s="70">
        <v>400000</v>
      </c>
      <c r="AE297" s="70">
        <v>400000</v>
      </c>
      <c r="AF297" s="70">
        <v>400000</v>
      </c>
      <c r="AG297" s="70">
        <v>400000</v>
      </c>
      <c r="AH297" s="70">
        <v>400000</v>
      </c>
      <c r="AI297" s="70">
        <v>400000</v>
      </c>
      <c r="AJ297" s="70">
        <v>400000</v>
      </c>
      <c r="AK297" s="70">
        <v>400000</v>
      </c>
      <c r="AL297" s="70">
        <v>400000</v>
      </c>
      <c r="AM297" s="70">
        <v>400000</v>
      </c>
      <c r="AN297" s="70">
        <v>400000</v>
      </c>
      <c r="AO297" s="70">
        <v>400000</v>
      </c>
      <c r="AP297" s="70">
        <v>0</v>
      </c>
      <c r="AQ297" s="70">
        <v>0</v>
      </c>
      <c r="AR297" s="70">
        <v>0</v>
      </c>
      <c r="AS297" s="70">
        <v>0</v>
      </c>
      <c r="AT297" s="70">
        <v>0</v>
      </c>
      <c r="AU297" s="70">
        <v>0</v>
      </c>
      <c r="AV297" s="68">
        <v>0</v>
      </c>
      <c r="AW297" s="68">
        <v>0</v>
      </c>
      <c r="AX297" s="68">
        <v>0</v>
      </c>
      <c r="AY297" s="68">
        <v>0</v>
      </c>
      <c r="AZ297" s="68">
        <v>0</v>
      </c>
      <c r="BA297" s="68">
        <v>0</v>
      </c>
      <c r="BB297" s="68">
        <v>0</v>
      </c>
      <c r="BC297" s="68">
        <v>0</v>
      </c>
      <c r="BD297" s="68">
        <v>0</v>
      </c>
      <c r="BE297" s="68">
        <v>0</v>
      </c>
      <c r="BF297" s="68">
        <v>0</v>
      </c>
      <c r="BG297" s="68">
        <v>0</v>
      </c>
      <c r="BH297" s="68">
        <v>0</v>
      </c>
      <c r="BI297" s="68">
        <v>0</v>
      </c>
      <c r="BJ297" s="68">
        <v>0</v>
      </c>
      <c r="BK297" s="68">
        <v>0</v>
      </c>
      <c r="BL297" s="71">
        <v>275000</v>
      </c>
      <c r="BM297" s="74">
        <v>276000</v>
      </c>
      <c r="BN297" s="74">
        <v>223000</v>
      </c>
      <c r="BO297" s="74">
        <v>268000</v>
      </c>
      <c r="BP297" s="74">
        <v>284300</v>
      </c>
      <c r="BQ297" s="74">
        <v>284300</v>
      </c>
      <c r="BR297" s="74">
        <v>262000</v>
      </c>
      <c r="BS297" s="74">
        <v>552000</v>
      </c>
      <c r="BT297" s="74">
        <v>276000</v>
      </c>
      <c r="BU297" s="74">
        <v>223000</v>
      </c>
      <c r="BV297" s="74">
        <v>268000</v>
      </c>
      <c r="BW297" s="74">
        <v>284300</v>
      </c>
      <c r="BX297" s="74">
        <v>284300</v>
      </c>
      <c r="BY297" s="74">
        <v>262000</v>
      </c>
      <c r="BZ297" s="71">
        <v>552000</v>
      </c>
      <c r="CA297" s="72"/>
    </row>
    <row r="298" spans="1:90" s="14" customFormat="1" ht="30" x14ac:dyDescent="0.25">
      <c r="A298" s="20">
        <v>404158</v>
      </c>
      <c r="B298" s="21" t="s">
        <v>879</v>
      </c>
      <c r="C298" s="21" t="s">
        <v>880</v>
      </c>
      <c r="D298" s="21" t="s">
        <v>136</v>
      </c>
      <c r="E298" s="3" t="str">
        <f t="shared" si="53"/>
        <v>LONGWOOD COUNTRY CLUB W2 pnum404158</v>
      </c>
      <c r="F298" s="20">
        <v>400</v>
      </c>
      <c r="G298" s="114" t="s">
        <v>499</v>
      </c>
      <c r="H298" s="114" t="s">
        <v>499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  <c r="Q298" s="74">
        <v>0</v>
      </c>
      <c r="R298" s="74">
        <v>0</v>
      </c>
      <c r="S298" s="74">
        <v>0</v>
      </c>
      <c r="T298" s="74">
        <v>0</v>
      </c>
      <c r="U298" s="74">
        <v>0</v>
      </c>
      <c r="V298" s="74">
        <v>0</v>
      </c>
      <c r="W298" s="74">
        <v>0</v>
      </c>
      <c r="X298" s="74">
        <v>0</v>
      </c>
      <c r="Y298" s="74">
        <v>0</v>
      </c>
      <c r="Z298" s="74">
        <v>0</v>
      </c>
      <c r="AA298" s="74">
        <v>0</v>
      </c>
      <c r="AB298" s="74">
        <v>0</v>
      </c>
      <c r="AC298" s="74">
        <v>0</v>
      </c>
      <c r="AD298" s="74">
        <v>0</v>
      </c>
      <c r="AE298" s="74">
        <v>0</v>
      </c>
      <c r="AF298" s="74">
        <v>0</v>
      </c>
      <c r="AG298" s="74">
        <v>0</v>
      </c>
      <c r="AH298" s="74">
        <v>0</v>
      </c>
      <c r="AI298" s="74">
        <v>0</v>
      </c>
      <c r="AJ298" s="74">
        <v>0</v>
      </c>
      <c r="AK298" s="74">
        <v>0</v>
      </c>
      <c r="AL298" s="74">
        <v>0</v>
      </c>
      <c r="AM298" s="74">
        <v>0</v>
      </c>
      <c r="AN298" s="74">
        <v>0</v>
      </c>
      <c r="AO298" s="74">
        <v>0</v>
      </c>
      <c r="AP298" s="71">
        <v>450000</v>
      </c>
      <c r="AQ298" s="71">
        <v>450000</v>
      </c>
      <c r="AR298" s="71">
        <v>450000</v>
      </c>
      <c r="AS298" s="71">
        <v>500000</v>
      </c>
      <c r="AT298" s="71">
        <v>500000</v>
      </c>
      <c r="AU298" s="71">
        <v>500000</v>
      </c>
      <c r="AV298" s="71">
        <v>500000</v>
      </c>
      <c r="AW298" s="71">
        <v>450000</v>
      </c>
      <c r="AX298" s="71">
        <v>450000</v>
      </c>
      <c r="AY298" s="71">
        <v>450000</v>
      </c>
      <c r="AZ298" s="71">
        <v>12000</v>
      </c>
      <c r="BA298" s="71">
        <v>12000</v>
      </c>
      <c r="BB298" s="71">
        <v>12000</v>
      </c>
      <c r="BC298" s="71">
        <v>7500</v>
      </c>
      <c r="BD298" s="71">
        <v>15000</v>
      </c>
      <c r="BE298" s="71">
        <v>10000</v>
      </c>
      <c r="BF298" s="71">
        <v>12000</v>
      </c>
      <c r="BG298" s="71">
        <v>8500</v>
      </c>
      <c r="BH298" s="71">
        <v>8500</v>
      </c>
      <c r="BI298" s="71">
        <v>8000</v>
      </c>
      <c r="BJ298" s="71">
        <v>7000</v>
      </c>
      <c r="BK298" s="71">
        <v>7000</v>
      </c>
      <c r="BL298" s="71">
        <v>10000</v>
      </c>
      <c r="BM298" s="71">
        <v>10800</v>
      </c>
      <c r="BN298" s="71">
        <v>9800</v>
      </c>
      <c r="BO298" s="71">
        <v>8400</v>
      </c>
      <c r="BP298" s="71">
        <v>9300</v>
      </c>
      <c r="BQ298" s="71">
        <v>9300</v>
      </c>
      <c r="BR298" s="71">
        <v>7200</v>
      </c>
      <c r="BS298" s="71">
        <v>6000</v>
      </c>
      <c r="BT298" s="71">
        <v>10800</v>
      </c>
      <c r="BU298" s="71">
        <v>9800</v>
      </c>
      <c r="BV298" s="71">
        <v>8400</v>
      </c>
      <c r="BW298" s="71">
        <v>9300</v>
      </c>
      <c r="BX298" s="71">
        <v>9300</v>
      </c>
      <c r="BY298" s="71">
        <v>7200</v>
      </c>
      <c r="BZ298" s="71">
        <v>6000</v>
      </c>
      <c r="CA298" s="72"/>
      <c r="CB298"/>
      <c r="CC298"/>
      <c r="CD298"/>
      <c r="CE298"/>
      <c r="CF298"/>
      <c r="CG298"/>
      <c r="CH298"/>
      <c r="CI298"/>
      <c r="CJ298"/>
      <c r="CK298"/>
      <c r="CL298"/>
    </row>
    <row r="299" spans="1:90" x14ac:dyDescent="0.25">
      <c r="A299" s="47">
        <v>409201</v>
      </c>
      <c r="B299" s="48" t="s">
        <v>881</v>
      </c>
      <c r="C299" s="11" t="s">
        <v>882</v>
      </c>
      <c r="D299" s="11" t="s">
        <v>169</v>
      </c>
      <c r="E299" s="3" t="str">
        <f t="shared" si="53"/>
        <v>MANHATTAN W5 pnum409201</v>
      </c>
      <c r="F299" s="10">
        <v>305</v>
      </c>
      <c r="G299" s="11" t="s">
        <v>883</v>
      </c>
      <c r="H299" s="11" t="s">
        <v>884</v>
      </c>
      <c r="I299" s="92">
        <v>0</v>
      </c>
      <c r="J299" s="91">
        <v>0</v>
      </c>
      <c r="K299" s="91">
        <v>0</v>
      </c>
      <c r="L299" s="91">
        <v>0</v>
      </c>
      <c r="M299" s="91">
        <v>0</v>
      </c>
      <c r="N299" s="91">
        <v>0</v>
      </c>
      <c r="O299" s="91">
        <v>0</v>
      </c>
      <c r="P299" s="91">
        <v>0</v>
      </c>
      <c r="Q299" s="91">
        <v>0</v>
      </c>
      <c r="R299" s="91">
        <v>0</v>
      </c>
      <c r="S299" s="91">
        <v>0</v>
      </c>
      <c r="T299" s="91">
        <v>0</v>
      </c>
      <c r="U299" s="91">
        <v>0</v>
      </c>
      <c r="V299" s="91">
        <v>0</v>
      </c>
      <c r="W299" s="91">
        <v>0</v>
      </c>
      <c r="X299" s="91">
        <v>0</v>
      </c>
      <c r="Y299" s="91">
        <v>0</v>
      </c>
      <c r="Z299" s="91">
        <v>0</v>
      </c>
      <c r="AA299" s="91">
        <v>0</v>
      </c>
      <c r="AB299" s="91">
        <v>0</v>
      </c>
      <c r="AC299" s="91">
        <v>0</v>
      </c>
      <c r="AD299" s="91">
        <v>0</v>
      </c>
      <c r="AE299" s="91">
        <v>0</v>
      </c>
      <c r="AF299" s="91">
        <v>0</v>
      </c>
      <c r="AG299" s="91">
        <v>0</v>
      </c>
      <c r="AH299" s="91">
        <v>0</v>
      </c>
      <c r="AI299" s="91">
        <v>0</v>
      </c>
      <c r="AJ299" s="91">
        <v>0</v>
      </c>
      <c r="AK299" s="91">
        <v>0</v>
      </c>
      <c r="AL299" s="91">
        <v>0</v>
      </c>
      <c r="AM299" s="91">
        <v>0</v>
      </c>
      <c r="AN299" s="91">
        <v>0</v>
      </c>
      <c r="AO299" s="88">
        <v>0</v>
      </c>
      <c r="AP299" s="88">
        <v>0</v>
      </c>
      <c r="AQ299" s="88">
        <v>0</v>
      </c>
      <c r="AR299" s="88">
        <v>0</v>
      </c>
      <c r="AS299" s="88">
        <v>0</v>
      </c>
      <c r="AT299" s="88">
        <v>0</v>
      </c>
      <c r="AU299" s="88">
        <v>0</v>
      </c>
      <c r="AV299" s="88">
        <v>0</v>
      </c>
      <c r="AW299" s="86">
        <v>0</v>
      </c>
      <c r="AX299" s="86">
        <v>0</v>
      </c>
      <c r="AY299" s="86">
        <v>0</v>
      </c>
      <c r="AZ299" s="86">
        <v>0</v>
      </c>
      <c r="BA299" s="86">
        <v>0</v>
      </c>
      <c r="BB299" s="86">
        <v>0</v>
      </c>
      <c r="BC299" s="86">
        <v>0</v>
      </c>
      <c r="BD299" s="86">
        <v>0</v>
      </c>
      <c r="BE299" s="86">
        <v>0</v>
      </c>
      <c r="BF299" s="86">
        <v>0</v>
      </c>
      <c r="BG299" s="86">
        <v>0</v>
      </c>
      <c r="BH299" s="86">
        <v>0</v>
      </c>
      <c r="BI299" s="86">
        <v>0</v>
      </c>
      <c r="BJ299" s="86">
        <v>0</v>
      </c>
      <c r="BK299" s="86">
        <v>0</v>
      </c>
      <c r="BL299" s="86">
        <v>0</v>
      </c>
      <c r="BM299" s="86">
        <v>0</v>
      </c>
      <c r="BN299" s="86">
        <v>0</v>
      </c>
      <c r="BO299" s="86">
        <v>0</v>
      </c>
      <c r="BP299" s="86">
        <v>0</v>
      </c>
      <c r="BQ299" s="86">
        <v>0</v>
      </c>
      <c r="BR299" s="86">
        <v>0</v>
      </c>
      <c r="BS299" s="86">
        <v>0</v>
      </c>
      <c r="BT299" s="86">
        <v>0</v>
      </c>
      <c r="BU299" s="86">
        <v>0</v>
      </c>
      <c r="BV299" s="86">
        <v>0</v>
      </c>
      <c r="BW299" s="86">
        <v>0</v>
      </c>
      <c r="BX299" s="86">
        <v>0</v>
      </c>
      <c r="BY299" s="86">
        <v>0</v>
      </c>
      <c r="BZ299" s="86">
        <v>0</v>
      </c>
      <c r="CA299" s="86">
        <v>0</v>
      </c>
      <c r="CB299" s="113"/>
      <c r="CC299" s="113"/>
      <c r="CD299" s="113"/>
    </row>
    <row r="300" spans="1:90" x14ac:dyDescent="0.25">
      <c r="A300" s="47">
        <v>409202</v>
      </c>
      <c r="B300" s="48" t="s">
        <v>881</v>
      </c>
      <c r="C300" s="11" t="s">
        <v>882</v>
      </c>
      <c r="D300" s="11" t="s">
        <v>136</v>
      </c>
      <c r="E300" s="3" t="str">
        <f t="shared" si="53"/>
        <v>MANHATTAN W2 pnum409202</v>
      </c>
      <c r="F300" s="10">
        <v>156</v>
      </c>
      <c r="G300" s="11" t="s">
        <v>885</v>
      </c>
      <c r="H300" s="11" t="s">
        <v>886</v>
      </c>
      <c r="I300" s="93">
        <f>AN300/2</f>
        <v>24601000</v>
      </c>
      <c r="J300" s="100">
        <f t="shared" ref="J300:AM300" si="67">(($AN300-$I300)/($AN$2-$I$2))+I300</f>
        <v>24601002.277870372</v>
      </c>
      <c r="K300" s="100">
        <f t="shared" si="67"/>
        <v>24601004.555740744</v>
      </c>
      <c r="L300" s="100">
        <f t="shared" si="67"/>
        <v>24601006.833611116</v>
      </c>
      <c r="M300" s="100">
        <f t="shared" si="67"/>
        <v>24601009.111481488</v>
      </c>
      <c r="N300" s="100">
        <f t="shared" si="67"/>
        <v>24601011.38935186</v>
      </c>
      <c r="O300" s="100">
        <f t="shared" si="67"/>
        <v>24601013.667222232</v>
      </c>
      <c r="P300" s="100">
        <f t="shared" si="67"/>
        <v>24601015.945092604</v>
      </c>
      <c r="Q300" s="100">
        <f t="shared" si="67"/>
        <v>24601018.222962976</v>
      </c>
      <c r="R300" s="100">
        <f t="shared" si="67"/>
        <v>24601020.500833347</v>
      </c>
      <c r="S300" s="100">
        <f t="shared" si="67"/>
        <v>24601022.778703719</v>
      </c>
      <c r="T300" s="100">
        <f t="shared" si="67"/>
        <v>24601025.056574091</v>
      </c>
      <c r="U300" s="100">
        <f t="shared" si="67"/>
        <v>24601027.334444463</v>
      </c>
      <c r="V300" s="100">
        <f t="shared" si="67"/>
        <v>24601029.612314835</v>
      </c>
      <c r="W300" s="100">
        <f t="shared" si="67"/>
        <v>24601031.890185207</v>
      </c>
      <c r="X300" s="100">
        <f t="shared" si="67"/>
        <v>24601034.168055579</v>
      </c>
      <c r="Y300" s="100">
        <f t="shared" si="67"/>
        <v>24601036.445925951</v>
      </c>
      <c r="Z300" s="100">
        <f t="shared" si="67"/>
        <v>24601038.723796323</v>
      </c>
      <c r="AA300" s="100">
        <f t="shared" si="67"/>
        <v>24601041.001666695</v>
      </c>
      <c r="AB300" s="100">
        <f t="shared" si="67"/>
        <v>24601043.279537067</v>
      </c>
      <c r="AC300" s="100">
        <f t="shared" si="67"/>
        <v>24601045.557407439</v>
      </c>
      <c r="AD300" s="100">
        <f t="shared" si="67"/>
        <v>24601047.835277811</v>
      </c>
      <c r="AE300" s="100">
        <f t="shared" si="67"/>
        <v>24601050.113148183</v>
      </c>
      <c r="AF300" s="100">
        <f t="shared" si="67"/>
        <v>24601052.391018555</v>
      </c>
      <c r="AG300" s="100">
        <f t="shared" si="67"/>
        <v>24601054.668888927</v>
      </c>
      <c r="AH300" s="100">
        <f t="shared" si="67"/>
        <v>24601056.946759298</v>
      </c>
      <c r="AI300" s="100">
        <f t="shared" si="67"/>
        <v>24601059.22462967</v>
      </c>
      <c r="AJ300" s="100">
        <f t="shared" si="67"/>
        <v>24601061.502500042</v>
      </c>
      <c r="AK300" s="100">
        <f t="shared" si="67"/>
        <v>24601063.780370414</v>
      </c>
      <c r="AL300" s="100">
        <f t="shared" si="67"/>
        <v>24601066.058240786</v>
      </c>
      <c r="AM300" s="100">
        <f t="shared" si="67"/>
        <v>24601068.336111158</v>
      </c>
      <c r="AN300" s="79">
        <v>49202000</v>
      </c>
      <c r="AO300" s="77">
        <v>60560000</v>
      </c>
      <c r="AP300" s="77">
        <v>55557000</v>
      </c>
      <c r="AQ300" s="77">
        <v>42400000</v>
      </c>
      <c r="AR300" s="77">
        <v>48699000</v>
      </c>
      <c r="AS300" s="77">
        <v>43155000</v>
      </c>
      <c r="AT300" s="77">
        <v>55738000</v>
      </c>
      <c r="AU300" s="77">
        <v>67848000</v>
      </c>
      <c r="AV300" s="77">
        <v>55188000</v>
      </c>
      <c r="AW300" s="77">
        <v>63685000</v>
      </c>
      <c r="AX300" s="77">
        <v>61195000</v>
      </c>
      <c r="AY300" s="77">
        <v>64872000</v>
      </c>
      <c r="AZ300" s="77">
        <v>23293666</v>
      </c>
      <c r="BA300" s="77">
        <v>8630000</v>
      </c>
      <c r="BB300" s="77">
        <v>2236000</v>
      </c>
      <c r="BC300" s="77">
        <v>1243000</v>
      </c>
      <c r="BD300" s="77">
        <v>1162000</v>
      </c>
      <c r="BE300" s="76">
        <v>2755000</v>
      </c>
      <c r="BF300" s="77">
        <v>4348000</v>
      </c>
      <c r="BG300" s="76">
        <v>2961000</v>
      </c>
      <c r="BH300" s="76">
        <v>1574000</v>
      </c>
      <c r="BI300" s="77">
        <v>187000</v>
      </c>
      <c r="BJ300" s="77">
        <v>233000</v>
      </c>
      <c r="BK300" s="77">
        <v>2217000</v>
      </c>
      <c r="BL300" s="77">
        <v>616000</v>
      </c>
      <c r="BM300" s="77">
        <v>1305000</v>
      </c>
      <c r="BN300" s="77">
        <v>1305000</v>
      </c>
      <c r="BO300" s="77">
        <v>760000</v>
      </c>
      <c r="BP300" s="86">
        <v>0</v>
      </c>
      <c r="BQ300" s="86">
        <v>0</v>
      </c>
      <c r="BR300" s="86">
        <v>0</v>
      </c>
      <c r="BS300" s="86">
        <v>0</v>
      </c>
      <c r="BT300" s="86">
        <v>0</v>
      </c>
      <c r="BU300" s="86">
        <v>0</v>
      </c>
      <c r="BV300" s="86">
        <v>0</v>
      </c>
      <c r="BW300" s="86">
        <v>0</v>
      </c>
      <c r="BX300" s="86">
        <v>0</v>
      </c>
      <c r="BY300" s="86">
        <v>0</v>
      </c>
      <c r="BZ300" s="86">
        <v>0</v>
      </c>
      <c r="CA300" s="86">
        <v>0</v>
      </c>
      <c r="CB300" s="113"/>
      <c r="CC300" s="113"/>
      <c r="CD300" s="113"/>
    </row>
    <row r="301" spans="1:90" x14ac:dyDescent="0.25">
      <c r="A301" s="47">
        <v>409200</v>
      </c>
      <c r="B301" s="48" t="s">
        <v>881</v>
      </c>
      <c r="C301" s="11" t="s">
        <v>882</v>
      </c>
      <c r="D301" s="11" t="s">
        <v>157</v>
      </c>
      <c r="E301" s="3" t="str">
        <f t="shared" si="53"/>
        <v>MANHATTAN W4 pnum409200</v>
      </c>
      <c r="F301" s="10">
        <v>115</v>
      </c>
      <c r="G301" s="11" t="s">
        <v>887</v>
      </c>
      <c r="H301" s="11" t="s">
        <v>888</v>
      </c>
      <c r="I301" s="75">
        <f>AN301/2</f>
        <v>5183000</v>
      </c>
      <c r="J301" s="81">
        <f t="shared" ref="J301:AM301" si="68">(($AN301-$I301)/($AN$2-$I$2))+I301</f>
        <v>5183000.4799074074</v>
      </c>
      <c r="K301" s="81">
        <f t="shared" si="68"/>
        <v>5183000.9598148149</v>
      </c>
      <c r="L301" s="81">
        <f t="shared" si="68"/>
        <v>5183001.4397222223</v>
      </c>
      <c r="M301" s="81">
        <f t="shared" si="68"/>
        <v>5183001.9196296297</v>
      </c>
      <c r="N301" s="81">
        <f t="shared" si="68"/>
        <v>5183002.3995370371</v>
      </c>
      <c r="O301" s="81">
        <f t="shared" si="68"/>
        <v>5183002.8794444446</v>
      </c>
      <c r="P301" s="81">
        <f t="shared" si="68"/>
        <v>5183003.359351852</v>
      </c>
      <c r="Q301" s="81">
        <f t="shared" si="68"/>
        <v>5183003.8392592594</v>
      </c>
      <c r="R301" s="81">
        <f t="shared" si="68"/>
        <v>5183004.3191666668</v>
      </c>
      <c r="S301" s="81">
        <f t="shared" si="68"/>
        <v>5183004.7990740743</v>
      </c>
      <c r="T301" s="81">
        <f t="shared" si="68"/>
        <v>5183005.2789814817</v>
      </c>
      <c r="U301" s="81">
        <f t="shared" si="68"/>
        <v>5183005.7588888891</v>
      </c>
      <c r="V301" s="81">
        <f t="shared" si="68"/>
        <v>5183006.2387962965</v>
      </c>
      <c r="W301" s="81">
        <f t="shared" si="68"/>
        <v>5183006.718703704</v>
      </c>
      <c r="X301" s="81">
        <f t="shared" si="68"/>
        <v>5183007.1986111114</v>
      </c>
      <c r="Y301" s="81">
        <f t="shared" si="68"/>
        <v>5183007.6785185188</v>
      </c>
      <c r="Z301" s="81">
        <f t="shared" si="68"/>
        <v>5183008.1584259262</v>
      </c>
      <c r="AA301" s="81">
        <f t="shared" si="68"/>
        <v>5183008.6383333337</v>
      </c>
      <c r="AB301" s="81">
        <f t="shared" si="68"/>
        <v>5183009.1182407411</v>
      </c>
      <c r="AC301" s="81">
        <f t="shared" si="68"/>
        <v>5183009.5981481485</v>
      </c>
      <c r="AD301" s="81">
        <f t="shared" si="68"/>
        <v>5183010.0780555559</v>
      </c>
      <c r="AE301" s="81">
        <f t="shared" si="68"/>
        <v>5183010.5579629634</v>
      </c>
      <c r="AF301" s="81">
        <f t="shared" si="68"/>
        <v>5183011.0378703708</v>
      </c>
      <c r="AG301" s="81">
        <f t="shared" si="68"/>
        <v>5183011.5177777782</v>
      </c>
      <c r="AH301" s="81">
        <f t="shared" si="68"/>
        <v>5183011.9976851856</v>
      </c>
      <c r="AI301" s="81">
        <f t="shared" si="68"/>
        <v>5183012.4775925931</v>
      </c>
      <c r="AJ301" s="81">
        <f t="shared" si="68"/>
        <v>5183012.9575000005</v>
      </c>
      <c r="AK301" s="81">
        <f t="shared" si="68"/>
        <v>5183013.4374074079</v>
      </c>
      <c r="AL301" s="81">
        <f t="shared" si="68"/>
        <v>5183013.9173148153</v>
      </c>
      <c r="AM301" s="81">
        <f t="shared" si="68"/>
        <v>5183014.3972222228</v>
      </c>
      <c r="AN301" s="77">
        <v>10366000</v>
      </c>
      <c r="AO301" s="77">
        <v>6926000</v>
      </c>
      <c r="AP301" s="77">
        <v>5347000</v>
      </c>
      <c r="AQ301" s="77">
        <v>15953000</v>
      </c>
      <c r="AR301" s="77">
        <v>10854000</v>
      </c>
      <c r="AS301" s="77">
        <v>14946000</v>
      </c>
      <c r="AT301" s="77">
        <v>13876000</v>
      </c>
      <c r="AU301" s="77">
        <v>7985000</v>
      </c>
      <c r="AV301" s="84">
        <v>11195300</v>
      </c>
      <c r="AW301" s="79">
        <v>10627000</v>
      </c>
      <c r="AX301" s="77">
        <v>22651000</v>
      </c>
      <c r="AY301" s="77">
        <v>19813000</v>
      </c>
      <c r="AZ301" s="77">
        <v>23293666</v>
      </c>
      <c r="BA301" s="77">
        <v>932000</v>
      </c>
      <c r="BB301" s="77">
        <v>4312000</v>
      </c>
      <c r="BC301" s="77">
        <v>6179000</v>
      </c>
      <c r="BD301" s="79">
        <v>1935600</v>
      </c>
      <c r="BE301" s="76">
        <v>14371300</v>
      </c>
      <c r="BF301" s="77">
        <v>26807000</v>
      </c>
      <c r="BG301" s="76">
        <v>20229666.670000002</v>
      </c>
      <c r="BH301" s="76">
        <v>13652333.33</v>
      </c>
      <c r="BI301" s="77">
        <v>7075000</v>
      </c>
      <c r="BJ301" s="77">
        <v>1620000</v>
      </c>
      <c r="BK301" s="77">
        <v>793000</v>
      </c>
      <c r="BL301" s="77">
        <v>2098000</v>
      </c>
      <c r="BM301" s="77">
        <v>4857000</v>
      </c>
      <c r="BN301" s="77">
        <v>4857000</v>
      </c>
      <c r="BO301" s="86">
        <v>0</v>
      </c>
      <c r="BP301" s="86">
        <v>0</v>
      </c>
      <c r="BQ301" s="86">
        <v>0</v>
      </c>
      <c r="BR301" s="86">
        <v>0</v>
      </c>
      <c r="BS301" s="86">
        <v>0</v>
      </c>
      <c r="BT301" s="86">
        <v>0</v>
      </c>
      <c r="BU301" s="86">
        <v>0</v>
      </c>
      <c r="BV301" s="86">
        <v>0</v>
      </c>
      <c r="BW301" s="86">
        <v>0</v>
      </c>
      <c r="BX301" s="86">
        <v>0</v>
      </c>
      <c r="BY301" s="86">
        <v>0</v>
      </c>
      <c r="BZ301" s="86">
        <v>0</v>
      </c>
      <c r="CA301" s="86">
        <v>0</v>
      </c>
      <c r="CB301" s="113"/>
      <c r="CC301" s="113"/>
      <c r="CD301" s="113"/>
      <c r="CE301" s="14"/>
      <c r="CF301" s="14"/>
      <c r="CG301" s="14"/>
      <c r="CH301" s="14"/>
      <c r="CI301" s="14"/>
      <c r="CJ301" s="14"/>
      <c r="CK301" s="14"/>
      <c r="CL301" s="14"/>
    </row>
    <row r="302" spans="1:90" s="14" customFormat="1" x14ac:dyDescent="0.25">
      <c r="A302" s="47">
        <v>409204</v>
      </c>
      <c r="B302" s="48" t="s">
        <v>881</v>
      </c>
      <c r="C302" s="11" t="s">
        <v>882</v>
      </c>
      <c r="D302" s="11" t="s">
        <v>141</v>
      </c>
      <c r="E302" s="3" t="str">
        <f t="shared" si="53"/>
        <v>MANHATTAN W1 pnum409204</v>
      </c>
      <c r="F302" s="10">
        <v>105</v>
      </c>
      <c r="G302" s="11" t="s">
        <v>889</v>
      </c>
      <c r="H302" s="11" t="s">
        <v>890</v>
      </c>
      <c r="I302" s="82">
        <v>0</v>
      </c>
      <c r="J302" s="77">
        <v>0</v>
      </c>
      <c r="K302" s="77">
        <v>0</v>
      </c>
      <c r="L302" s="77">
        <v>0</v>
      </c>
      <c r="M302" s="77">
        <v>0</v>
      </c>
      <c r="N302" s="77">
        <v>0</v>
      </c>
      <c r="O302" s="77">
        <v>0</v>
      </c>
      <c r="P302" s="77">
        <v>0</v>
      </c>
      <c r="Q302" s="77">
        <v>0</v>
      </c>
      <c r="R302" s="77">
        <v>0</v>
      </c>
      <c r="S302" s="77">
        <v>0</v>
      </c>
      <c r="T302" s="77">
        <v>0</v>
      </c>
      <c r="U302" s="77">
        <v>0</v>
      </c>
      <c r="V302" s="77">
        <v>0</v>
      </c>
      <c r="W302" s="77">
        <v>0</v>
      </c>
      <c r="X302" s="77">
        <v>0</v>
      </c>
      <c r="Y302" s="77">
        <v>0</v>
      </c>
      <c r="Z302" s="77">
        <v>0</v>
      </c>
      <c r="AA302" s="77">
        <v>0</v>
      </c>
      <c r="AB302" s="77">
        <v>0</v>
      </c>
      <c r="AC302" s="77">
        <v>0</v>
      </c>
      <c r="AD302" s="77">
        <v>0</v>
      </c>
      <c r="AE302" s="77">
        <v>0</v>
      </c>
      <c r="AF302" s="77">
        <v>0</v>
      </c>
      <c r="AG302" s="77">
        <v>0</v>
      </c>
      <c r="AH302" s="77">
        <v>0</v>
      </c>
      <c r="AI302" s="77">
        <v>0</v>
      </c>
      <c r="AJ302" s="77">
        <v>0</v>
      </c>
      <c r="AK302" s="77">
        <v>0</v>
      </c>
      <c r="AL302" s="77">
        <v>0</v>
      </c>
      <c r="AM302" s="77">
        <v>0</v>
      </c>
      <c r="AN302" s="77">
        <v>0</v>
      </c>
      <c r="AO302" s="77">
        <v>0</v>
      </c>
      <c r="AP302" s="77">
        <v>0</v>
      </c>
      <c r="AQ302" s="77">
        <v>0</v>
      </c>
      <c r="AR302" s="77">
        <v>0</v>
      </c>
      <c r="AS302" s="77">
        <v>0</v>
      </c>
      <c r="AT302" s="77">
        <v>0</v>
      </c>
      <c r="AU302" s="77">
        <v>0</v>
      </c>
      <c r="AV302" s="77">
        <v>0</v>
      </c>
      <c r="AW302" s="77">
        <v>0</v>
      </c>
      <c r="AX302" s="77">
        <v>0</v>
      </c>
      <c r="AY302" s="77">
        <v>0</v>
      </c>
      <c r="AZ302" s="77">
        <v>0</v>
      </c>
      <c r="BA302" s="77">
        <v>0</v>
      </c>
      <c r="BB302" s="77">
        <v>0</v>
      </c>
      <c r="BC302" s="77">
        <v>0</v>
      </c>
      <c r="BD302" s="77">
        <v>0</v>
      </c>
      <c r="BE302" s="77">
        <v>0</v>
      </c>
      <c r="BF302" s="77">
        <v>0</v>
      </c>
      <c r="BG302" s="77">
        <v>0</v>
      </c>
      <c r="BH302" s="77">
        <v>0</v>
      </c>
      <c r="BI302" s="77">
        <v>0</v>
      </c>
      <c r="BJ302" s="77">
        <v>0</v>
      </c>
      <c r="BK302" s="77">
        <v>0</v>
      </c>
      <c r="BL302" s="77">
        <v>0</v>
      </c>
      <c r="BM302" s="77">
        <v>0</v>
      </c>
      <c r="BN302" s="77">
        <v>0</v>
      </c>
      <c r="BO302" s="77">
        <v>0</v>
      </c>
      <c r="BP302" s="86">
        <v>0</v>
      </c>
      <c r="BQ302" s="86">
        <v>0</v>
      </c>
      <c r="BR302" s="86">
        <v>0</v>
      </c>
      <c r="BS302" s="86">
        <v>0</v>
      </c>
      <c r="BT302" s="86">
        <v>0</v>
      </c>
      <c r="BU302" s="86">
        <v>0</v>
      </c>
      <c r="BV302" s="86">
        <v>0</v>
      </c>
      <c r="BW302" s="86">
        <v>0</v>
      </c>
      <c r="BX302" s="86">
        <v>0</v>
      </c>
      <c r="BY302" s="86">
        <v>0</v>
      </c>
      <c r="BZ302" s="86">
        <v>0</v>
      </c>
      <c r="CA302" s="86">
        <v>0</v>
      </c>
      <c r="CB302" s="113"/>
      <c r="CC302" s="113"/>
      <c r="CD302" s="113"/>
    </row>
    <row r="303" spans="1:90" s="14" customFormat="1" ht="45" x14ac:dyDescent="0.25">
      <c r="A303" s="2">
        <v>410416</v>
      </c>
      <c r="B303" s="3" t="s">
        <v>891</v>
      </c>
      <c r="C303" s="3" t="s">
        <v>892</v>
      </c>
      <c r="D303" s="3" t="s">
        <v>893</v>
      </c>
      <c r="E303" s="3" t="str">
        <f t="shared" si="53"/>
        <v>MIDEWIN NATIONAL TALLGRASS PRAIRIE USDA FS W903 pnum410416</v>
      </c>
      <c r="F303" s="2">
        <v>150</v>
      </c>
      <c r="G303" s="3" t="s">
        <v>894</v>
      </c>
      <c r="H303" s="3" t="s">
        <v>895</v>
      </c>
      <c r="I303" s="55">
        <v>800000</v>
      </c>
      <c r="J303" s="55">
        <v>800000</v>
      </c>
      <c r="K303" s="55">
        <v>800000</v>
      </c>
      <c r="L303" s="55">
        <v>1000000</v>
      </c>
      <c r="M303" s="55">
        <v>1000000</v>
      </c>
      <c r="N303" s="55">
        <v>1000000</v>
      </c>
      <c r="O303" s="55">
        <v>1000000</v>
      </c>
      <c r="P303" s="55">
        <v>1000000</v>
      </c>
      <c r="Q303" s="55">
        <v>1000000</v>
      </c>
      <c r="R303" s="55">
        <v>1000000</v>
      </c>
      <c r="S303" s="55">
        <v>1000000</v>
      </c>
      <c r="T303" s="55">
        <v>1000000</v>
      </c>
      <c r="U303" s="55">
        <v>1000000</v>
      </c>
      <c r="V303" s="55">
        <v>1000000</v>
      </c>
      <c r="W303" s="55">
        <v>1000000</v>
      </c>
      <c r="X303" s="55">
        <v>2600000</v>
      </c>
      <c r="Y303" s="55">
        <v>2600000</v>
      </c>
      <c r="Z303" s="55">
        <v>2600000</v>
      </c>
      <c r="AA303" s="55">
        <v>2600000</v>
      </c>
      <c r="AB303" s="55">
        <v>2600000</v>
      </c>
      <c r="AC303" s="55">
        <v>2600000</v>
      </c>
      <c r="AD303" s="55">
        <v>2600000</v>
      </c>
      <c r="AE303" s="55">
        <v>2600000</v>
      </c>
      <c r="AF303" s="55">
        <v>2600000</v>
      </c>
      <c r="AG303" s="55">
        <v>2600000</v>
      </c>
      <c r="AH303" s="55">
        <v>2600000</v>
      </c>
      <c r="AI303" s="55">
        <v>2600000</v>
      </c>
      <c r="AJ303" s="55">
        <v>2600000</v>
      </c>
      <c r="AK303" s="55">
        <v>2600000</v>
      </c>
      <c r="AL303" s="55">
        <v>2600000</v>
      </c>
      <c r="AM303" s="55">
        <v>2600000</v>
      </c>
      <c r="AN303" s="55">
        <v>2600000</v>
      </c>
      <c r="AO303" s="55">
        <v>2600000</v>
      </c>
      <c r="AP303" s="55">
        <v>2600000</v>
      </c>
      <c r="AQ303" s="55">
        <v>2600000</v>
      </c>
      <c r="AR303" s="55">
        <v>2600000</v>
      </c>
      <c r="AS303" s="55">
        <v>2600000</v>
      </c>
      <c r="AT303" s="55">
        <v>2600000</v>
      </c>
      <c r="AU303" s="55">
        <v>5800000</v>
      </c>
      <c r="AV303" s="55">
        <v>5800000</v>
      </c>
      <c r="AW303" s="53">
        <v>5800000</v>
      </c>
      <c r="AX303" s="51">
        <v>0</v>
      </c>
      <c r="AY303" s="51">
        <v>0</v>
      </c>
      <c r="AZ303" s="51">
        <v>0</v>
      </c>
      <c r="BA303" s="51">
        <v>0</v>
      </c>
      <c r="BB303" s="51">
        <v>0</v>
      </c>
      <c r="BC303" s="51">
        <v>0</v>
      </c>
      <c r="BD303" s="51">
        <v>0</v>
      </c>
      <c r="BE303" s="51">
        <v>0</v>
      </c>
      <c r="BF303" s="51">
        <v>6307200</v>
      </c>
      <c r="BG303" s="51">
        <v>6307200</v>
      </c>
      <c r="BH303" s="51">
        <v>6307200</v>
      </c>
      <c r="BI303" s="51">
        <v>6307200</v>
      </c>
      <c r="BJ303" s="51">
        <v>6307200</v>
      </c>
      <c r="BK303" s="51">
        <v>6307200</v>
      </c>
      <c r="BL303" s="51">
        <v>6307200</v>
      </c>
      <c r="BM303" s="51">
        <v>6307200</v>
      </c>
      <c r="BN303" s="55">
        <v>0</v>
      </c>
      <c r="BO303" s="55">
        <v>0</v>
      </c>
      <c r="BP303" s="55">
        <v>0</v>
      </c>
      <c r="BQ303" s="55">
        <v>0</v>
      </c>
      <c r="BR303" s="55">
        <v>0</v>
      </c>
      <c r="BS303" s="55">
        <v>0</v>
      </c>
      <c r="BT303" s="55">
        <v>0</v>
      </c>
      <c r="BU303" s="55">
        <v>0</v>
      </c>
      <c r="BV303" s="55">
        <v>0</v>
      </c>
      <c r="BW303" s="55">
        <v>0</v>
      </c>
      <c r="BX303" s="55">
        <v>0</v>
      </c>
      <c r="BY303" s="55">
        <v>0</v>
      </c>
      <c r="BZ303" s="55">
        <v>0</v>
      </c>
      <c r="CA303" s="55">
        <v>0</v>
      </c>
      <c r="CB303"/>
      <c r="CC303"/>
      <c r="CD303"/>
      <c r="CE303"/>
      <c r="CF303"/>
      <c r="CG303"/>
      <c r="CH303"/>
      <c r="CI303"/>
      <c r="CJ303"/>
      <c r="CK303"/>
      <c r="CL303"/>
    </row>
    <row r="304" spans="1:90" ht="45" x14ac:dyDescent="0.25">
      <c r="A304" s="2">
        <v>409785</v>
      </c>
      <c r="B304" s="3" t="s">
        <v>891</v>
      </c>
      <c r="C304" s="3" t="s">
        <v>892</v>
      </c>
      <c r="D304" s="3" t="s">
        <v>467</v>
      </c>
      <c r="E304" s="3" t="str">
        <f t="shared" si="53"/>
        <v>MIDEWIN NATIONAL TALLGRASS PRAIRIE USDA FS W101 pnum409785</v>
      </c>
      <c r="F304" s="2">
        <v>100</v>
      </c>
      <c r="G304" s="3" t="s">
        <v>896</v>
      </c>
      <c r="H304" s="3" t="s">
        <v>897</v>
      </c>
      <c r="I304" s="53">
        <v>800000</v>
      </c>
      <c r="J304" s="53">
        <v>800000</v>
      </c>
      <c r="K304" s="53">
        <v>800000</v>
      </c>
      <c r="L304" s="53">
        <v>1200000</v>
      </c>
      <c r="M304" s="53">
        <v>1200000</v>
      </c>
      <c r="N304" s="53">
        <v>1200000</v>
      </c>
      <c r="O304" s="53">
        <v>1200000</v>
      </c>
      <c r="P304" s="53">
        <v>1200000</v>
      </c>
      <c r="Q304" s="53">
        <v>1200000</v>
      </c>
      <c r="R304" s="53">
        <v>1200000</v>
      </c>
      <c r="S304" s="53">
        <v>1200000</v>
      </c>
      <c r="T304" s="53">
        <v>1200000</v>
      </c>
      <c r="U304" s="53">
        <v>1200000</v>
      </c>
      <c r="V304" s="53">
        <v>1200000</v>
      </c>
      <c r="W304" s="53">
        <v>1200000</v>
      </c>
      <c r="X304" s="53">
        <v>2600000</v>
      </c>
      <c r="Y304" s="53">
        <v>2600000</v>
      </c>
      <c r="Z304" s="53">
        <v>2600000</v>
      </c>
      <c r="AA304" s="53">
        <v>2600000</v>
      </c>
      <c r="AB304" s="53">
        <v>2600000</v>
      </c>
      <c r="AC304" s="53">
        <v>2600000</v>
      </c>
      <c r="AD304" s="53">
        <v>2600000</v>
      </c>
      <c r="AE304" s="53">
        <v>2600000</v>
      </c>
      <c r="AF304" s="53">
        <v>2600000</v>
      </c>
      <c r="AG304" s="53">
        <v>2600000</v>
      </c>
      <c r="AH304" s="53">
        <v>2600000</v>
      </c>
      <c r="AI304" s="53">
        <v>2600000</v>
      </c>
      <c r="AJ304" s="53">
        <v>2600000</v>
      </c>
      <c r="AK304" s="53">
        <v>2600000</v>
      </c>
      <c r="AL304" s="53">
        <v>2600000</v>
      </c>
      <c r="AM304" s="53">
        <v>2600000</v>
      </c>
      <c r="AN304" s="53">
        <v>2600000</v>
      </c>
      <c r="AO304" s="53">
        <v>2600000</v>
      </c>
      <c r="AP304" s="53">
        <v>2600000</v>
      </c>
      <c r="AQ304" s="53">
        <v>2600000</v>
      </c>
      <c r="AR304" s="53">
        <v>2600000</v>
      </c>
      <c r="AS304" s="53">
        <v>2600000</v>
      </c>
      <c r="AT304" s="53">
        <v>2600000</v>
      </c>
      <c r="AU304" s="52">
        <v>0</v>
      </c>
      <c r="AV304" s="52">
        <v>0</v>
      </c>
      <c r="AW304" s="52">
        <v>0</v>
      </c>
      <c r="AX304" s="54">
        <v>5800000</v>
      </c>
      <c r="AY304" s="54">
        <v>5800000</v>
      </c>
      <c r="AZ304" s="54">
        <v>5800000</v>
      </c>
      <c r="BA304" s="54">
        <v>5800000</v>
      </c>
      <c r="BB304" s="54">
        <v>5800000</v>
      </c>
      <c r="BC304" s="54">
        <v>5800000</v>
      </c>
      <c r="BD304" s="54">
        <v>5800000</v>
      </c>
      <c r="BE304" s="54">
        <v>5800000</v>
      </c>
      <c r="BF304" s="55">
        <v>0</v>
      </c>
      <c r="BG304" s="55">
        <v>0</v>
      </c>
      <c r="BH304" s="55">
        <v>0</v>
      </c>
      <c r="BI304" s="55">
        <v>0</v>
      </c>
      <c r="BJ304" s="55">
        <v>0</v>
      </c>
      <c r="BK304" s="55">
        <v>0</v>
      </c>
      <c r="BL304" s="55">
        <v>0</v>
      </c>
      <c r="BM304" s="55">
        <v>0</v>
      </c>
      <c r="BN304" s="53">
        <v>0</v>
      </c>
      <c r="BO304" s="53">
        <v>0</v>
      </c>
      <c r="BP304" s="53">
        <v>0</v>
      </c>
      <c r="BQ304" s="53">
        <v>0</v>
      </c>
      <c r="BR304" s="53">
        <v>0</v>
      </c>
      <c r="BS304" s="53">
        <v>0</v>
      </c>
      <c r="BT304" s="53">
        <v>0</v>
      </c>
      <c r="BU304" s="53">
        <v>0</v>
      </c>
      <c r="BV304" s="53">
        <v>0</v>
      </c>
      <c r="BW304" s="53">
        <v>0</v>
      </c>
      <c r="BX304" s="53">
        <v>0</v>
      </c>
      <c r="BY304" s="53">
        <v>0</v>
      </c>
      <c r="BZ304" s="53">
        <v>0</v>
      </c>
      <c r="CA304" s="53">
        <v>0</v>
      </c>
    </row>
    <row r="305" spans="1:90" x14ac:dyDescent="0.25">
      <c r="A305" s="47">
        <v>409191</v>
      </c>
      <c r="B305" s="48" t="s">
        <v>898</v>
      </c>
      <c r="C305" s="11" t="s">
        <v>899</v>
      </c>
      <c r="D305" s="11" t="s">
        <v>172</v>
      </c>
      <c r="E305" s="3" t="str">
        <f t="shared" si="53"/>
        <v>MINOOKA W7 pnum409191</v>
      </c>
      <c r="F305" s="10">
        <v>50</v>
      </c>
      <c r="G305" s="11" t="s">
        <v>900</v>
      </c>
      <c r="H305" s="11" t="s">
        <v>901</v>
      </c>
      <c r="I305" s="133">
        <f t="shared" ref="I305:AU305" si="69">J305-160000</f>
        <v>3424000</v>
      </c>
      <c r="J305" s="79">
        <f t="shared" si="69"/>
        <v>3584000</v>
      </c>
      <c r="K305" s="79">
        <f t="shared" si="69"/>
        <v>3744000</v>
      </c>
      <c r="L305" s="79">
        <f t="shared" si="69"/>
        <v>3904000</v>
      </c>
      <c r="M305" s="79">
        <f t="shared" si="69"/>
        <v>4064000</v>
      </c>
      <c r="N305" s="79">
        <f t="shared" si="69"/>
        <v>4224000</v>
      </c>
      <c r="O305" s="79">
        <f t="shared" si="69"/>
        <v>4384000</v>
      </c>
      <c r="P305" s="79">
        <f t="shared" si="69"/>
        <v>4544000</v>
      </c>
      <c r="Q305" s="79">
        <f t="shared" si="69"/>
        <v>4704000</v>
      </c>
      <c r="R305" s="79">
        <f t="shared" si="69"/>
        <v>4864000</v>
      </c>
      <c r="S305" s="79">
        <f t="shared" si="69"/>
        <v>5024000</v>
      </c>
      <c r="T305" s="79">
        <f t="shared" si="69"/>
        <v>5184000</v>
      </c>
      <c r="U305" s="79">
        <f t="shared" si="69"/>
        <v>5344000</v>
      </c>
      <c r="V305" s="79">
        <f t="shared" si="69"/>
        <v>5504000</v>
      </c>
      <c r="W305" s="79">
        <f t="shared" si="69"/>
        <v>5664000</v>
      </c>
      <c r="X305" s="79">
        <f t="shared" si="69"/>
        <v>5824000</v>
      </c>
      <c r="Y305" s="79">
        <f t="shared" si="69"/>
        <v>5984000</v>
      </c>
      <c r="Z305" s="79">
        <f t="shared" si="69"/>
        <v>6144000</v>
      </c>
      <c r="AA305" s="79">
        <f t="shared" si="69"/>
        <v>6304000</v>
      </c>
      <c r="AB305" s="79">
        <f t="shared" si="69"/>
        <v>6464000</v>
      </c>
      <c r="AC305" s="79">
        <f t="shared" si="69"/>
        <v>6624000</v>
      </c>
      <c r="AD305" s="79">
        <f t="shared" si="69"/>
        <v>6784000</v>
      </c>
      <c r="AE305" s="79">
        <f t="shared" si="69"/>
        <v>6944000</v>
      </c>
      <c r="AF305" s="79">
        <f t="shared" si="69"/>
        <v>7104000</v>
      </c>
      <c r="AG305" s="79">
        <f t="shared" si="69"/>
        <v>7264000</v>
      </c>
      <c r="AH305" s="79">
        <f t="shared" si="69"/>
        <v>7424000</v>
      </c>
      <c r="AI305" s="79">
        <f t="shared" si="69"/>
        <v>7584000</v>
      </c>
      <c r="AJ305" s="79">
        <f t="shared" si="69"/>
        <v>7744000</v>
      </c>
      <c r="AK305" s="79">
        <f t="shared" si="69"/>
        <v>7904000</v>
      </c>
      <c r="AL305" s="79">
        <f t="shared" si="69"/>
        <v>8064000</v>
      </c>
      <c r="AM305" s="79">
        <f t="shared" si="69"/>
        <v>8224000</v>
      </c>
      <c r="AN305" s="79">
        <f t="shared" si="69"/>
        <v>8384000</v>
      </c>
      <c r="AO305" s="79">
        <f t="shared" si="69"/>
        <v>8544000</v>
      </c>
      <c r="AP305" s="79">
        <f t="shared" si="69"/>
        <v>8704000</v>
      </c>
      <c r="AQ305" s="79">
        <f t="shared" si="69"/>
        <v>8864000</v>
      </c>
      <c r="AR305" s="79">
        <f t="shared" si="69"/>
        <v>9024000</v>
      </c>
      <c r="AS305" s="79">
        <f t="shared" si="69"/>
        <v>9184000</v>
      </c>
      <c r="AT305" s="79">
        <f t="shared" si="69"/>
        <v>9344000</v>
      </c>
      <c r="AU305" s="79">
        <f t="shared" si="69"/>
        <v>9504000</v>
      </c>
      <c r="AV305" s="79">
        <v>9664000</v>
      </c>
      <c r="AW305" s="79">
        <v>63360000</v>
      </c>
      <c r="AX305" s="86">
        <v>63634750</v>
      </c>
      <c r="AY305" s="86">
        <v>63909500</v>
      </c>
      <c r="AZ305" s="86">
        <v>64184250</v>
      </c>
      <c r="BA305" s="77">
        <v>64459000</v>
      </c>
      <c r="BB305" s="77">
        <v>67576000</v>
      </c>
      <c r="BC305" s="86">
        <v>70726250</v>
      </c>
      <c r="BD305" s="86">
        <v>73876500</v>
      </c>
      <c r="BE305" s="86">
        <v>77026750</v>
      </c>
      <c r="BF305" s="77">
        <v>80177000</v>
      </c>
      <c r="BG305" s="77">
        <v>60612500</v>
      </c>
      <c r="BH305" s="77">
        <v>57178500</v>
      </c>
      <c r="BI305" s="77">
        <v>82327000</v>
      </c>
      <c r="BJ305" s="77">
        <v>82060000</v>
      </c>
      <c r="BK305" s="77">
        <v>92182500</v>
      </c>
      <c r="BL305" s="77">
        <v>104361000</v>
      </c>
      <c r="BM305" s="77">
        <v>57485000</v>
      </c>
      <c r="BN305" s="79">
        <v>3706500</v>
      </c>
      <c r="BO305" s="79">
        <v>3706500</v>
      </c>
      <c r="BP305" s="79">
        <v>3706500</v>
      </c>
      <c r="BQ305" s="79">
        <v>17185000</v>
      </c>
      <c r="BR305" s="79">
        <v>16009000</v>
      </c>
      <c r="BS305" s="79">
        <v>17363000</v>
      </c>
      <c r="BT305" s="80">
        <f t="shared" ref="BT305:BZ305" si="70">AVERAGE($BO$302:$BS$302)</f>
        <v>0</v>
      </c>
      <c r="BU305" s="80">
        <f t="shared" si="70"/>
        <v>0</v>
      </c>
      <c r="BV305" s="80">
        <f t="shared" si="70"/>
        <v>0</v>
      </c>
      <c r="BW305" s="80">
        <f t="shared" si="70"/>
        <v>0</v>
      </c>
      <c r="BX305" s="80">
        <f t="shared" si="70"/>
        <v>0</v>
      </c>
      <c r="BY305" s="80">
        <f t="shared" si="70"/>
        <v>0</v>
      </c>
      <c r="BZ305" s="80">
        <f t="shared" si="70"/>
        <v>0</v>
      </c>
      <c r="CA305" s="122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</row>
    <row r="306" spans="1:90" s="14" customFormat="1" x14ac:dyDescent="0.25">
      <c r="A306" s="47">
        <v>409192</v>
      </c>
      <c r="B306" s="48" t="s">
        <v>898</v>
      </c>
      <c r="C306" s="11" t="s">
        <v>899</v>
      </c>
      <c r="D306" s="11" t="s">
        <v>177</v>
      </c>
      <c r="E306" s="3" t="str">
        <f t="shared" si="53"/>
        <v>MINOOKA W6 pnum409192</v>
      </c>
      <c r="F306" s="10">
        <v>50</v>
      </c>
      <c r="G306" s="11" t="s">
        <v>734</v>
      </c>
      <c r="H306" s="11" t="s">
        <v>902</v>
      </c>
      <c r="I306" s="133">
        <f t="shared" ref="I306:AU306" si="71">J306-350000</f>
        <v>8374000</v>
      </c>
      <c r="J306" s="79">
        <f t="shared" si="71"/>
        <v>8724000</v>
      </c>
      <c r="K306" s="79">
        <f t="shared" si="71"/>
        <v>9074000</v>
      </c>
      <c r="L306" s="79">
        <f t="shared" si="71"/>
        <v>9424000</v>
      </c>
      <c r="M306" s="79">
        <f t="shared" si="71"/>
        <v>9774000</v>
      </c>
      <c r="N306" s="79">
        <f t="shared" si="71"/>
        <v>10124000</v>
      </c>
      <c r="O306" s="79">
        <f t="shared" si="71"/>
        <v>10474000</v>
      </c>
      <c r="P306" s="79">
        <f t="shared" si="71"/>
        <v>10824000</v>
      </c>
      <c r="Q306" s="79">
        <f t="shared" si="71"/>
        <v>11174000</v>
      </c>
      <c r="R306" s="79">
        <f t="shared" si="71"/>
        <v>11524000</v>
      </c>
      <c r="S306" s="79">
        <f t="shared" si="71"/>
        <v>11874000</v>
      </c>
      <c r="T306" s="79">
        <f t="shared" si="71"/>
        <v>12224000</v>
      </c>
      <c r="U306" s="79">
        <f t="shared" si="71"/>
        <v>12574000</v>
      </c>
      <c r="V306" s="79">
        <f t="shared" si="71"/>
        <v>12924000</v>
      </c>
      <c r="W306" s="79">
        <f t="shared" si="71"/>
        <v>13274000</v>
      </c>
      <c r="X306" s="79">
        <f t="shared" si="71"/>
        <v>13624000</v>
      </c>
      <c r="Y306" s="79">
        <f t="shared" si="71"/>
        <v>13974000</v>
      </c>
      <c r="Z306" s="79">
        <f t="shared" si="71"/>
        <v>14324000</v>
      </c>
      <c r="AA306" s="79">
        <f t="shared" si="71"/>
        <v>14674000</v>
      </c>
      <c r="AB306" s="79">
        <f t="shared" si="71"/>
        <v>15024000</v>
      </c>
      <c r="AC306" s="79">
        <f t="shared" si="71"/>
        <v>15374000</v>
      </c>
      <c r="AD306" s="79">
        <f t="shared" si="71"/>
        <v>15724000</v>
      </c>
      <c r="AE306" s="79">
        <f t="shared" si="71"/>
        <v>16074000</v>
      </c>
      <c r="AF306" s="79">
        <f t="shared" si="71"/>
        <v>16424000</v>
      </c>
      <c r="AG306" s="79">
        <f t="shared" si="71"/>
        <v>16774000</v>
      </c>
      <c r="AH306" s="79">
        <f t="shared" si="71"/>
        <v>17124000</v>
      </c>
      <c r="AI306" s="79">
        <f t="shared" si="71"/>
        <v>17474000</v>
      </c>
      <c r="AJ306" s="79">
        <f t="shared" si="71"/>
        <v>17824000</v>
      </c>
      <c r="AK306" s="79">
        <f t="shared" si="71"/>
        <v>18174000</v>
      </c>
      <c r="AL306" s="79">
        <f t="shared" si="71"/>
        <v>18524000</v>
      </c>
      <c r="AM306" s="79">
        <f t="shared" si="71"/>
        <v>18874000</v>
      </c>
      <c r="AN306" s="79">
        <f t="shared" si="71"/>
        <v>19224000</v>
      </c>
      <c r="AO306" s="79">
        <f t="shared" si="71"/>
        <v>19574000</v>
      </c>
      <c r="AP306" s="79">
        <f t="shared" si="71"/>
        <v>19924000</v>
      </c>
      <c r="AQ306" s="79">
        <f t="shared" si="71"/>
        <v>20274000</v>
      </c>
      <c r="AR306" s="79">
        <f t="shared" si="71"/>
        <v>20624000</v>
      </c>
      <c r="AS306" s="79">
        <f t="shared" si="71"/>
        <v>20974000</v>
      </c>
      <c r="AT306" s="79">
        <f t="shared" si="71"/>
        <v>21324000</v>
      </c>
      <c r="AU306" s="79">
        <f t="shared" si="71"/>
        <v>21674000</v>
      </c>
      <c r="AV306" s="79">
        <v>22024000</v>
      </c>
      <c r="AW306" s="79">
        <v>48598000</v>
      </c>
      <c r="AX306" s="88">
        <v>52563250</v>
      </c>
      <c r="AY306" s="88">
        <v>56528500</v>
      </c>
      <c r="AZ306" s="88">
        <v>60493750</v>
      </c>
      <c r="BA306" s="79">
        <v>64459000</v>
      </c>
      <c r="BB306" s="79">
        <v>67576500</v>
      </c>
      <c r="BC306" s="88">
        <v>70726625</v>
      </c>
      <c r="BD306" s="88">
        <v>73876875</v>
      </c>
      <c r="BE306" s="88">
        <v>77027125</v>
      </c>
      <c r="BF306" s="77">
        <v>80177000</v>
      </c>
      <c r="BG306" s="77">
        <v>60612500</v>
      </c>
      <c r="BH306" s="77">
        <v>57178500</v>
      </c>
      <c r="BI306" s="77">
        <v>82327000</v>
      </c>
      <c r="BJ306" s="77">
        <v>82060000</v>
      </c>
      <c r="BK306" s="77">
        <v>92182500</v>
      </c>
      <c r="BL306" s="77">
        <v>104361000</v>
      </c>
      <c r="BM306" s="77">
        <v>57485000</v>
      </c>
      <c r="BN306" s="77">
        <v>3706500</v>
      </c>
      <c r="BO306" s="77">
        <v>3706500</v>
      </c>
      <c r="BP306" s="77">
        <v>3706500</v>
      </c>
      <c r="BQ306" s="77">
        <v>28883000</v>
      </c>
      <c r="BR306" s="77">
        <v>29200000</v>
      </c>
      <c r="BS306" s="77">
        <v>30261000</v>
      </c>
      <c r="BT306" s="76">
        <f t="shared" ref="BT306:BZ306" si="72">AVERAGE($BO$303:$BS$303)</f>
        <v>0</v>
      </c>
      <c r="BU306" s="76">
        <f t="shared" si="72"/>
        <v>0</v>
      </c>
      <c r="BV306" s="76">
        <f t="shared" si="72"/>
        <v>0</v>
      </c>
      <c r="BW306" s="76">
        <f t="shared" si="72"/>
        <v>0</v>
      </c>
      <c r="BX306" s="76">
        <f t="shared" si="72"/>
        <v>0</v>
      </c>
      <c r="BY306" s="76">
        <f t="shared" si="72"/>
        <v>0</v>
      </c>
      <c r="BZ306" s="76">
        <f t="shared" si="72"/>
        <v>0</v>
      </c>
      <c r="CA306" s="56"/>
    </row>
    <row r="307" spans="1:90" s="14" customFormat="1" x14ac:dyDescent="0.25">
      <c r="A307" s="47">
        <v>409193</v>
      </c>
      <c r="B307" s="48" t="s">
        <v>898</v>
      </c>
      <c r="C307" s="11" t="s">
        <v>899</v>
      </c>
      <c r="D307" s="11" t="s">
        <v>169</v>
      </c>
      <c r="E307" s="3" t="str">
        <f t="shared" si="53"/>
        <v>MINOOKA W5 pnum409193</v>
      </c>
      <c r="F307" s="10">
        <v>41</v>
      </c>
      <c r="G307" s="11" t="s">
        <v>903</v>
      </c>
      <c r="H307" s="11" t="s">
        <v>904</v>
      </c>
      <c r="I307" s="92">
        <v>0</v>
      </c>
      <c r="J307" s="88">
        <v>0</v>
      </c>
      <c r="K307" s="88">
        <v>0</v>
      </c>
      <c r="L307" s="88">
        <v>0</v>
      </c>
      <c r="M307" s="88">
        <v>0</v>
      </c>
      <c r="N307" s="88">
        <v>0</v>
      </c>
      <c r="O307" s="88">
        <v>0</v>
      </c>
      <c r="P307" s="88">
        <v>0</v>
      </c>
      <c r="Q307" s="88">
        <v>0</v>
      </c>
      <c r="R307" s="88">
        <v>0</v>
      </c>
      <c r="S307" s="88">
        <v>0</v>
      </c>
      <c r="T307" s="88">
        <v>0</v>
      </c>
      <c r="U307" s="88">
        <v>0</v>
      </c>
      <c r="V307" s="88">
        <v>0</v>
      </c>
      <c r="W307" s="88">
        <v>0</v>
      </c>
      <c r="X307" s="88">
        <v>0</v>
      </c>
      <c r="Y307" s="88">
        <v>0</v>
      </c>
      <c r="Z307" s="88">
        <v>0</v>
      </c>
      <c r="AA307" s="88">
        <v>0</v>
      </c>
      <c r="AB307" s="88">
        <v>0</v>
      </c>
      <c r="AC307" s="88">
        <v>0</v>
      </c>
      <c r="AD307" s="88">
        <v>0</v>
      </c>
      <c r="AE307" s="88">
        <v>0</v>
      </c>
      <c r="AF307" s="88">
        <v>0</v>
      </c>
      <c r="AG307" s="88">
        <v>0</v>
      </c>
      <c r="AH307" s="88">
        <v>0</v>
      </c>
      <c r="AI307" s="88">
        <v>0</v>
      </c>
      <c r="AJ307" s="88">
        <v>0</v>
      </c>
      <c r="AK307" s="88">
        <v>0</v>
      </c>
      <c r="AL307" s="88">
        <v>0</v>
      </c>
      <c r="AM307" s="88">
        <v>0</v>
      </c>
      <c r="AN307" s="88">
        <v>0</v>
      </c>
      <c r="AO307" s="88">
        <v>0</v>
      </c>
      <c r="AP307" s="88">
        <v>0</v>
      </c>
      <c r="AQ307" s="88">
        <v>0</v>
      </c>
      <c r="AR307" s="88">
        <v>0</v>
      </c>
      <c r="AS307" s="88">
        <v>0</v>
      </c>
      <c r="AT307" s="88">
        <v>0</v>
      </c>
      <c r="AU307" s="88">
        <v>0</v>
      </c>
      <c r="AV307" s="78">
        <v>0</v>
      </c>
      <c r="AW307" s="88">
        <v>0</v>
      </c>
      <c r="AX307" s="78">
        <v>0</v>
      </c>
      <c r="AY307" s="78">
        <v>0</v>
      </c>
      <c r="AZ307" s="78">
        <v>0</v>
      </c>
      <c r="BA307" s="78">
        <v>0</v>
      </c>
      <c r="BB307" s="78">
        <v>0</v>
      </c>
      <c r="BC307" s="78">
        <v>0</v>
      </c>
      <c r="BD307" s="78">
        <v>0</v>
      </c>
      <c r="BE307" s="78">
        <v>0</v>
      </c>
      <c r="BF307" s="78">
        <v>0</v>
      </c>
      <c r="BG307" s="78">
        <v>0</v>
      </c>
      <c r="BH307" s="78">
        <v>0</v>
      </c>
      <c r="BI307" s="78">
        <v>0</v>
      </c>
      <c r="BJ307" s="78">
        <v>0</v>
      </c>
      <c r="BK307" s="78">
        <v>0</v>
      </c>
      <c r="BL307" s="78">
        <v>0</v>
      </c>
      <c r="BM307" s="78">
        <v>0</v>
      </c>
      <c r="BN307" s="78">
        <v>0</v>
      </c>
      <c r="BO307" s="86">
        <v>0</v>
      </c>
      <c r="BP307" s="86">
        <v>0</v>
      </c>
      <c r="BQ307" s="86">
        <v>0</v>
      </c>
      <c r="BR307" s="86">
        <v>0</v>
      </c>
      <c r="BS307" s="86">
        <v>0</v>
      </c>
      <c r="BT307" s="86">
        <v>0</v>
      </c>
      <c r="BU307" s="86">
        <v>0</v>
      </c>
      <c r="BV307" s="86">
        <v>0</v>
      </c>
      <c r="BW307" s="86">
        <v>0</v>
      </c>
      <c r="BX307" s="86">
        <v>0</v>
      </c>
      <c r="BY307" s="86">
        <v>0</v>
      </c>
      <c r="BZ307" s="86">
        <v>0</v>
      </c>
      <c r="CA307" s="56"/>
    </row>
    <row r="308" spans="1:90" s="14" customFormat="1" x14ac:dyDescent="0.25">
      <c r="A308" s="2">
        <v>409309</v>
      </c>
      <c r="B308" s="3" t="s">
        <v>905</v>
      </c>
      <c r="C308" s="3" t="s">
        <v>906</v>
      </c>
      <c r="D308" s="3" t="s">
        <v>136</v>
      </c>
      <c r="E308" s="3" t="str">
        <f t="shared" si="53"/>
        <v>MODERN MHP W2 pnum409309</v>
      </c>
      <c r="F308" s="5"/>
      <c r="G308" s="3" t="s">
        <v>907</v>
      </c>
      <c r="H308" s="3" t="s">
        <v>908</v>
      </c>
      <c r="I308" s="57">
        <v>0</v>
      </c>
      <c r="J308" s="50">
        <v>0</v>
      </c>
      <c r="K308" s="50">
        <v>0</v>
      </c>
      <c r="L308" s="50">
        <v>0</v>
      </c>
      <c r="M308" s="55">
        <v>0</v>
      </c>
      <c r="N308" s="55">
        <v>0</v>
      </c>
      <c r="O308" s="55">
        <v>0</v>
      </c>
      <c r="P308" s="55">
        <v>0</v>
      </c>
      <c r="Q308" s="55">
        <v>0</v>
      </c>
      <c r="R308" s="55">
        <v>0</v>
      </c>
      <c r="S308" s="55">
        <v>0</v>
      </c>
      <c r="T308" s="55">
        <v>0</v>
      </c>
      <c r="U308" s="55">
        <v>0</v>
      </c>
      <c r="V308" s="55">
        <v>0</v>
      </c>
      <c r="W308" s="55">
        <v>0</v>
      </c>
      <c r="X308" s="55">
        <v>0</v>
      </c>
      <c r="Y308" s="55">
        <v>0</v>
      </c>
      <c r="Z308" s="55">
        <v>0</v>
      </c>
      <c r="AA308" s="55">
        <v>0</v>
      </c>
      <c r="AB308" s="55">
        <v>0</v>
      </c>
      <c r="AC308" s="55">
        <v>0</v>
      </c>
      <c r="AD308" s="55">
        <v>0</v>
      </c>
      <c r="AE308" s="55">
        <v>0</v>
      </c>
      <c r="AF308" s="55">
        <v>0</v>
      </c>
      <c r="AG308" s="55">
        <v>0</v>
      </c>
      <c r="AH308" s="55">
        <v>0</v>
      </c>
      <c r="AI308" s="55">
        <v>0</v>
      </c>
      <c r="AJ308" s="55">
        <v>0</v>
      </c>
      <c r="AK308" s="55">
        <v>0</v>
      </c>
      <c r="AL308" s="55">
        <v>0</v>
      </c>
      <c r="AM308" s="55">
        <v>0</v>
      </c>
      <c r="AN308" s="55">
        <v>0</v>
      </c>
      <c r="AO308" s="55">
        <v>0</v>
      </c>
      <c r="AP308" s="55">
        <v>0</v>
      </c>
      <c r="AQ308" s="55">
        <v>0</v>
      </c>
      <c r="AR308" s="55">
        <v>0</v>
      </c>
      <c r="AS308" s="55">
        <v>0</v>
      </c>
      <c r="AT308" s="55">
        <v>0</v>
      </c>
      <c r="AU308" s="55">
        <v>0</v>
      </c>
      <c r="AV308" s="55">
        <v>0</v>
      </c>
      <c r="AW308" s="55">
        <v>0</v>
      </c>
      <c r="AX308" s="55">
        <v>0</v>
      </c>
      <c r="AY308" s="55">
        <v>0</v>
      </c>
      <c r="AZ308" s="55">
        <v>0</v>
      </c>
      <c r="BA308" s="55">
        <v>0</v>
      </c>
      <c r="BB308" s="55">
        <v>0</v>
      </c>
      <c r="BC308" s="55">
        <v>0</v>
      </c>
      <c r="BD308" s="55">
        <v>0</v>
      </c>
      <c r="BE308" s="55">
        <v>0</v>
      </c>
      <c r="BF308" s="55">
        <v>0</v>
      </c>
      <c r="BG308" s="55">
        <v>0</v>
      </c>
      <c r="BH308" s="55">
        <v>0</v>
      </c>
      <c r="BI308" s="55">
        <v>0</v>
      </c>
      <c r="BJ308" s="55">
        <v>0</v>
      </c>
      <c r="BK308" s="55">
        <v>0</v>
      </c>
      <c r="BL308" s="55">
        <v>0</v>
      </c>
      <c r="BM308" s="55">
        <v>0</v>
      </c>
      <c r="BN308" s="55">
        <v>0</v>
      </c>
      <c r="BO308" s="55">
        <v>0</v>
      </c>
      <c r="BP308" s="55">
        <v>0</v>
      </c>
      <c r="BQ308" s="55">
        <v>0</v>
      </c>
      <c r="BR308" s="55">
        <v>0</v>
      </c>
      <c r="BS308" s="55">
        <v>0</v>
      </c>
      <c r="BT308" s="55">
        <v>0</v>
      </c>
      <c r="BU308" s="55">
        <v>0</v>
      </c>
      <c r="BV308" s="55">
        <v>0</v>
      </c>
      <c r="BW308" s="55">
        <v>0</v>
      </c>
      <c r="BX308" s="55">
        <v>0</v>
      </c>
      <c r="BY308" s="55">
        <v>0</v>
      </c>
      <c r="BZ308" s="55">
        <v>0</v>
      </c>
      <c r="CA308" s="58"/>
    </row>
    <row r="309" spans="1:90" s="14" customFormat="1" x14ac:dyDescent="0.25">
      <c r="A309" s="2">
        <v>409308</v>
      </c>
      <c r="B309" s="3" t="s">
        <v>905</v>
      </c>
      <c r="C309" s="3" t="s">
        <v>906</v>
      </c>
      <c r="D309" s="3" t="s">
        <v>141</v>
      </c>
      <c r="E309" s="3" t="str">
        <f t="shared" si="53"/>
        <v>MODERN MHP W1 pnum409308</v>
      </c>
      <c r="F309" s="5"/>
      <c r="G309" s="3" t="s">
        <v>909</v>
      </c>
      <c r="H309" s="3" t="s">
        <v>910</v>
      </c>
      <c r="I309" s="50">
        <v>0</v>
      </c>
      <c r="J309" s="50">
        <v>0</v>
      </c>
      <c r="K309" s="50">
        <v>0</v>
      </c>
      <c r="L309" s="50">
        <v>0</v>
      </c>
      <c r="M309" s="50">
        <v>0</v>
      </c>
      <c r="N309" s="50">
        <v>0</v>
      </c>
      <c r="O309" s="50">
        <v>0</v>
      </c>
      <c r="P309" s="50">
        <f t="shared" ref="P309:AM309" si="73">Q309-25000</f>
        <v>1079000</v>
      </c>
      <c r="Q309" s="50">
        <f t="shared" si="73"/>
        <v>1104000</v>
      </c>
      <c r="R309" s="50">
        <f t="shared" si="73"/>
        <v>1129000</v>
      </c>
      <c r="S309" s="50">
        <f t="shared" si="73"/>
        <v>1154000</v>
      </c>
      <c r="T309" s="50">
        <f t="shared" si="73"/>
        <v>1179000</v>
      </c>
      <c r="U309" s="50">
        <f t="shared" si="73"/>
        <v>1204000</v>
      </c>
      <c r="V309" s="50">
        <f t="shared" si="73"/>
        <v>1229000</v>
      </c>
      <c r="W309" s="50">
        <f t="shared" si="73"/>
        <v>1254000</v>
      </c>
      <c r="X309" s="50">
        <f t="shared" si="73"/>
        <v>1279000</v>
      </c>
      <c r="Y309" s="50">
        <f t="shared" si="73"/>
        <v>1304000</v>
      </c>
      <c r="Z309" s="50">
        <f t="shared" si="73"/>
        <v>1329000</v>
      </c>
      <c r="AA309" s="50">
        <f t="shared" si="73"/>
        <v>1354000</v>
      </c>
      <c r="AB309" s="50">
        <f t="shared" si="73"/>
        <v>1379000</v>
      </c>
      <c r="AC309" s="50">
        <f t="shared" si="73"/>
        <v>1404000</v>
      </c>
      <c r="AD309" s="50">
        <f t="shared" si="73"/>
        <v>1429000</v>
      </c>
      <c r="AE309" s="50">
        <f t="shared" si="73"/>
        <v>1454000</v>
      </c>
      <c r="AF309" s="50">
        <f t="shared" si="73"/>
        <v>1479000</v>
      </c>
      <c r="AG309" s="50">
        <f t="shared" si="73"/>
        <v>1504000</v>
      </c>
      <c r="AH309" s="50">
        <f t="shared" si="73"/>
        <v>1529000</v>
      </c>
      <c r="AI309" s="50">
        <f t="shared" si="73"/>
        <v>1554000</v>
      </c>
      <c r="AJ309" s="50">
        <f t="shared" si="73"/>
        <v>1579000</v>
      </c>
      <c r="AK309" s="50">
        <f t="shared" si="73"/>
        <v>1604000</v>
      </c>
      <c r="AL309" s="50">
        <f t="shared" si="73"/>
        <v>1629000</v>
      </c>
      <c r="AM309" s="50">
        <f t="shared" si="73"/>
        <v>1654000</v>
      </c>
      <c r="AN309" s="51">
        <v>1679000</v>
      </c>
      <c r="AO309" s="51">
        <v>2263000</v>
      </c>
      <c r="AP309" s="51">
        <v>2700000</v>
      </c>
      <c r="AQ309" s="51">
        <v>912500</v>
      </c>
      <c r="AR309" s="51">
        <v>2737500</v>
      </c>
      <c r="AS309" s="51">
        <v>2100000</v>
      </c>
      <c r="AT309" s="51">
        <v>2200000</v>
      </c>
      <c r="AU309" s="51">
        <v>2737500</v>
      </c>
      <c r="AV309" s="51">
        <v>2737500</v>
      </c>
      <c r="AW309" s="52">
        <v>2737500</v>
      </c>
      <c r="AX309" s="51">
        <v>2737500</v>
      </c>
      <c r="AY309" s="51">
        <v>2737500</v>
      </c>
      <c r="AZ309" s="51">
        <v>2737500</v>
      </c>
      <c r="BA309" s="51">
        <v>2737500</v>
      </c>
      <c r="BB309" s="51">
        <v>2737500</v>
      </c>
      <c r="BC309" s="51">
        <v>2737500</v>
      </c>
      <c r="BD309" s="51">
        <v>2920500</v>
      </c>
      <c r="BE309" s="55">
        <v>0</v>
      </c>
      <c r="BF309" s="55">
        <v>0</v>
      </c>
      <c r="BG309" s="55">
        <v>0</v>
      </c>
      <c r="BH309" s="55">
        <v>0</v>
      </c>
      <c r="BI309" s="55">
        <v>0</v>
      </c>
      <c r="BJ309" s="55">
        <v>0</v>
      </c>
      <c r="BK309" s="55">
        <v>0</v>
      </c>
      <c r="BL309" s="55">
        <v>0</v>
      </c>
      <c r="BM309" s="55">
        <v>0</v>
      </c>
      <c r="BN309" s="55">
        <v>0</v>
      </c>
      <c r="BO309" s="55">
        <v>0</v>
      </c>
      <c r="BP309" s="55">
        <v>0</v>
      </c>
      <c r="BQ309" s="55">
        <v>0</v>
      </c>
      <c r="BR309" s="55">
        <v>0</v>
      </c>
      <c r="BS309" s="55">
        <v>0</v>
      </c>
      <c r="BT309" s="55">
        <v>0</v>
      </c>
      <c r="BU309" s="55">
        <v>0</v>
      </c>
      <c r="BV309" s="55">
        <v>0</v>
      </c>
      <c r="BW309" s="55">
        <v>0</v>
      </c>
      <c r="BX309" s="55">
        <v>0</v>
      </c>
      <c r="BY309" s="55">
        <v>0</v>
      </c>
      <c r="BZ309" s="55">
        <v>0</v>
      </c>
      <c r="CA309" s="58"/>
    </row>
    <row r="310" spans="1:90" s="14" customFormat="1" x14ac:dyDescent="0.25">
      <c r="A310" s="47">
        <v>405148</v>
      </c>
      <c r="B310" s="48" t="s">
        <v>911</v>
      </c>
      <c r="C310" s="11" t="s">
        <v>912</v>
      </c>
      <c r="D310" s="11" t="s">
        <v>177</v>
      </c>
      <c r="E310" s="3" t="str">
        <f t="shared" si="53"/>
        <v>MOKENA W6 pnum405148</v>
      </c>
      <c r="F310" s="10">
        <v>425</v>
      </c>
      <c r="G310" s="11" t="s">
        <v>913</v>
      </c>
      <c r="H310" s="11" t="s">
        <v>914</v>
      </c>
      <c r="I310" s="93">
        <v>0</v>
      </c>
      <c r="J310" s="80">
        <v>0</v>
      </c>
      <c r="K310" s="80">
        <v>0</v>
      </c>
      <c r="L310" s="80">
        <v>0</v>
      </c>
      <c r="M310" s="76">
        <v>0</v>
      </c>
      <c r="N310" s="76">
        <v>0</v>
      </c>
      <c r="O310" s="76">
        <v>0</v>
      </c>
      <c r="P310" s="76">
        <v>0</v>
      </c>
      <c r="Q310" s="76">
        <v>0</v>
      </c>
      <c r="R310" s="76">
        <v>0</v>
      </c>
      <c r="S310" s="76">
        <v>0</v>
      </c>
      <c r="T310" s="76">
        <v>0</v>
      </c>
      <c r="U310" s="76">
        <v>0</v>
      </c>
      <c r="V310" s="76">
        <v>0</v>
      </c>
      <c r="W310" s="76">
        <v>0</v>
      </c>
      <c r="X310" s="76">
        <v>0</v>
      </c>
      <c r="Y310" s="76">
        <v>0</v>
      </c>
      <c r="Z310" s="76">
        <v>0</v>
      </c>
      <c r="AA310" s="76">
        <v>0</v>
      </c>
      <c r="AB310" s="76">
        <v>0</v>
      </c>
      <c r="AC310" s="76">
        <v>0</v>
      </c>
      <c r="AD310" s="76">
        <v>0</v>
      </c>
      <c r="AE310" s="76">
        <v>0</v>
      </c>
      <c r="AF310" s="76">
        <v>0</v>
      </c>
      <c r="AG310" s="76">
        <v>0</v>
      </c>
      <c r="AH310" s="76">
        <v>0</v>
      </c>
      <c r="AI310" s="76">
        <v>0</v>
      </c>
      <c r="AJ310" s="76">
        <v>0</v>
      </c>
      <c r="AK310" s="76">
        <v>0</v>
      </c>
      <c r="AL310" s="76">
        <v>0</v>
      </c>
      <c r="AM310" s="76">
        <v>0</v>
      </c>
      <c r="AN310" s="76">
        <v>0</v>
      </c>
      <c r="AO310" s="76">
        <v>0</v>
      </c>
      <c r="AP310" s="76">
        <v>0</v>
      </c>
      <c r="AQ310" s="76">
        <v>0</v>
      </c>
      <c r="AR310" s="76">
        <v>0</v>
      </c>
      <c r="AS310" s="76">
        <v>0</v>
      </c>
      <c r="AT310" s="76">
        <v>0</v>
      </c>
      <c r="AU310" s="76">
        <v>0</v>
      </c>
      <c r="AV310" s="76">
        <v>0</v>
      </c>
      <c r="AW310" s="76">
        <v>0</v>
      </c>
      <c r="AX310" s="76">
        <v>0</v>
      </c>
      <c r="AY310" s="76">
        <v>0</v>
      </c>
      <c r="AZ310" s="76">
        <v>0</v>
      </c>
      <c r="BA310" s="76">
        <v>0</v>
      </c>
      <c r="BB310" s="76">
        <v>0</v>
      </c>
      <c r="BC310" s="76">
        <v>0</v>
      </c>
      <c r="BD310" s="76">
        <v>0</v>
      </c>
      <c r="BE310" s="76">
        <v>0</v>
      </c>
      <c r="BF310" s="77">
        <v>2399000</v>
      </c>
      <c r="BG310" s="77">
        <v>130691000</v>
      </c>
      <c r="BH310" s="77">
        <v>145691000</v>
      </c>
      <c r="BI310" s="77">
        <v>115375000</v>
      </c>
      <c r="BJ310" s="87">
        <v>21700000</v>
      </c>
      <c r="BK310" s="84">
        <v>120000</v>
      </c>
      <c r="BL310" s="84">
        <v>120000</v>
      </c>
      <c r="BM310" s="84">
        <v>120000</v>
      </c>
      <c r="BN310" s="84">
        <v>120000</v>
      </c>
      <c r="BO310" s="77">
        <v>120000</v>
      </c>
      <c r="BP310" s="77">
        <v>120000</v>
      </c>
      <c r="BQ310" s="77">
        <v>120000</v>
      </c>
      <c r="BR310" s="77">
        <v>120000</v>
      </c>
      <c r="BS310" s="77">
        <v>120000</v>
      </c>
      <c r="BT310" s="77">
        <v>120000</v>
      </c>
      <c r="BU310" s="77">
        <v>245000</v>
      </c>
      <c r="BV310" s="77">
        <v>153000</v>
      </c>
      <c r="BW310" s="77">
        <v>185000</v>
      </c>
      <c r="BX310" s="77">
        <v>183000</v>
      </c>
      <c r="BY310" s="77">
        <v>109000</v>
      </c>
      <c r="BZ310" s="77">
        <v>109000</v>
      </c>
      <c r="CA310" s="56"/>
      <c r="CB310"/>
      <c r="CC310"/>
      <c r="CD310"/>
      <c r="CE310"/>
      <c r="CF310"/>
      <c r="CG310"/>
      <c r="CH310"/>
      <c r="CI310"/>
      <c r="CJ310"/>
      <c r="CK310"/>
      <c r="CL310"/>
    </row>
    <row r="311" spans="1:90" s="14" customFormat="1" x14ac:dyDescent="0.25">
      <c r="A311" s="47">
        <v>409333</v>
      </c>
      <c r="B311" s="48" t="s">
        <v>911</v>
      </c>
      <c r="C311" s="11" t="s">
        <v>912</v>
      </c>
      <c r="D311" s="11" t="s">
        <v>157</v>
      </c>
      <c r="E311" s="3" t="str">
        <f t="shared" si="53"/>
        <v>MOKENA W4 pnum409333</v>
      </c>
      <c r="F311" s="10">
        <v>420</v>
      </c>
      <c r="G311" s="11" t="s">
        <v>915</v>
      </c>
      <c r="H311" s="11" t="s">
        <v>916</v>
      </c>
      <c r="I311" s="75">
        <v>0</v>
      </c>
      <c r="J311" s="81">
        <v>0</v>
      </c>
      <c r="K311" s="81">
        <v>0</v>
      </c>
      <c r="L311" s="81">
        <v>0</v>
      </c>
      <c r="M311" s="81">
        <v>0</v>
      </c>
      <c r="N311" s="81">
        <v>0</v>
      </c>
      <c r="O311" s="81">
        <v>0</v>
      </c>
      <c r="P311" s="81">
        <v>0</v>
      </c>
      <c r="Q311" s="81">
        <v>0</v>
      </c>
      <c r="R311" s="81">
        <v>0</v>
      </c>
      <c r="S311" s="81">
        <v>0</v>
      </c>
      <c r="T311" s="81">
        <v>0</v>
      </c>
      <c r="U311" s="81">
        <v>0</v>
      </c>
      <c r="V311" s="81">
        <v>0</v>
      </c>
      <c r="W311" s="81">
        <v>0</v>
      </c>
      <c r="X311" s="81">
        <v>0</v>
      </c>
      <c r="Y311" s="81">
        <v>0</v>
      </c>
      <c r="Z311" s="81">
        <v>0</v>
      </c>
      <c r="AA311" s="81">
        <v>0</v>
      </c>
      <c r="AB311" s="81">
        <v>0</v>
      </c>
      <c r="AC311" s="81">
        <v>0</v>
      </c>
      <c r="AD311" s="81">
        <v>0</v>
      </c>
      <c r="AE311" s="81">
        <v>0</v>
      </c>
      <c r="AF311" s="81">
        <v>0</v>
      </c>
      <c r="AG311" s="81">
        <v>0</v>
      </c>
      <c r="AH311" s="81">
        <v>0</v>
      </c>
      <c r="AI311" s="81">
        <v>0</v>
      </c>
      <c r="AJ311" s="81">
        <v>0</v>
      </c>
      <c r="AK311" s="81">
        <v>0</v>
      </c>
      <c r="AL311" s="81">
        <v>0</v>
      </c>
      <c r="AM311" s="81">
        <v>0</v>
      </c>
      <c r="AN311" s="77">
        <v>0</v>
      </c>
      <c r="AO311" s="77">
        <v>0</v>
      </c>
      <c r="AP311" s="77">
        <v>0</v>
      </c>
      <c r="AQ311" s="77">
        <v>0</v>
      </c>
      <c r="AR311" s="77">
        <v>0</v>
      </c>
      <c r="AS311" s="77">
        <v>0</v>
      </c>
      <c r="AT311" s="77">
        <v>0</v>
      </c>
      <c r="AU311" s="77">
        <v>0</v>
      </c>
      <c r="AV311" s="77">
        <v>0</v>
      </c>
      <c r="AW311" s="79">
        <v>0</v>
      </c>
      <c r="AX311" s="77">
        <v>58431000</v>
      </c>
      <c r="AY311" s="77">
        <v>111340000</v>
      </c>
      <c r="AZ311" s="77">
        <v>79650000</v>
      </c>
      <c r="BA311" s="77">
        <v>60601000</v>
      </c>
      <c r="BB311" s="77">
        <v>126370000</v>
      </c>
      <c r="BC311" s="77">
        <v>146699000</v>
      </c>
      <c r="BD311" s="77">
        <v>152274000</v>
      </c>
      <c r="BE311" s="77">
        <v>172534000</v>
      </c>
      <c r="BF311" s="77">
        <v>183959000</v>
      </c>
      <c r="BG311" s="77">
        <v>160758000</v>
      </c>
      <c r="BH311" s="77">
        <v>172253000</v>
      </c>
      <c r="BI311" s="77">
        <v>177077000</v>
      </c>
      <c r="BJ311" s="87">
        <v>27463000</v>
      </c>
      <c r="BK311" s="84">
        <v>120000</v>
      </c>
      <c r="BL311" s="84">
        <v>120000</v>
      </c>
      <c r="BM311" s="84">
        <v>120000</v>
      </c>
      <c r="BN311" s="84">
        <v>120000</v>
      </c>
      <c r="BO311" s="77">
        <v>120000</v>
      </c>
      <c r="BP311" s="77">
        <v>120000</v>
      </c>
      <c r="BQ311" s="77">
        <v>120000</v>
      </c>
      <c r="BR311" s="77">
        <v>120000</v>
      </c>
      <c r="BS311" s="77">
        <v>120000</v>
      </c>
      <c r="BT311" s="77">
        <v>120000</v>
      </c>
      <c r="BU311" s="77">
        <v>196000</v>
      </c>
      <c r="BV311" s="77">
        <v>550000</v>
      </c>
      <c r="BW311" s="77">
        <v>201000</v>
      </c>
      <c r="BX311" s="77">
        <v>163000</v>
      </c>
      <c r="BY311" s="77">
        <v>197000</v>
      </c>
      <c r="BZ311" s="77">
        <v>197000</v>
      </c>
      <c r="CA311" s="56"/>
    </row>
    <row r="312" spans="1:90" x14ac:dyDescent="0.25">
      <c r="A312" s="47">
        <v>409329</v>
      </c>
      <c r="B312" s="48" t="s">
        <v>911</v>
      </c>
      <c r="C312" s="11" t="s">
        <v>912</v>
      </c>
      <c r="D312" s="11" t="s">
        <v>180</v>
      </c>
      <c r="E312" s="3" t="str">
        <f t="shared" si="53"/>
        <v>MOKENA W3 pnum409329</v>
      </c>
      <c r="F312" s="10">
        <v>417</v>
      </c>
      <c r="G312" s="11" t="s">
        <v>917</v>
      </c>
      <c r="H312" s="11" t="s">
        <v>918</v>
      </c>
      <c r="I312" s="93">
        <f>AN312/2</f>
        <v>36998000</v>
      </c>
      <c r="J312" s="100">
        <f t="shared" ref="J312:AM312" si="74">(($AN312-$I312)/($AN$2-$I$2))+I312</f>
        <v>36998003.425740741</v>
      </c>
      <c r="K312" s="100">
        <f t="shared" si="74"/>
        <v>36998006.851481482</v>
      </c>
      <c r="L312" s="100">
        <f t="shared" si="74"/>
        <v>36998010.277222224</v>
      </c>
      <c r="M312" s="100">
        <f t="shared" si="74"/>
        <v>36998013.702962965</v>
      </c>
      <c r="N312" s="100">
        <f t="shared" si="74"/>
        <v>36998017.128703706</v>
      </c>
      <c r="O312" s="100">
        <f t="shared" si="74"/>
        <v>36998020.554444447</v>
      </c>
      <c r="P312" s="100">
        <f t="shared" si="74"/>
        <v>36998023.980185188</v>
      </c>
      <c r="Q312" s="100">
        <f t="shared" si="74"/>
        <v>36998027.40592593</v>
      </c>
      <c r="R312" s="100">
        <f t="shared" si="74"/>
        <v>36998030.831666671</v>
      </c>
      <c r="S312" s="100">
        <f t="shared" si="74"/>
        <v>36998034.257407412</v>
      </c>
      <c r="T312" s="100">
        <f t="shared" si="74"/>
        <v>36998037.683148153</v>
      </c>
      <c r="U312" s="100">
        <f t="shared" si="74"/>
        <v>36998041.108888894</v>
      </c>
      <c r="V312" s="100">
        <f t="shared" si="74"/>
        <v>36998044.534629636</v>
      </c>
      <c r="W312" s="100">
        <f t="shared" si="74"/>
        <v>36998047.960370377</v>
      </c>
      <c r="X312" s="100">
        <f t="shared" si="74"/>
        <v>36998051.386111118</v>
      </c>
      <c r="Y312" s="100">
        <f t="shared" si="74"/>
        <v>36998054.811851859</v>
      </c>
      <c r="Z312" s="100">
        <f t="shared" si="74"/>
        <v>36998058.2375926</v>
      </c>
      <c r="AA312" s="100">
        <f t="shared" si="74"/>
        <v>36998061.663333341</v>
      </c>
      <c r="AB312" s="100">
        <f t="shared" si="74"/>
        <v>36998065.089074083</v>
      </c>
      <c r="AC312" s="100">
        <f t="shared" si="74"/>
        <v>36998068.514814824</v>
      </c>
      <c r="AD312" s="100">
        <f t="shared" si="74"/>
        <v>36998071.940555565</v>
      </c>
      <c r="AE312" s="100">
        <f t="shared" si="74"/>
        <v>36998075.366296306</v>
      </c>
      <c r="AF312" s="100">
        <f t="shared" si="74"/>
        <v>36998078.792037047</v>
      </c>
      <c r="AG312" s="100">
        <f t="shared" si="74"/>
        <v>36998082.217777789</v>
      </c>
      <c r="AH312" s="100">
        <f t="shared" si="74"/>
        <v>36998085.64351853</v>
      </c>
      <c r="AI312" s="100">
        <f t="shared" si="74"/>
        <v>36998089.069259271</v>
      </c>
      <c r="AJ312" s="100">
        <f t="shared" si="74"/>
        <v>36998092.495000012</v>
      </c>
      <c r="AK312" s="100">
        <f t="shared" si="74"/>
        <v>36998095.920740753</v>
      </c>
      <c r="AL312" s="100">
        <f t="shared" si="74"/>
        <v>36998099.346481495</v>
      </c>
      <c r="AM312" s="100">
        <f t="shared" si="74"/>
        <v>36998102.772222236</v>
      </c>
      <c r="AN312" s="79">
        <v>73996000</v>
      </c>
      <c r="AO312" s="79">
        <v>79628000</v>
      </c>
      <c r="AP312" s="79">
        <v>85069000</v>
      </c>
      <c r="AQ312" s="79">
        <v>84518000</v>
      </c>
      <c r="AR312" s="79">
        <v>106590000</v>
      </c>
      <c r="AS312" s="79">
        <v>140262000</v>
      </c>
      <c r="AT312" s="79">
        <v>121489000</v>
      </c>
      <c r="AU312" s="79">
        <v>70322000</v>
      </c>
      <c r="AV312" s="76" t="e">
        <f>(($AW312-$AU312)/($AW$2-$AU$2))+AU312</f>
        <v>#DIV/0!</v>
      </c>
      <c r="AW312" s="79">
        <v>86286500</v>
      </c>
      <c r="AX312" s="79">
        <v>91461000</v>
      </c>
      <c r="AY312" s="77">
        <v>87110000</v>
      </c>
      <c r="AZ312" s="79">
        <v>113772000</v>
      </c>
      <c r="BA312" s="77">
        <v>152485000</v>
      </c>
      <c r="BB312" s="77">
        <v>128241000</v>
      </c>
      <c r="BC312" s="77">
        <v>136090000</v>
      </c>
      <c r="BD312" s="77">
        <v>132300000</v>
      </c>
      <c r="BE312" s="77">
        <v>151867000</v>
      </c>
      <c r="BF312" s="77">
        <v>163713000</v>
      </c>
      <c r="BG312" s="77">
        <v>100948000</v>
      </c>
      <c r="BH312" s="77">
        <v>146299000</v>
      </c>
      <c r="BI312" s="77">
        <v>151592000</v>
      </c>
      <c r="BJ312" s="87">
        <v>20961000</v>
      </c>
      <c r="BK312" s="84">
        <v>120000</v>
      </c>
      <c r="BL312" s="84">
        <v>120000</v>
      </c>
      <c r="BM312" s="84">
        <v>120000</v>
      </c>
      <c r="BN312" s="84">
        <v>120000</v>
      </c>
      <c r="BO312" s="77">
        <v>120000</v>
      </c>
      <c r="BP312" s="77">
        <v>120000</v>
      </c>
      <c r="BQ312" s="77">
        <v>120000</v>
      </c>
      <c r="BR312" s="77">
        <v>120000</v>
      </c>
      <c r="BS312" s="77">
        <v>120000</v>
      </c>
      <c r="BT312" s="77">
        <v>120000</v>
      </c>
      <c r="BU312" s="77">
        <v>139000</v>
      </c>
      <c r="BV312" s="77">
        <v>191000</v>
      </c>
      <c r="BW312" s="77">
        <v>219000</v>
      </c>
      <c r="BX312" s="77">
        <v>197000</v>
      </c>
      <c r="BY312" s="77">
        <v>212000</v>
      </c>
      <c r="BZ312" s="77">
        <v>212000</v>
      </c>
      <c r="CA312" s="56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</row>
    <row r="313" spans="1:90" s="14" customFormat="1" x14ac:dyDescent="0.25">
      <c r="A313" s="47">
        <v>409328</v>
      </c>
      <c r="B313" s="48" t="s">
        <v>911</v>
      </c>
      <c r="C313" s="11" t="s">
        <v>912</v>
      </c>
      <c r="D313" s="11" t="s">
        <v>169</v>
      </c>
      <c r="E313" s="3" t="str">
        <f t="shared" si="53"/>
        <v>MOKENA W5 pnum409328</v>
      </c>
      <c r="F313" s="10">
        <v>355</v>
      </c>
      <c r="G313" s="11" t="s">
        <v>919</v>
      </c>
      <c r="H313" s="11" t="s">
        <v>920</v>
      </c>
      <c r="I313" s="93">
        <v>0</v>
      </c>
      <c r="J313" s="80">
        <v>0</v>
      </c>
      <c r="K313" s="80">
        <v>0</v>
      </c>
      <c r="L313" s="80">
        <v>0</v>
      </c>
      <c r="M313" s="80">
        <v>0</v>
      </c>
      <c r="N313" s="80">
        <v>0</v>
      </c>
      <c r="O313" s="80">
        <v>0</v>
      </c>
      <c r="P313" s="80">
        <v>0</v>
      </c>
      <c r="Q313" s="80">
        <v>0</v>
      </c>
      <c r="R313" s="80">
        <v>0</v>
      </c>
      <c r="S313" s="80">
        <v>0</v>
      </c>
      <c r="T313" s="80">
        <v>0</v>
      </c>
      <c r="U313" s="80">
        <v>0</v>
      </c>
      <c r="V313" s="80">
        <v>0</v>
      </c>
      <c r="W313" s="80">
        <v>0</v>
      </c>
      <c r="X313" s="80">
        <v>0</v>
      </c>
      <c r="Y313" s="80">
        <v>0</v>
      </c>
      <c r="Z313" s="80">
        <v>0</v>
      </c>
      <c r="AA313" s="80">
        <v>0</v>
      </c>
      <c r="AB313" s="80">
        <v>0</v>
      </c>
      <c r="AC313" s="80">
        <v>0</v>
      </c>
      <c r="AD313" s="80">
        <v>0</v>
      </c>
      <c r="AE313" s="80">
        <v>0</v>
      </c>
      <c r="AF313" s="80">
        <v>0</v>
      </c>
      <c r="AG313" s="80">
        <v>0</v>
      </c>
      <c r="AH313" s="80">
        <v>0</v>
      </c>
      <c r="AI313" s="80">
        <v>0</v>
      </c>
      <c r="AJ313" s="80">
        <v>0</v>
      </c>
      <c r="AK313" s="80">
        <v>0</v>
      </c>
      <c r="AL313" s="80">
        <v>0</v>
      </c>
      <c r="AM313" s="80">
        <v>0</v>
      </c>
      <c r="AN313" s="80">
        <v>0</v>
      </c>
      <c r="AO313" s="80">
        <v>0</v>
      </c>
      <c r="AP313" s="80">
        <v>0</v>
      </c>
      <c r="AQ313" s="80">
        <v>0</v>
      </c>
      <c r="AR313" s="80">
        <v>0</v>
      </c>
      <c r="AS313" s="79">
        <v>11530000</v>
      </c>
      <c r="AT313" s="79">
        <v>90282000</v>
      </c>
      <c r="AU313" s="79">
        <v>102251000</v>
      </c>
      <c r="AV313" s="80" t="e">
        <f>(($AW313-$AU313)/($AW$2-$AU$2))+AU313</f>
        <v>#DIV/0!</v>
      </c>
      <c r="AW313" s="79">
        <v>86286500</v>
      </c>
      <c r="AX313" s="79">
        <v>90331000</v>
      </c>
      <c r="AY313" s="79">
        <v>88557000</v>
      </c>
      <c r="AZ313" s="79">
        <v>113699000</v>
      </c>
      <c r="BA313" s="79">
        <v>184008000</v>
      </c>
      <c r="BB313" s="79">
        <v>241442000</v>
      </c>
      <c r="BC313" s="79">
        <v>161175000</v>
      </c>
      <c r="BD313" s="79">
        <v>171400000</v>
      </c>
      <c r="BE313" s="79">
        <v>193112000</v>
      </c>
      <c r="BF313" s="79">
        <v>211672000</v>
      </c>
      <c r="BG313" s="77">
        <v>166435000</v>
      </c>
      <c r="BH313" s="77">
        <v>135664000</v>
      </c>
      <c r="BI313" s="77">
        <v>194936000</v>
      </c>
      <c r="BJ313" s="87">
        <v>27879000</v>
      </c>
      <c r="BK313" s="84">
        <v>120000</v>
      </c>
      <c r="BL313" s="84">
        <v>120000</v>
      </c>
      <c r="BM313" s="84">
        <v>120000</v>
      </c>
      <c r="BN313" s="84">
        <v>120000</v>
      </c>
      <c r="BO313" s="77">
        <v>120000</v>
      </c>
      <c r="BP313" s="77">
        <v>120000</v>
      </c>
      <c r="BQ313" s="77">
        <v>120000</v>
      </c>
      <c r="BR313" s="77">
        <v>120000</v>
      </c>
      <c r="BS313" s="77">
        <v>120000</v>
      </c>
      <c r="BT313" s="77">
        <v>120000</v>
      </c>
      <c r="BU313" s="77">
        <v>270000</v>
      </c>
      <c r="BV313" s="77">
        <v>179000</v>
      </c>
      <c r="BW313" s="77">
        <v>213000</v>
      </c>
      <c r="BX313" s="77">
        <v>186000</v>
      </c>
      <c r="BY313" s="77">
        <v>191000</v>
      </c>
      <c r="BZ313" s="77">
        <v>191000</v>
      </c>
      <c r="CA313" s="56"/>
    </row>
    <row r="314" spans="1:90" s="14" customFormat="1" x14ac:dyDescent="0.25">
      <c r="A314" s="47">
        <v>409330</v>
      </c>
      <c r="B314" s="48" t="s">
        <v>911</v>
      </c>
      <c r="C314" s="11" t="s">
        <v>912</v>
      </c>
      <c r="D314" s="11" t="s">
        <v>136</v>
      </c>
      <c r="E314" s="3" t="str">
        <f t="shared" si="53"/>
        <v>MOKENA W2 pnum409330</v>
      </c>
      <c r="F314" s="10">
        <v>225</v>
      </c>
      <c r="G314" s="11" t="s">
        <v>921</v>
      </c>
      <c r="H314" s="11" t="s">
        <v>922</v>
      </c>
      <c r="I314" s="75">
        <f>AN314/2</f>
        <v>33912300</v>
      </c>
      <c r="J314" s="81">
        <f t="shared" ref="J314:AM314" si="75">(($AN314-$I314)/($AN$2-$I$2))+I314</f>
        <v>33912303.140027776</v>
      </c>
      <c r="K314" s="81">
        <f t="shared" si="75"/>
        <v>33912306.280055553</v>
      </c>
      <c r="L314" s="81">
        <f t="shared" si="75"/>
        <v>33912309.420083329</v>
      </c>
      <c r="M314" s="81">
        <f t="shared" si="75"/>
        <v>33912312.560111105</v>
      </c>
      <c r="N314" s="81">
        <f t="shared" si="75"/>
        <v>33912315.700138882</v>
      </c>
      <c r="O314" s="81">
        <f t="shared" si="75"/>
        <v>33912318.840166658</v>
      </c>
      <c r="P314" s="81">
        <f t="shared" si="75"/>
        <v>33912321.980194435</v>
      </c>
      <c r="Q314" s="81">
        <f t="shared" si="75"/>
        <v>33912325.120222211</v>
      </c>
      <c r="R314" s="81">
        <f t="shared" si="75"/>
        <v>33912328.260249987</v>
      </c>
      <c r="S314" s="81">
        <f t="shared" si="75"/>
        <v>33912331.400277764</v>
      </c>
      <c r="T314" s="81">
        <f t="shared" si="75"/>
        <v>33912334.54030554</v>
      </c>
      <c r="U314" s="81">
        <f t="shared" si="75"/>
        <v>33912337.680333316</v>
      </c>
      <c r="V314" s="81">
        <f t="shared" si="75"/>
        <v>33912340.820361093</v>
      </c>
      <c r="W314" s="81">
        <f t="shared" si="75"/>
        <v>33912343.960388869</v>
      </c>
      <c r="X314" s="81">
        <f t="shared" si="75"/>
        <v>33912347.100416645</v>
      </c>
      <c r="Y314" s="81">
        <f t="shared" si="75"/>
        <v>33912350.240444422</v>
      </c>
      <c r="Z314" s="81">
        <f t="shared" si="75"/>
        <v>33912353.380472198</v>
      </c>
      <c r="AA314" s="81">
        <f t="shared" si="75"/>
        <v>33912356.520499974</v>
      </c>
      <c r="AB314" s="81">
        <f t="shared" si="75"/>
        <v>33912359.660527751</v>
      </c>
      <c r="AC314" s="81">
        <f t="shared" si="75"/>
        <v>33912362.800555527</v>
      </c>
      <c r="AD314" s="81">
        <f t="shared" si="75"/>
        <v>33912365.940583304</v>
      </c>
      <c r="AE314" s="81">
        <f t="shared" si="75"/>
        <v>33912369.08061108</v>
      </c>
      <c r="AF314" s="81">
        <f t="shared" si="75"/>
        <v>33912372.220638856</v>
      </c>
      <c r="AG314" s="81">
        <f t="shared" si="75"/>
        <v>33912375.360666633</v>
      </c>
      <c r="AH314" s="81">
        <f t="shared" si="75"/>
        <v>33912378.500694409</v>
      </c>
      <c r="AI314" s="81">
        <f t="shared" si="75"/>
        <v>33912381.640722185</v>
      </c>
      <c r="AJ314" s="81">
        <f t="shared" si="75"/>
        <v>33912384.780749962</v>
      </c>
      <c r="AK314" s="81">
        <f t="shared" si="75"/>
        <v>33912387.920777738</v>
      </c>
      <c r="AL314" s="81">
        <f t="shared" si="75"/>
        <v>33912391.060805514</v>
      </c>
      <c r="AM314" s="81">
        <f t="shared" si="75"/>
        <v>33912394.200833291</v>
      </c>
      <c r="AN314" s="77">
        <v>67824600</v>
      </c>
      <c r="AO314" s="77">
        <v>64354000</v>
      </c>
      <c r="AP314" s="77">
        <v>64821100</v>
      </c>
      <c r="AQ314" s="77">
        <v>64880100</v>
      </c>
      <c r="AR314" s="77">
        <v>43182000</v>
      </c>
      <c r="AS314" s="77">
        <v>777200</v>
      </c>
      <c r="AT314" s="77">
        <v>0</v>
      </c>
      <c r="AU314" s="77">
        <v>0</v>
      </c>
      <c r="AV314" s="77">
        <v>0</v>
      </c>
      <c r="AW314" s="77">
        <v>0</v>
      </c>
      <c r="AX314" s="77">
        <v>0</v>
      </c>
      <c r="AY314" s="77">
        <v>0</v>
      </c>
      <c r="AZ314" s="77">
        <v>0</v>
      </c>
      <c r="BA314" s="77">
        <v>0</v>
      </c>
      <c r="BB314" s="77">
        <v>0</v>
      </c>
      <c r="BC314" s="77">
        <v>0</v>
      </c>
      <c r="BD314" s="77">
        <v>0</v>
      </c>
      <c r="BE314" s="77">
        <v>0</v>
      </c>
      <c r="BF314" s="77">
        <v>0</v>
      </c>
      <c r="BG314" s="77">
        <v>0</v>
      </c>
      <c r="BH314" s="77">
        <v>117921000</v>
      </c>
      <c r="BI314" s="86">
        <v>0</v>
      </c>
      <c r="BJ314" s="97">
        <v>0</v>
      </c>
      <c r="BK314" s="76">
        <v>0</v>
      </c>
      <c r="BL314" s="76">
        <v>0</v>
      </c>
      <c r="BM314" s="76">
        <v>0</v>
      </c>
      <c r="BN314" s="76">
        <v>0</v>
      </c>
      <c r="BO314" s="76">
        <v>0</v>
      </c>
      <c r="BP314" s="76">
        <v>0</v>
      </c>
      <c r="BQ314" s="76">
        <v>0</v>
      </c>
      <c r="BR314" s="76">
        <v>0</v>
      </c>
      <c r="BS314" s="76">
        <v>0</v>
      </c>
      <c r="BT314" s="76">
        <v>0</v>
      </c>
      <c r="BU314" s="109">
        <v>0</v>
      </c>
      <c r="BV314" s="76">
        <v>0</v>
      </c>
      <c r="BW314" s="109">
        <v>0</v>
      </c>
      <c r="BX314" s="76">
        <v>0</v>
      </c>
      <c r="BY314" s="76">
        <v>0</v>
      </c>
      <c r="BZ314" s="76">
        <v>0</v>
      </c>
      <c r="CA314" s="56"/>
    </row>
    <row r="315" spans="1:90" s="14" customFormat="1" x14ac:dyDescent="0.25">
      <c r="A315" s="47">
        <v>409331</v>
      </c>
      <c r="B315" s="48" t="s">
        <v>911</v>
      </c>
      <c r="C315" s="11" t="s">
        <v>912</v>
      </c>
      <c r="D315" s="11" t="s">
        <v>141</v>
      </c>
      <c r="E315" s="3" t="str">
        <f t="shared" si="53"/>
        <v>MOKENA W1 pnum409331</v>
      </c>
      <c r="F315" s="10">
        <v>139</v>
      </c>
      <c r="G315" s="11" t="s">
        <v>923</v>
      </c>
      <c r="H315" s="11" t="s">
        <v>924</v>
      </c>
      <c r="I315" s="92">
        <v>0</v>
      </c>
      <c r="J315" s="91">
        <v>0</v>
      </c>
      <c r="K315" s="91">
        <v>0</v>
      </c>
      <c r="L315" s="91">
        <v>0</v>
      </c>
      <c r="M315" s="91">
        <v>0</v>
      </c>
      <c r="N315" s="91">
        <v>0</v>
      </c>
      <c r="O315" s="91">
        <v>0</v>
      </c>
      <c r="P315" s="91">
        <v>0</v>
      </c>
      <c r="Q315" s="91">
        <v>0</v>
      </c>
      <c r="R315" s="91">
        <v>0</v>
      </c>
      <c r="S315" s="91">
        <v>0</v>
      </c>
      <c r="T315" s="91">
        <v>0</v>
      </c>
      <c r="U315" s="91">
        <v>0</v>
      </c>
      <c r="V315" s="91">
        <v>0</v>
      </c>
      <c r="W315" s="91">
        <v>0</v>
      </c>
      <c r="X315" s="91">
        <v>0</v>
      </c>
      <c r="Y315" s="91">
        <v>0</v>
      </c>
      <c r="Z315" s="91">
        <v>0</v>
      </c>
      <c r="AA315" s="91">
        <v>0</v>
      </c>
      <c r="AB315" s="91">
        <v>0</v>
      </c>
      <c r="AC315" s="91">
        <v>0</v>
      </c>
      <c r="AD315" s="91">
        <v>0</v>
      </c>
      <c r="AE315" s="91">
        <v>0</v>
      </c>
      <c r="AF315" s="91">
        <v>0</v>
      </c>
      <c r="AG315" s="91">
        <v>0</v>
      </c>
      <c r="AH315" s="91">
        <v>0</v>
      </c>
      <c r="AI315" s="91">
        <v>0</v>
      </c>
      <c r="AJ315" s="91">
        <v>0</v>
      </c>
      <c r="AK315" s="91">
        <v>0</v>
      </c>
      <c r="AL315" s="91">
        <v>0</v>
      </c>
      <c r="AM315" s="91">
        <v>0</v>
      </c>
      <c r="AN315" s="91">
        <v>0</v>
      </c>
      <c r="AO315" s="79">
        <v>0</v>
      </c>
      <c r="AP315" s="79">
        <v>0</v>
      </c>
      <c r="AQ315" s="79">
        <v>0</v>
      </c>
      <c r="AR315" s="79">
        <v>0</v>
      </c>
      <c r="AS315" s="79">
        <v>0</v>
      </c>
      <c r="AT315" s="77">
        <v>0</v>
      </c>
      <c r="AU315" s="79">
        <v>0</v>
      </c>
      <c r="AV315" s="79">
        <v>0</v>
      </c>
      <c r="AW315" s="79">
        <v>0</v>
      </c>
      <c r="AX315" s="79">
        <v>0</v>
      </c>
      <c r="AY315" s="79">
        <v>0</v>
      </c>
      <c r="AZ315" s="79">
        <v>0</v>
      </c>
      <c r="BA315" s="79">
        <v>0</v>
      </c>
      <c r="BB315" s="79">
        <v>0</v>
      </c>
      <c r="BC315" s="79">
        <v>0</v>
      </c>
      <c r="BD315" s="79">
        <v>0</v>
      </c>
      <c r="BE315" s="79">
        <v>0</v>
      </c>
      <c r="BF315" s="79">
        <v>0</v>
      </c>
      <c r="BG315" s="79">
        <v>0</v>
      </c>
      <c r="BH315" s="86">
        <v>0</v>
      </c>
      <c r="BI315" s="86">
        <v>0</v>
      </c>
      <c r="BJ315" s="97">
        <v>0</v>
      </c>
      <c r="BK315" s="76">
        <v>0</v>
      </c>
      <c r="BL315" s="76">
        <v>0</v>
      </c>
      <c r="BM315" s="76">
        <v>0</v>
      </c>
      <c r="BN315" s="76">
        <v>0</v>
      </c>
      <c r="BO315" s="76">
        <v>0</v>
      </c>
      <c r="BP315" s="76">
        <v>0</v>
      </c>
      <c r="BQ315" s="76">
        <v>0</v>
      </c>
      <c r="BR315" s="76">
        <v>0</v>
      </c>
      <c r="BS315" s="76">
        <v>0</v>
      </c>
      <c r="BT315" s="76">
        <v>0</v>
      </c>
      <c r="BU315" s="76">
        <v>0</v>
      </c>
      <c r="BV315" s="76">
        <v>0</v>
      </c>
      <c r="BW315" s="76">
        <v>0</v>
      </c>
      <c r="BX315" s="76">
        <v>0</v>
      </c>
      <c r="BY315" s="76">
        <v>0</v>
      </c>
      <c r="BZ315" s="76">
        <v>0</v>
      </c>
      <c r="CA315" s="56"/>
    </row>
    <row r="316" spans="1:90" s="14" customFormat="1" ht="30" x14ac:dyDescent="0.25">
      <c r="A316" s="2">
        <v>404130</v>
      </c>
      <c r="B316" s="3" t="s">
        <v>925</v>
      </c>
      <c r="C316" s="3" t="s">
        <v>926</v>
      </c>
      <c r="D316" s="3" t="s">
        <v>141</v>
      </c>
      <c r="E316" s="3" t="str">
        <f t="shared" si="53"/>
        <v>MOKENA MILLS INC W1 pnum404130</v>
      </c>
      <c r="F316" s="5"/>
      <c r="G316" s="3" t="s">
        <v>927</v>
      </c>
      <c r="H316" s="3" t="s">
        <v>928</v>
      </c>
      <c r="I316" s="50">
        <v>250000</v>
      </c>
      <c r="J316" s="50">
        <v>200000</v>
      </c>
      <c r="K316" s="50">
        <v>210000</v>
      </c>
      <c r="L316" s="50">
        <v>250000</v>
      </c>
      <c r="M316" s="50">
        <v>200000</v>
      </c>
      <c r="N316" s="50">
        <v>210000</v>
      </c>
      <c r="O316" s="50">
        <v>200000</v>
      </c>
      <c r="P316" s="50">
        <v>250000</v>
      </c>
      <c r="Q316" s="50">
        <v>200000</v>
      </c>
      <c r="R316" s="50">
        <v>210000</v>
      </c>
      <c r="S316" s="50">
        <v>200000</v>
      </c>
      <c r="T316" s="50">
        <v>250000</v>
      </c>
      <c r="U316" s="50">
        <v>200000</v>
      </c>
      <c r="V316" s="50">
        <v>210000</v>
      </c>
      <c r="W316" s="50">
        <v>200000</v>
      </c>
      <c r="X316" s="50">
        <v>250000</v>
      </c>
      <c r="Y316" s="50">
        <v>200000</v>
      </c>
      <c r="Z316" s="50">
        <v>210000</v>
      </c>
      <c r="AA316" s="50">
        <v>200000</v>
      </c>
      <c r="AB316" s="50">
        <v>250000</v>
      </c>
      <c r="AC316" s="50">
        <v>200000</v>
      </c>
      <c r="AD316" s="50">
        <v>210000</v>
      </c>
      <c r="AE316" s="50">
        <v>200000</v>
      </c>
      <c r="AF316" s="50">
        <v>250000</v>
      </c>
      <c r="AG316" s="50">
        <v>200000</v>
      </c>
      <c r="AH316" s="50">
        <v>210000</v>
      </c>
      <c r="AI316" s="50">
        <v>200000</v>
      </c>
      <c r="AJ316" s="50">
        <v>250000</v>
      </c>
      <c r="AK316" s="50">
        <v>200000</v>
      </c>
      <c r="AL316" s="50">
        <v>210000</v>
      </c>
      <c r="AM316" s="50">
        <v>200000</v>
      </c>
      <c r="AN316" s="51">
        <v>250000</v>
      </c>
      <c r="AO316" s="51">
        <v>200000</v>
      </c>
      <c r="AP316" s="51">
        <v>210000</v>
      </c>
      <c r="AQ316" s="51">
        <v>200000</v>
      </c>
      <c r="AR316" s="51">
        <v>76730</v>
      </c>
      <c r="AS316" s="51">
        <v>66440</v>
      </c>
      <c r="AT316" s="51">
        <v>82000</v>
      </c>
      <c r="AU316" s="52">
        <v>144900</v>
      </c>
      <c r="AV316" s="52">
        <v>402500</v>
      </c>
      <c r="AW316" s="52">
        <v>450000</v>
      </c>
      <c r="AX316" s="52">
        <v>516000</v>
      </c>
      <c r="AY316" s="52">
        <v>462000</v>
      </c>
      <c r="AZ316" s="52">
        <v>425000</v>
      </c>
      <c r="BA316" s="52">
        <v>410000</v>
      </c>
      <c r="BB316" s="51">
        <v>360000</v>
      </c>
      <c r="BC316" s="51">
        <v>270000</v>
      </c>
      <c r="BD316" s="51">
        <v>220000</v>
      </c>
      <c r="BE316" s="51">
        <v>220000</v>
      </c>
      <c r="BF316" s="51">
        <v>220000</v>
      </c>
      <c r="BG316" s="51">
        <v>220000</v>
      </c>
      <c r="BH316" s="51">
        <v>220000</v>
      </c>
      <c r="BI316" s="51">
        <v>0</v>
      </c>
      <c r="BJ316" s="51">
        <v>0</v>
      </c>
      <c r="BK316" s="51">
        <v>0</v>
      </c>
      <c r="BL316" s="51">
        <v>0</v>
      </c>
      <c r="BM316" s="51">
        <v>0</v>
      </c>
      <c r="BN316" s="51">
        <v>0</v>
      </c>
      <c r="BO316" s="51">
        <v>0</v>
      </c>
      <c r="BP316" s="51">
        <v>0</v>
      </c>
      <c r="BQ316" s="51">
        <v>0</v>
      </c>
      <c r="BR316" s="51">
        <v>0</v>
      </c>
      <c r="BS316" s="51">
        <v>0</v>
      </c>
      <c r="BT316" s="51">
        <v>0</v>
      </c>
      <c r="BU316" s="51">
        <v>0</v>
      </c>
      <c r="BV316" s="51">
        <v>0</v>
      </c>
      <c r="BW316" s="51">
        <v>0</v>
      </c>
      <c r="BX316" s="51">
        <v>0</v>
      </c>
      <c r="BY316" s="51">
        <v>0</v>
      </c>
      <c r="BZ316" s="51">
        <v>0</v>
      </c>
      <c r="CA316" s="58"/>
    </row>
    <row r="317" spans="1:90" s="14" customFormat="1" x14ac:dyDescent="0.25">
      <c r="A317" s="43">
        <v>409214</v>
      </c>
      <c r="B317" s="44" t="s">
        <v>929</v>
      </c>
      <c r="C317" s="11" t="s">
        <v>930</v>
      </c>
      <c r="D317" s="11" t="s">
        <v>136</v>
      </c>
      <c r="E317" s="3" t="str">
        <f t="shared" si="53"/>
        <v>MONEE W2 pnum409214</v>
      </c>
      <c r="F317" s="10">
        <v>519</v>
      </c>
      <c r="G317" s="11" t="s">
        <v>931</v>
      </c>
      <c r="H317" s="11" t="s">
        <v>932</v>
      </c>
      <c r="I317" s="82">
        <v>0</v>
      </c>
      <c r="J317" s="77">
        <v>0</v>
      </c>
      <c r="K317" s="77">
        <v>0</v>
      </c>
      <c r="L317" s="77">
        <v>0</v>
      </c>
      <c r="M317" s="77">
        <v>0</v>
      </c>
      <c r="N317" s="77">
        <v>0</v>
      </c>
      <c r="O317" s="77">
        <v>0</v>
      </c>
      <c r="P317" s="77">
        <v>0</v>
      </c>
      <c r="Q317" s="77">
        <v>0</v>
      </c>
      <c r="R317" s="77">
        <v>0</v>
      </c>
      <c r="S317" s="77">
        <v>0</v>
      </c>
      <c r="T317" s="77">
        <v>0</v>
      </c>
      <c r="U317" s="77">
        <v>0</v>
      </c>
      <c r="V317" s="77">
        <v>0</v>
      </c>
      <c r="W317" s="77">
        <v>0</v>
      </c>
      <c r="X317" s="77">
        <v>0</v>
      </c>
      <c r="Y317" s="77">
        <v>0</v>
      </c>
      <c r="Z317" s="77">
        <v>0</v>
      </c>
      <c r="AA317" s="77">
        <v>0</v>
      </c>
      <c r="AB317" s="77">
        <v>0</v>
      </c>
      <c r="AC317" s="77">
        <v>0</v>
      </c>
      <c r="AD317" s="77">
        <v>0</v>
      </c>
      <c r="AE317" s="77">
        <v>0</v>
      </c>
      <c r="AF317" s="77">
        <v>0</v>
      </c>
      <c r="AG317" s="77">
        <v>0</v>
      </c>
      <c r="AH317" s="77">
        <v>0</v>
      </c>
      <c r="AI317" s="77">
        <v>0</v>
      </c>
      <c r="AJ317" s="77">
        <v>0</v>
      </c>
      <c r="AK317" s="77">
        <v>0</v>
      </c>
      <c r="AL317" s="77">
        <v>0</v>
      </c>
      <c r="AM317" s="77">
        <v>0</v>
      </c>
      <c r="AN317" s="77">
        <v>0</v>
      </c>
      <c r="AO317" s="77">
        <v>639000</v>
      </c>
      <c r="AP317" s="77">
        <v>338600</v>
      </c>
      <c r="AQ317" s="77">
        <v>338600</v>
      </c>
      <c r="AR317" s="77">
        <v>338600</v>
      </c>
      <c r="AS317" s="77">
        <v>0</v>
      </c>
      <c r="AT317" s="77">
        <v>400000</v>
      </c>
      <c r="AU317" s="77">
        <v>671600</v>
      </c>
      <c r="AV317" s="76">
        <f>((AW317-AU317)/(1990-1988))+AU317</f>
        <v>719050</v>
      </c>
      <c r="AW317" s="77">
        <v>766500</v>
      </c>
      <c r="AX317" s="115">
        <v>0</v>
      </c>
      <c r="AY317" s="115">
        <v>0</v>
      </c>
      <c r="AZ317" s="115">
        <v>0</v>
      </c>
      <c r="BA317" s="115">
        <v>0</v>
      </c>
      <c r="BB317" s="115">
        <v>0</v>
      </c>
      <c r="BC317" s="109">
        <v>0</v>
      </c>
      <c r="BD317" s="109">
        <v>0</v>
      </c>
      <c r="BE317" s="109">
        <v>0</v>
      </c>
      <c r="BF317" s="109">
        <v>0</v>
      </c>
      <c r="BG317" s="77">
        <v>10000</v>
      </c>
      <c r="BH317" s="77">
        <v>0</v>
      </c>
      <c r="BI317" s="77">
        <v>0</v>
      </c>
      <c r="BJ317" s="77">
        <v>0</v>
      </c>
      <c r="BK317" s="77">
        <v>0</v>
      </c>
      <c r="BL317" s="77">
        <v>0</v>
      </c>
      <c r="BM317" s="77">
        <v>0</v>
      </c>
      <c r="BN317" s="77">
        <v>0</v>
      </c>
      <c r="BO317" s="77">
        <v>0</v>
      </c>
      <c r="BP317" s="77">
        <v>0</v>
      </c>
      <c r="BQ317" s="77">
        <v>0</v>
      </c>
      <c r="BR317" s="77">
        <v>0</v>
      </c>
      <c r="BS317" s="77">
        <v>0</v>
      </c>
      <c r="BT317" s="77">
        <v>0</v>
      </c>
      <c r="BU317" s="77">
        <v>0</v>
      </c>
      <c r="BV317" s="77">
        <v>0</v>
      </c>
      <c r="BW317" s="77">
        <v>0</v>
      </c>
      <c r="BX317" s="77">
        <v>0</v>
      </c>
      <c r="BY317" s="77">
        <v>0</v>
      </c>
      <c r="BZ317" s="77">
        <v>0</v>
      </c>
      <c r="CA317" s="56"/>
    </row>
    <row r="318" spans="1:90" x14ac:dyDescent="0.25">
      <c r="A318" s="43">
        <v>409215</v>
      </c>
      <c r="B318" s="44" t="s">
        <v>929</v>
      </c>
      <c r="C318" s="11" t="s">
        <v>930</v>
      </c>
      <c r="D318" s="11" t="s">
        <v>180</v>
      </c>
      <c r="E318" s="3" t="str">
        <f t="shared" si="53"/>
        <v>MONEE W3 pnum409215</v>
      </c>
      <c r="F318" s="10">
        <v>490</v>
      </c>
      <c r="G318" s="11" t="s">
        <v>933</v>
      </c>
      <c r="H318" s="11" t="s">
        <v>934</v>
      </c>
      <c r="I318" s="75">
        <f>AN318/2</f>
        <v>13636100</v>
      </c>
      <c r="J318" s="81">
        <f t="shared" ref="J318:AM318" si="76">(($AN318-$I318)/($AN$2-$I$2))+I318</f>
        <v>13636101.262601852</v>
      </c>
      <c r="K318" s="81">
        <f t="shared" si="76"/>
        <v>13636102.525203705</v>
      </c>
      <c r="L318" s="81">
        <f t="shared" si="76"/>
        <v>13636103.787805557</v>
      </c>
      <c r="M318" s="81">
        <f t="shared" si="76"/>
        <v>13636105.05040741</v>
      </c>
      <c r="N318" s="81">
        <f t="shared" si="76"/>
        <v>13636106.313009262</v>
      </c>
      <c r="O318" s="81">
        <f t="shared" si="76"/>
        <v>13636107.575611115</v>
      </c>
      <c r="P318" s="81">
        <f t="shared" si="76"/>
        <v>13636108.838212967</v>
      </c>
      <c r="Q318" s="81">
        <f t="shared" si="76"/>
        <v>13636110.100814819</v>
      </c>
      <c r="R318" s="81">
        <f t="shared" si="76"/>
        <v>13636111.363416672</v>
      </c>
      <c r="S318" s="81">
        <f t="shared" si="76"/>
        <v>13636112.626018524</v>
      </c>
      <c r="T318" s="81">
        <f t="shared" si="76"/>
        <v>13636113.888620377</v>
      </c>
      <c r="U318" s="81">
        <f t="shared" si="76"/>
        <v>13636115.151222229</v>
      </c>
      <c r="V318" s="81">
        <f t="shared" si="76"/>
        <v>13636116.413824081</v>
      </c>
      <c r="W318" s="81">
        <f t="shared" si="76"/>
        <v>13636117.676425934</v>
      </c>
      <c r="X318" s="81">
        <f t="shared" si="76"/>
        <v>13636118.939027786</v>
      </c>
      <c r="Y318" s="81">
        <f t="shared" si="76"/>
        <v>13636120.201629639</v>
      </c>
      <c r="Z318" s="81">
        <f t="shared" si="76"/>
        <v>13636121.464231491</v>
      </c>
      <c r="AA318" s="81">
        <f t="shared" si="76"/>
        <v>13636122.726833344</v>
      </c>
      <c r="AB318" s="81">
        <f t="shared" si="76"/>
        <v>13636123.989435196</v>
      </c>
      <c r="AC318" s="81">
        <f t="shared" si="76"/>
        <v>13636125.252037048</v>
      </c>
      <c r="AD318" s="81">
        <f t="shared" si="76"/>
        <v>13636126.514638901</v>
      </c>
      <c r="AE318" s="81">
        <f t="shared" si="76"/>
        <v>13636127.777240753</v>
      </c>
      <c r="AF318" s="81">
        <f t="shared" si="76"/>
        <v>13636129.039842606</v>
      </c>
      <c r="AG318" s="81">
        <f t="shared" si="76"/>
        <v>13636130.302444458</v>
      </c>
      <c r="AH318" s="81">
        <f t="shared" si="76"/>
        <v>13636131.56504631</v>
      </c>
      <c r="AI318" s="81">
        <f t="shared" si="76"/>
        <v>13636132.827648163</v>
      </c>
      <c r="AJ318" s="81">
        <f t="shared" si="76"/>
        <v>13636134.090250015</v>
      </c>
      <c r="AK318" s="81">
        <f t="shared" si="76"/>
        <v>13636135.352851868</v>
      </c>
      <c r="AL318" s="81">
        <f t="shared" si="76"/>
        <v>13636136.61545372</v>
      </c>
      <c r="AM318" s="81">
        <f t="shared" si="76"/>
        <v>13636137.878055573</v>
      </c>
      <c r="AN318" s="77">
        <v>27272200</v>
      </c>
      <c r="AO318" s="77">
        <v>25983700</v>
      </c>
      <c r="AP318" s="77">
        <v>32026600</v>
      </c>
      <c r="AQ318" s="77">
        <v>32026600</v>
      </c>
      <c r="AR318" s="77">
        <v>32026600</v>
      </c>
      <c r="AS318" s="77">
        <v>27030400</v>
      </c>
      <c r="AT318" s="77">
        <v>27030400</v>
      </c>
      <c r="AU318" s="77">
        <v>33015600</v>
      </c>
      <c r="AV318" s="77">
        <v>31692000</v>
      </c>
      <c r="AW318" s="77">
        <v>31804500</v>
      </c>
      <c r="AX318" s="77">
        <v>33092000</v>
      </c>
      <c r="AY318" s="77">
        <v>40000000</v>
      </c>
      <c r="AZ318" s="77">
        <v>56000000</v>
      </c>
      <c r="BA318" s="77">
        <v>57729600</v>
      </c>
      <c r="BB318" s="84">
        <v>45563260</v>
      </c>
      <c r="BC318" s="76">
        <f>(($BF318-$BB318)/(1999-1995))+BB318</f>
        <v>53827145</v>
      </c>
      <c r="BD318" s="76">
        <f>(($BF318-$BB318)/(1999-1995))+BC318</f>
        <v>62091030</v>
      </c>
      <c r="BE318" s="76">
        <f>(($BF318-$BB318)/(1999-1995))+BD318</f>
        <v>70354915</v>
      </c>
      <c r="BF318" s="77">
        <v>78618800</v>
      </c>
      <c r="BG318" s="79">
        <v>10529000</v>
      </c>
      <c r="BH318" s="80">
        <f>((BI318-BG318)/(2002-2000))+BG318</f>
        <v>35896500</v>
      </c>
      <c r="BI318" s="79">
        <v>61264000</v>
      </c>
      <c r="BJ318" s="79">
        <v>55920000</v>
      </c>
      <c r="BK318" s="79">
        <v>49310000</v>
      </c>
      <c r="BL318" s="79">
        <v>78008000</v>
      </c>
      <c r="BM318" s="79">
        <v>69077000</v>
      </c>
      <c r="BN318" s="79">
        <v>60782000</v>
      </c>
      <c r="BO318" s="79">
        <v>60782000</v>
      </c>
      <c r="BP318" s="79">
        <v>60782000</v>
      </c>
      <c r="BQ318" s="79">
        <v>76530000</v>
      </c>
      <c r="BR318" s="79">
        <v>76530000</v>
      </c>
      <c r="BS318" s="79">
        <v>57365000</v>
      </c>
      <c r="BT318" s="79">
        <v>61875000</v>
      </c>
      <c r="BU318" s="79">
        <v>73329000</v>
      </c>
      <c r="BV318" s="79">
        <v>71751000</v>
      </c>
      <c r="BW318" s="79">
        <v>74244000</v>
      </c>
      <c r="BX318" s="79">
        <v>85925000</v>
      </c>
      <c r="BY318" s="79">
        <v>87596000</v>
      </c>
      <c r="BZ318" s="79">
        <v>87596000</v>
      </c>
      <c r="CA318" s="56"/>
    </row>
    <row r="319" spans="1:90" x14ac:dyDescent="0.25">
      <c r="A319" s="43">
        <v>400178</v>
      </c>
      <c r="B319" s="44" t="s">
        <v>929</v>
      </c>
      <c r="C319" s="11" t="s">
        <v>930</v>
      </c>
      <c r="D319" s="11" t="s">
        <v>157</v>
      </c>
      <c r="E319" s="3" t="str">
        <f t="shared" si="53"/>
        <v>MONEE W4 pnum400178</v>
      </c>
      <c r="F319" s="10">
        <v>450</v>
      </c>
      <c r="G319" s="11" t="s">
        <v>935</v>
      </c>
      <c r="H319" s="11" t="s">
        <v>936</v>
      </c>
      <c r="I319" s="92">
        <v>0</v>
      </c>
      <c r="J319" s="88">
        <v>0</v>
      </c>
      <c r="K319" s="88">
        <v>0</v>
      </c>
      <c r="L319" s="88">
        <v>0</v>
      </c>
      <c r="M319" s="88">
        <v>0</v>
      </c>
      <c r="N319" s="88">
        <v>0</v>
      </c>
      <c r="O319" s="88">
        <v>0</v>
      </c>
      <c r="P319" s="88">
        <v>0</v>
      </c>
      <c r="Q319" s="88">
        <v>0</v>
      </c>
      <c r="R319" s="88">
        <v>0</v>
      </c>
      <c r="S319" s="88">
        <v>0</v>
      </c>
      <c r="T319" s="88">
        <v>0</v>
      </c>
      <c r="U319" s="88">
        <v>0</v>
      </c>
      <c r="V319" s="88">
        <v>0</v>
      </c>
      <c r="W319" s="88">
        <v>0</v>
      </c>
      <c r="X319" s="88">
        <v>0</v>
      </c>
      <c r="Y319" s="88">
        <v>0</v>
      </c>
      <c r="Z319" s="88">
        <v>0</v>
      </c>
      <c r="AA319" s="88">
        <v>0</v>
      </c>
      <c r="AB319" s="88">
        <v>0</v>
      </c>
      <c r="AC319" s="88">
        <v>0</v>
      </c>
      <c r="AD319" s="88">
        <v>0</v>
      </c>
      <c r="AE319" s="88">
        <v>0</v>
      </c>
      <c r="AF319" s="88">
        <v>0</v>
      </c>
      <c r="AG319" s="88">
        <v>0</v>
      </c>
      <c r="AH319" s="88">
        <v>0</v>
      </c>
      <c r="AI319" s="88">
        <v>0</v>
      </c>
      <c r="AJ319" s="88">
        <v>0</v>
      </c>
      <c r="AK319" s="88">
        <v>0</v>
      </c>
      <c r="AL319" s="88">
        <v>0</v>
      </c>
      <c r="AM319" s="88">
        <v>0</v>
      </c>
      <c r="AN319" s="88">
        <v>0</v>
      </c>
      <c r="AO319" s="88">
        <v>0</v>
      </c>
      <c r="AP319" s="88">
        <v>0</v>
      </c>
      <c r="AQ319" s="88">
        <v>0</v>
      </c>
      <c r="AR319" s="88">
        <v>0</v>
      </c>
      <c r="AS319" s="88">
        <v>0</v>
      </c>
      <c r="AT319" s="86">
        <v>0</v>
      </c>
      <c r="AU319" s="88">
        <v>0</v>
      </c>
      <c r="AV319" s="88">
        <v>0</v>
      </c>
      <c r="AW319" s="88">
        <v>0</v>
      </c>
      <c r="AX319" s="88">
        <v>0</v>
      </c>
      <c r="AY319" s="88">
        <v>0</v>
      </c>
      <c r="AZ319" s="88">
        <v>0</v>
      </c>
      <c r="BA319" s="88">
        <v>0</v>
      </c>
      <c r="BB319" s="88">
        <v>0</v>
      </c>
      <c r="BC319" s="88">
        <v>0</v>
      </c>
      <c r="BD319" s="88">
        <v>0</v>
      </c>
      <c r="BE319" s="88">
        <v>0</v>
      </c>
      <c r="BF319" s="88">
        <v>0</v>
      </c>
      <c r="BG319" s="79">
        <v>109376000</v>
      </c>
      <c r="BH319" s="79">
        <v>135255000</v>
      </c>
      <c r="BI319" s="79">
        <v>61264000</v>
      </c>
      <c r="BJ319" s="79">
        <v>50528000</v>
      </c>
      <c r="BK319" s="79">
        <v>51909000</v>
      </c>
      <c r="BL319" s="79">
        <v>33228000</v>
      </c>
      <c r="BM319" s="79">
        <v>69869000</v>
      </c>
      <c r="BN319" s="79">
        <v>96179000</v>
      </c>
      <c r="BO319" s="79">
        <v>96179000</v>
      </c>
      <c r="BP319" s="79">
        <v>96179000</v>
      </c>
      <c r="BQ319" s="77">
        <v>76325000</v>
      </c>
      <c r="BR319" s="79">
        <v>76325000</v>
      </c>
      <c r="BS319" s="79">
        <v>106710000</v>
      </c>
      <c r="BT319" s="79">
        <v>82793000</v>
      </c>
      <c r="BU319" s="77">
        <v>70027000</v>
      </c>
      <c r="BV319" s="77">
        <v>62359000</v>
      </c>
      <c r="BW319" s="77">
        <v>64673000</v>
      </c>
      <c r="BX319" s="77">
        <v>69927000</v>
      </c>
      <c r="BY319" s="77">
        <v>61276000</v>
      </c>
      <c r="BZ319" s="77">
        <v>61276000</v>
      </c>
      <c r="CA319" s="56"/>
    </row>
    <row r="320" spans="1:90" s="14" customFormat="1" x14ac:dyDescent="0.25">
      <c r="A320" s="43">
        <v>409213</v>
      </c>
      <c r="B320" s="44" t="s">
        <v>929</v>
      </c>
      <c r="C320" s="11" t="s">
        <v>930</v>
      </c>
      <c r="D320" s="11">
        <v>1</v>
      </c>
      <c r="E320" s="3" t="str">
        <f t="shared" si="53"/>
        <v>MONEE W1 pnum409213</v>
      </c>
      <c r="F320" s="10">
        <v>166</v>
      </c>
      <c r="G320" s="11" t="s">
        <v>937</v>
      </c>
      <c r="H320" s="11" t="s">
        <v>938</v>
      </c>
      <c r="I320" s="82">
        <v>0</v>
      </c>
      <c r="J320" s="83">
        <v>0</v>
      </c>
      <c r="K320" s="83">
        <v>0</v>
      </c>
      <c r="L320" s="83">
        <v>0</v>
      </c>
      <c r="M320" s="83">
        <v>0</v>
      </c>
      <c r="N320" s="83">
        <v>0</v>
      </c>
      <c r="O320" s="83">
        <v>0</v>
      </c>
      <c r="P320" s="83">
        <v>0</v>
      </c>
      <c r="Q320" s="83">
        <v>0</v>
      </c>
      <c r="R320" s="83">
        <v>0</v>
      </c>
      <c r="S320" s="83">
        <v>0</v>
      </c>
      <c r="T320" s="83">
        <v>0</v>
      </c>
      <c r="U320" s="83">
        <v>0</v>
      </c>
      <c r="V320" s="83">
        <v>0</v>
      </c>
      <c r="W320" s="83">
        <v>0</v>
      </c>
      <c r="X320" s="83">
        <v>0</v>
      </c>
      <c r="Y320" s="83">
        <v>0</v>
      </c>
      <c r="Z320" s="83">
        <v>0</v>
      </c>
      <c r="AA320" s="83">
        <v>0</v>
      </c>
      <c r="AB320" s="83">
        <v>0</v>
      </c>
      <c r="AC320" s="83">
        <v>0</v>
      </c>
      <c r="AD320" s="83">
        <v>0</v>
      </c>
      <c r="AE320" s="83">
        <v>0</v>
      </c>
      <c r="AF320" s="83">
        <v>0</v>
      </c>
      <c r="AG320" s="83">
        <v>0</v>
      </c>
      <c r="AH320" s="83">
        <v>0</v>
      </c>
      <c r="AI320" s="83">
        <v>0</v>
      </c>
      <c r="AJ320" s="83">
        <v>0</v>
      </c>
      <c r="AK320" s="83">
        <v>0</v>
      </c>
      <c r="AL320" s="83">
        <v>0</v>
      </c>
      <c r="AM320" s="83">
        <v>0</v>
      </c>
      <c r="AN320" s="83">
        <v>0</v>
      </c>
      <c r="AO320" s="77">
        <v>0</v>
      </c>
      <c r="AP320" s="77">
        <v>0</v>
      </c>
      <c r="AQ320" s="77">
        <v>0</v>
      </c>
      <c r="AR320" s="77">
        <v>0</v>
      </c>
      <c r="AS320" s="77">
        <v>0</v>
      </c>
      <c r="AT320" s="77">
        <v>0</v>
      </c>
      <c r="AU320" s="77">
        <v>0</v>
      </c>
      <c r="AV320" s="77">
        <v>0</v>
      </c>
      <c r="AW320" s="77">
        <v>0</v>
      </c>
      <c r="AX320" s="77">
        <v>0</v>
      </c>
      <c r="AY320" s="77">
        <v>0</v>
      </c>
      <c r="AZ320" s="77">
        <v>0</v>
      </c>
      <c r="BA320" s="77">
        <v>0</v>
      </c>
      <c r="BB320" s="77">
        <v>0</v>
      </c>
      <c r="BC320" s="77">
        <v>0</v>
      </c>
      <c r="BD320" s="77">
        <v>0</v>
      </c>
      <c r="BE320" s="77">
        <v>0</v>
      </c>
      <c r="BF320" s="77">
        <v>0</v>
      </c>
      <c r="BG320" s="77">
        <v>0</v>
      </c>
      <c r="BH320" s="77">
        <v>0</v>
      </c>
      <c r="BI320" s="77">
        <v>0</v>
      </c>
      <c r="BJ320" s="77">
        <v>0</v>
      </c>
      <c r="BK320" s="77">
        <v>0</v>
      </c>
      <c r="BL320" s="77">
        <v>0</v>
      </c>
      <c r="BM320" s="77">
        <v>0</v>
      </c>
      <c r="BN320" s="77">
        <v>0</v>
      </c>
      <c r="BO320" s="77">
        <v>0</v>
      </c>
      <c r="BP320" s="77">
        <v>0</v>
      </c>
      <c r="BQ320" s="77">
        <v>0</v>
      </c>
      <c r="BR320" s="77">
        <v>0</v>
      </c>
      <c r="BS320" s="77">
        <v>0</v>
      </c>
      <c r="BT320" s="77">
        <v>0</v>
      </c>
      <c r="BU320" s="77">
        <v>0</v>
      </c>
      <c r="BV320" s="77">
        <v>0</v>
      </c>
      <c r="BW320" s="77">
        <v>0</v>
      </c>
      <c r="BX320" s="77">
        <v>0</v>
      </c>
      <c r="BY320" s="77">
        <v>0</v>
      </c>
      <c r="BZ320" s="77">
        <v>0</v>
      </c>
      <c r="CA320" s="56"/>
    </row>
    <row r="321" spans="1:90" s="14" customFormat="1" x14ac:dyDescent="0.25">
      <c r="A321" s="11">
        <v>409424</v>
      </c>
      <c r="B321" s="11" t="s">
        <v>939</v>
      </c>
      <c r="C321" s="11" t="s">
        <v>940</v>
      </c>
      <c r="D321" s="11" t="s">
        <v>941</v>
      </c>
      <c r="E321" s="3" t="str">
        <f t="shared" si="53"/>
        <v>NAPERVILLE W29 pnum409424</v>
      </c>
      <c r="F321" s="12">
        <v>260</v>
      </c>
      <c r="G321" s="11" t="s">
        <v>942</v>
      </c>
      <c r="H321" s="11" t="s">
        <v>943</v>
      </c>
      <c r="I321" s="82">
        <v>0</v>
      </c>
      <c r="J321" s="83">
        <v>0</v>
      </c>
      <c r="K321" s="83">
        <v>0</v>
      </c>
      <c r="L321" s="83">
        <v>0</v>
      </c>
      <c r="M321" s="83">
        <v>0</v>
      </c>
      <c r="N321" s="83">
        <v>0</v>
      </c>
      <c r="O321" s="83">
        <v>0</v>
      </c>
      <c r="P321" s="83">
        <v>0</v>
      </c>
      <c r="Q321" s="83">
        <v>0</v>
      </c>
      <c r="R321" s="83">
        <v>0</v>
      </c>
      <c r="S321" s="83">
        <v>0</v>
      </c>
      <c r="T321" s="83">
        <v>0</v>
      </c>
      <c r="U321" s="83">
        <v>0</v>
      </c>
      <c r="V321" s="83">
        <v>0</v>
      </c>
      <c r="W321" s="83">
        <v>0</v>
      </c>
      <c r="X321" s="83">
        <v>0</v>
      </c>
      <c r="Y321" s="83">
        <v>0</v>
      </c>
      <c r="Z321" s="83">
        <v>0</v>
      </c>
      <c r="AA321" s="83">
        <v>0</v>
      </c>
      <c r="AB321" s="83">
        <v>0</v>
      </c>
      <c r="AC321" s="83">
        <v>0</v>
      </c>
      <c r="AD321" s="83">
        <v>0</v>
      </c>
      <c r="AE321" s="83">
        <v>0</v>
      </c>
      <c r="AF321" s="83">
        <v>0</v>
      </c>
      <c r="AG321" s="83">
        <v>0</v>
      </c>
      <c r="AH321" s="83">
        <v>0</v>
      </c>
      <c r="AI321" s="83">
        <v>0</v>
      </c>
      <c r="AJ321" s="83">
        <v>0</v>
      </c>
      <c r="AK321" s="83">
        <v>0</v>
      </c>
      <c r="AL321" s="83">
        <v>0</v>
      </c>
      <c r="AM321" s="83">
        <v>0</v>
      </c>
      <c r="AN321" s="83">
        <v>0</v>
      </c>
      <c r="AO321" s="88">
        <v>0</v>
      </c>
      <c r="AP321" s="88">
        <v>0</v>
      </c>
      <c r="AQ321" s="88">
        <v>0</v>
      </c>
      <c r="AR321" s="88">
        <v>0</v>
      </c>
      <c r="AS321" s="88">
        <v>0</v>
      </c>
      <c r="AT321" s="88">
        <v>0</v>
      </c>
      <c r="AU321" s="88">
        <v>0</v>
      </c>
      <c r="AV321" s="79">
        <v>17272000</v>
      </c>
      <c r="AW321" s="79">
        <v>78372000</v>
      </c>
      <c r="AX321" s="79">
        <v>75411000</v>
      </c>
      <c r="AY321" s="98">
        <v>28443000</v>
      </c>
      <c r="AZ321" s="80">
        <v>0</v>
      </c>
      <c r="BA321" s="80">
        <v>0</v>
      </c>
      <c r="BB321" s="80">
        <v>0</v>
      </c>
      <c r="BC321" s="79">
        <v>0</v>
      </c>
      <c r="BD321" s="79">
        <v>0</v>
      </c>
      <c r="BE321" s="79">
        <v>0</v>
      </c>
      <c r="BF321" s="79">
        <v>0</v>
      </c>
      <c r="BG321" s="90">
        <v>0</v>
      </c>
      <c r="BH321" s="90">
        <v>0</v>
      </c>
      <c r="BI321" s="90">
        <v>0</v>
      </c>
      <c r="BJ321" s="90">
        <v>0</v>
      </c>
      <c r="BK321" s="90">
        <v>0</v>
      </c>
      <c r="BL321" s="90">
        <v>0</v>
      </c>
      <c r="BM321" s="90">
        <v>0</v>
      </c>
      <c r="BN321" s="90">
        <v>0</v>
      </c>
      <c r="BO321" s="90">
        <v>0</v>
      </c>
      <c r="BP321" s="90">
        <v>0</v>
      </c>
      <c r="BQ321" s="90">
        <v>0</v>
      </c>
      <c r="BR321" s="90">
        <v>0</v>
      </c>
      <c r="BS321" s="90">
        <v>0</v>
      </c>
      <c r="BT321" s="90">
        <v>0</v>
      </c>
      <c r="BU321" s="90">
        <v>0</v>
      </c>
      <c r="BV321" s="90">
        <v>0</v>
      </c>
      <c r="BW321" s="90">
        <v>0</v>
      </c>
      <c r="BX321" s="90">
        <v>0</v>
      </c>
      <c r="BY321" s="79">
        <v>0</v>
      </c>
      <c r="BZ321" s="79">
        <v>0</v>
      </c>
      <c r="CA321" s="126"/>
      <c r="CB321" s="141"/>
      <c r="CC321" s="141"/>
      <c r="CD321" s="141"/>
      <c r="CE321" s="141"/>
      <c r="CF321" s="141"/>
      <c r="CG321" s="141"/>
      <c r="CH321" s="141"/>
      <c r="CI321" s="141"/>
      <c r="CJ321" s="141"/>
      <c r="CK321" s="141"/>
      <c r="CL321" s="141"/>
    </row>
    <row r="322" spans="1:90" s="14" customFormat="1" ht="30" x14ac:dyDescent="0.25">
      <c r="A322" s="2">
        <v>409847</v>
      </c>
      <c r="B322" s="3" t="s">
        <v>944</v>
      </c>
      <c r="C322" s="3" t="s">
        <v>945</v>
      </c>
      <c r="D322" s="3" t="s">
        <v>141</v>
      </c>
      <c r="E322" s="3" t="str">
        <f t="shared" ref="E322:E339" si="77">_xlfn.CONCAT(C322, " W",D322," pnum",A322)</f>
        <v>NAT GAS PIPELINE CO OF AMERICA W1 pnum409847</v>
      </c>
      <c r="F322" s="2">
        <v>236</v>
      </c>
      <c r="G322" s="3" t="s">
        <v>946</v>
      </c>
      <c r="H322" s="3" t="s">
        <v>947</v>
      </c>
      <c r="I322" s="50">
        <v>100000</v>
      </c>
      <c r="J322" s="50">
        <v>100000</v>
      </c>
      <c r="K322" s="50">
        <v>100000</v>
      </c>
      <c r="L322" s="50">
        <v>100000</v>
      </c>
      <c r="M322" s="50">
        <v>100000</v>
      </c>
      <c r="N322" s="50">
        <v>100000</v>
      </c>
      <c r="O322" s="50">
        <v>100000</v>
      </c>
      <c r="P322" s="50">
        <v>100000</v>
      </c>
      <c r="Q322" s="50">
        <v>100000</v>
      </c>
      <c r="R322" s="50">
        <v>100000</v>
      </c>
      <c r="S322" s="50">
        <v>100000</v>
      </c>
      <c r="T322" s="50">
        <v>100000</v>
      </c>
      <c r="U322" s="50">
        <v>100000</v>
      </c>
      <c r="V322" s="50">
        <v>100000</v>
      </c>
      <c r="W322" s="50">
        <v>100000</v>
      </c>
      <c r="X322" s="50">
        <v>100000</v>
      </c>
      <c r="Y322" s="50">
        <v>100000</v>
      </c>
      <c r="Z322" s="50">
        <v>100000</v>
      </c>
      <c r="AA322" s="50">
        <v>100000</v>
      </c>
      <c r="AB322" s="50">
        <v>100000</v>
      </c>
      <c r="AC322" s="50">
        <v>100000</v>
      </c>
      <c r="AD322" s="50">
        <v>100000</v>
      </c>
      <c r="AE322" s="50">
        <v>100000</v>
      </c>
      <c r="AF322" s="50">
        <v>100000</v>
      </c>
      <c r="AG322" s="50">
        <v>100000</v>
      </c>
      <c r="AH322" s="50">
        <v>100000</v>
      </c>
      <c r="AI322" s="50">
        <v>100000</v>
      </c>
      <c r="AJ322" s="50">
        <v>100000</v>
      </c>
      <c r="AK322" s="50">
        <v>100000</v>
      </c>
      <c r="AL322" s="50">
        <v>100000</v>
      </c>
      <c r="AM322" s="50">
        <v>100000</v>
      </c>
      <c r="AN322" s="51">
        <v>15000</v>
      </c>
      <c r="AO322" s="51">
        <v>100000</v>
      </c>
      <c r="AP322" s="51">
        <v>100000</v>
      </c>
      <c r="AQ322" s="51">
        <v>100000</v>
      </c>
      <c r="AR322" s="51">
        <v>100000</v>
      </c>
      <c r="AS322" s="51">
        <v>100000</v>
      </c>
      <c r="AT322" s="51">
        <v>100000</v>
      </c>
      <c r="AU322" s="51">
        <v>93750</v>
      </c>
      <c r="AV322" s="52">
        <v>75000</v>
      </c>
      <c r="AW322" s="52">
        <v>75000</v>
      </c>
      <c r="AX322" s="52">
        <v>75000</v>
      </c>
      <c r="AY322" s="52">
        <v>75000</v>
      </c>
      <c r="AZ322" s="52">
        <v>60000</v>
      </c>
      <c r="BA322" s="52">
        <v>60000</v>
      </c>
      <c r="BB322" s="52">
        <v>60000</v>
      </c>
      <c r="BC322" s="52">
        <v>52500</v>
      </c>
      <c r="BD322" s="52">
        <v>41250</v>
      </c>
      <c r="BE322" s="53">
        <v>0</v>
      </c>
      <c r="BF322" s="55">
        <v>0</v>
      </c>
      <c r="BG322" s="55">
        <v>0</v>
      </c>
      <c r="BH322" s="53">
        <v>0</v>
      </c>
      <c r="BI322" s="55">
        <v>0</v>
      </c>
      <c r="BJ322" s="55">
        <v>0</v>
      </c>
      <c r="BK322" s="55">
        <v>0</v>
      </c>
      <c r="BL322" s="55">
        <v>0</v>
      </c>
      <c r="BM322" s="55">
        <v>0</v>
      </c>
      <c r="BN322" s="55">
        <v>0</v>
      </c>
      <c r="BO322" s="55">
        <v>0</v>
      </c>
      <c r="BP322" s="55">
        <v>0</v>
      </c>
      <c r="BQ322" s="55">
        <v>0</v>
      </c>
      <c r="BR322" s="55">
        <v>0</v>
      </c>
      <c r="BS322" s="55">
        <v>0</v>
      </c>
      <c r="BT322" s="55">
        <v>0</v>
      </c>
      <c r="BU322" s="55">
        <v>0</v>
      </c>
      <c r="BV322" s="55">
        <v>0</v>
      </c>
      <c r="BW322" s="55">
        <v>0</v>
      </c>
      <c r="BX322" s="53">
        <v>0</v>
      </c>
      <c r="BY322" s="53">
        <v>0</v>
      </c>
      <c r="BZ322" s="53">
        <v>0</v>
      </c>
      <c r="CA322" s="58"/>
    </row>
    <row r="323" spans="1:90" s="14" customFormat="1" ht="30" x14ac:dyDescent="0.25">
      <c r="A323" s="2">
        <v>404010</v>
      </c>
      <c r="B323" s="3" t="s">
        <v>948</v>
      </c>
      <c r="C323" s="3" t="s">
        <v>949</v>
      </c>
      <c r="D323" s="3" t="s">
        <v>141</v>
      </c>
      <c r="E323" s="3" t="str">
        <f t="shared" si="77"/>
        <v>NE ILLINOIS AGRONOMY RESEARCH W1 pnum404010</v>
      </c>
      <c r="F323" s="2">
        <v>225</v>
      </c>
      <c r="G323" s="3" t="s">
        <v>950</v>
      </c>
      <c r="H323" s="3" t="s">
        <v>951</v>
      </c>
      <c r="I323" s="50">
        <v>0</v>
      </c>
      <c r="J323" s="50">
        <v>0</v>
      </c>
      <c r="K323" s="50">
        <v>0</v>
      </c>
      <c r="L323" s="50">
        <v>0</v>
      </c>
      <c r="M323" s="50">
        <v>0</v>
      </c>
      <c r="N323" s="50">
        <v>0</v>
      </c>
      <c r="O323" s="50">
        <v>0</v>
      </c>
      <c r="P323" s="50">
        <v>0</v>
      </c>
      <c r="Q323" s="50">
        <v>0</v>
      </c>
      <c r="R323" s="50">
        <v>0</v>
      </c>
      <c r="S323" s="50">
        <v>0</v>
      </c>
      <c r="T323" s="50">
        <v>0</v>
      </c>
      <c r="U323" s="50">
        <v>0</v>
      </c>
      <c r="V323" s="50">
        <v>0</v>
      </c>
      <c r="W323" s="50">
        <v>0</v>
      </c>
      <c r="X323" s="50">
        <v>0</v>
      </c>
      <c r="Y323" s="50">
        <v>0</v>
      </c>
      <c r="Z323" s="50">
        <v>0</v>
      </c>
      <c r="AA323" s="50">
        <v>0</v>
      </c>
      <c r="AB323" s="50">
        <v>0</v>
      </c>
      <c r="AC323" s="50">
        <v>0</v>
      </c>
      <c r="AD323" s="50">
        <v>0</v>
      </c>
      <c r="AE323" s="50">
        <v>0</v>
      </c>
      <c r="AF323" s="50">
        <v>0</v>
      </c>
      <c r="AG323" s="50">
        <v>0</v>
      </c>
      <c r="AH323" s="50">
        <v>0</v>
      </c>
      <c r="AI323" s="50">
        <v>0</v>
      </c>
      <c r="AJ323" s="50">
        <v>0</v>
      </c>
      <c r="AK323" s="50">
        <v>0</v>
      </c>
      <c r="AL323" s="50">
        <v>0</v>
      </c>
      <c r="AM323" s="50">
        <v>0</v>
      </c>
      <c r="AN323" s="51">
        <v>9150000</v>
      </c>
      <c r="AO323" s="51">
        <v>2730000</v>
      </c>
      <c r="AP323" s="51">
        <v>2730000</v>
      </c>
      <c r="AQ323" s="51">
        <v>2730000</v>
      </c>
      <c r="AR323" s="51">
        <v>2730000</v>
      </c>
      <c r="AS323" s="51">
        <v>24000</v>
      </c>
      <c r="AT323" s="51">
        <v>12500</v>
      </c>
      <c r="AU323" s="51">
        <v>10000</v>
      </c>
      <c r="AV323" s="55">
        <v>0</v>
      </c>
      <c r="AW323" s="55">
        <v>0</v>
      </c>
      <c r="AX323" s="55">
        <v>0</v>
      </c>
      <c r="AY323" s="55">
        <v>0</v>
      </c>
      <c r="AZ323" s="55">
        <v>0</v>
      </c>
      <c r="BA323" s="55">
        <v>0</v>
      </c>
      <c r="BB323" s="55">
        <v>0</v>
      </c>
      <c r="BC323" s="55">
        <v>0</v>
      </c>
      <c r="BD323" s="55">
        <v>0</v>
      </c>
      <c r="BE323" s="55">
        <v>0</v>
      </c>
      <c r="BF323" s="55">
        <v>0</v>
      </c>
      <c r="BG323" s="55">
        <v>0</v>
      </c>
      <c r="BH323" s="55">
        <v>0</v>
      </c>
      <c r="BI323" s="55">
        <v>0</v>
      </c>
      <c r="BJ323" s="55">
        <v>0</v>
      </c>
      <c r="BK323" s="55">
        <v>0</v>
      </c>
      <c r="BL323" s="55">
        <v>0</v>
      </c>
      <c r="BM323" s="55">
        <v>0</v>
      </c>
      <c r="BN323" s="55">
        <v>0</v>
      </c>
      <c r="BO323" s="55">
        <v>0</v>
      </c>
      <c r="BP323" s="55">
        <v>0</v>
      </c>
      <c r="BQ323" s="55">
        <v>0</v>
      </c>
      <c r="BR323" s="55">
        <v>0</v>
      </c>
      <c r="BS323" s="55">
        <v>0</v>
      </c>
      <c r="BT323" s="55">
        <v>0</v>
      </c>
      <c r="BU323" s="55">
        <v>0</v>
      </c>
      <c r="BV323" s="55">
        <v>0</v>
      </c>
      <c r="BW323" s="55">
        <v>0</v>
      </c>
      <c r="BX323" s="55">
        <v>0</v>
      </c>
      <c r="BY323" s="55">
        <v>0</v>
      </c>
      <c r="BZ323" s="55">
        <v>0</v>
      </c>
      <c r="CA323" s="58"/>
    </row>
    <row r="324" spans="1:90" s="14" customFormat="1" x14ac:dyDescent="0.25">
      <c r="A324" s="47">
        <v>409323</v>
      </c>
      <c r="B324" s="48" t="s">
        <v>952</v>
      </c>
      <c r="C324" s="11" t="s">
        <v>953</v>
      </c>
      <c r="D324" s="11" t="s">
        <v>136</v>
      </c>
      <c r="E324" s="3" t="str">
        <f t="shared" si="77"/>
        <v>NEW LENOX W2 pnum409323</v>
      </c>
      <c r="F324" s="10">
        <v>334</v>
      </c>
      <c r="G324" s="11" t="s">
        <v>954</v>
      </c>
      <c r="H324" s="11" t="s">
        <v>955</v>
      </c>
      <c r="I324" s="83">
        <v>0</v>
      </c>
      <c r="J324" s="83">
        <v>0</v>
      </c>
      <c r="K324" s="83">
        <v>0</v>
      </c>
      <c r="L324" s="75">
        <f t="shared" ref="L324:AM324" si="78">(($AN324-$K324)/($AN$2-$K$2))+K324</f>
        <v>0.35172222222222221</v>
      </c>
      <c r="M324" s="81">
        <f t="shared" si="78"/>
        <v>0.70344444444444443</v>
      </c>
      <c r="N324" s="81">
        <f t="shared" si="78"/>
        <v>1.0551666666666666</v>
      </c>
      <c r="O324" s="81">
        <f t="shared" si="78"/>
        <v>1.4068888888888889</v>
      </c>
      <c r="P324" s="81">
        <f t="shared" si="78"/>
        <v>1.7586111111111111</v>
      </c>
      <c r="Q324" s="81">
        <f t="shared" si="78"/>
        <v>2.1103333333333332</v>
      </c>
      <c r="R324" s="81">
        <f t="shared" si="78"/>
        <v>2.4620555555555552</v>
      </c>
      <c r="S324" s="81">
        <f t="shared" si="78"/>
        <v>2.8137777777777773</v>
      </c>
      <c r="T324" s="81">
        <f t="shared" si="78"/>
        <v>3.1654999999999993</v>
      </c>
      <c r="U324" s="81">
        <f t="shared" si="78"/>
        <v>3.5172222222222214</v>
      </c>
      <c r="V324" s="81">
        <f t="shared" si="78"/>
        <v>3.8689444444444434</v>
      </c>
      <c r="W324" s="81">
        <f t="shared" si="78"/>
        <v>4.2206666666666655</v>
      </c>
      <c r="X324" s="81">
        <f t="shared" si="78"/>
        <v>4.5723888888888879</v>
      </c>
      <c r="Y324" s="81">
        <f t="shared" si="78"/>
        <v>4.9241111111111104</v>
      </c>
      <c r="Z324" s="81">
        <f t="shared" si="78"/>
        <v>5.2758333333333329</v>
      </c>
      <c r="AA324" s="81">
        <f t="shared" si="78"/>
        <v>5.6275555555555554</v>
      </c>
      <c r="AB324" s="81">
        <f t="shared" si="78"/>
        <v>5.9792777777777779</v>
      </c>
      <c r="AC324" s="81">
        <f t="shared" si="78"/>
        <v>6.3310000000000004</v>
      </c>
      <c r="AD324" s="81">
        <f t="shared" si="78"/>
        <v>6.6827222222222229</v>
      </c>
      <c r="AE324" s="81">
        <f t="shared" si="78"/>
        <v>7.0344444444444454</v>
      </c>
      <c r="AF324" s="81">
        <f t="shared" si="78"/>
        <v>7.3861666666666679</v>
      </c>
      <c r="AG324" s="81">
        <f t="shared" si="78"/>
        <v>7.7378888888888904</v>
      </c>
      <c r="AH324" s="81">
        <f t="shared" si="78"/>
        <v>8.0896111111111129</v>
      </c>
      <c r="AI324" s="81">
        <f t="shared" si="78"/>
        <v>8.4413333333333345</v>
      </c>
      <c r="AJ324" s="81">
        <f t="shared" si="78"/>
        <v>8.7930555555555561</v>
      </c>
      <c r="AK324" s="81">
        <f t="shared" si="78"/>
        <v>9.1447777777777777</v>
      </c>
      <c r="AL324" s="81">
        <f t="shared" si="78"/>
        <v>9.4964999999999993</v>
      </c>
      <c r="AM324" s="81">
        <f t="shared" si="78"/>
        <v>9.8482222222222209</v>
      </c>
      <c r="AN324" s="77">
        <v>3798600</v>
      </c>
      <c r="AO324" s="77">
        <v>4605900</v>
      </c>
      <c r="AP324" s="77">
        <v>454400</v>
      </c>
      <c r="AQ324" s="77">
        <v>3461800</v>
      </c>
      <c r="AR324" s="77">
        <v>10918300</v>
      </c>
      <c r="AS324" s="77">
        <v>28940500</v>
      </c>
      <c r="AT324" s="77">
        <v>26125100</v>
      </c>
      <c r="AU324" s="86">
        <v>0</v>
      </c>
      <c r="AV324" s="86">
        <v>0</v>
      </c>
      <c r="AW324" s="86">
        <v>0</v>
      </c>
      <c r="AX324" s="86">
        <v>0</v>
      </c>
      <c r="AY324" s="86">
        <v>0</v>
      </c>
      <c r="AZ324" s="86">
        <v>0</v>
      </c>
      <c r="BA324" s="86">
        <v>0</v>
      </c>
      <c r="BB324" s="86">
        <v>0</v>
      </c>
      <c r="BC324" s="86">
        <v>0</v>
      </c>
      <c r="BD324" s="86">
        <v>0</v>
      </c>
      <c r="BE324" s="86">
        <v>0</v>
      </c>
      <c r="BF324" s="86">
        <v>0</v>
      </c>
      <c r="BG324" s="86">
        <v>0</v>
      </c>
      <c r="BH324" s="86">
        <v>0</v>
      </c>
      <c r="BI324" s="97">
        <v>0</v>
      </c>
      <c r="BJ324" s="86">
        <v>0</v>
      </c>
      <c r="BK324" s="86">
        <v>0</v>
      </c>
      <c r="BL324" s="86">
        <v>0</v>
      </c>
      <c r="BM324" s="86">
        <v>0</v>
      </c>
      <c r="BN324" s="86">
        <v>0</v>
      </c>
      <c r="BO324" s="86">
        <v>0</v>
      </c>
      <c r="BP324" s="86">
        <v>0</v>
      </c>
      <c r="BQ324" s="86">
        <v>0</v>
      </c>
      <c r="BR324" s="86">
        <v>0</v>
      </c>
      <c r="BS324" s="86">
        <v>0</v>
      </c>
      <c r="BT324" s="77">
        <v>0</v>
      </c>
      <c r="BU324" s="77">
        <v>0</v>
      </c>
      <c r="BV324" s="77">
        <v>0</v>
      </c>
      <c r="BW324" s="77">
        <v>0</v>
      </c>
      <c r="BX324" s="77">
        <v>0</v>
      </c>
      <c r="BY324" s="77">
        <v>0</v>
      </c>
      <c r="BZ324" s="77">
        <v>0</v>
      </c>
      <c r="CA324" s="56"/>
    </row>
    <row r="325" spans="1:90" s="14" customFormat="1" x14ac:dyDescent="0.25">
      <c r="A325" s="47">
        <v>410395</v>
      </c>
      <c r="B325" s="48" t="s">
        <v>952</v>
      </c>
      <c r="C325" s="11" t="s">
        <v>953</v>
      </c>
      <c r="D325" s="11" t="s">
        <v>393</v>
      </c>
      <c r="E325" s="3" t="str">
        <f t="shared" si="77"/>
        <v>NEW LENOX W10 pnum410395</v>
      </c>
      <c r="F325" s="10">
        <v>332</v>
      </c>
      <c r="G325" s="11" t="s">
        <v>956</v>
      </c>
      <c r="H325" s="11" t="s">
        <v>957</v>
      </c>
      <c r="I325" s="83">
        <v>0</v>
      </c>
      <c r="J325" s="83">
        <v>0</v>
      </c>
      <c r="K325" s="83">
        <v>0</v>
      </c>
      <c r="L325" s="75">
        <v>0</v>
      </c>
      <c r="M325" s="84">
        <v>0</v>
      </c>
      <c r="N325" s="84">
        <v>0</v>
      </c>
      <c r="O325" s="84">
        <v>0</v>
      </c>
      <c r="P325" s="84">
        <v>0</v>
      </c>
      <c r="Q325" s="84">
        <v>0</v>
      </c>
      <c r="R325" s="84">
        <v>0</v>
      </c>
      <c r="S325" s="84">
        <v>0</v>
      </c>
      <c r="T325" s="84">
        <v>0</v>
      </c>
      <c r="U325" s="84">
        <v>0</v>
      </c>
      <c r="V325" s="84">
        <v>0</v>
      </c>
      <c r="W325" s="84">
        <v>0</v>
      </c>
      <c r="X325" s="84">
        <v>0</v>
      </c>
      <c r="Y325" s="84">
        <v>0</v>
      </c>
      <c r="Z325" s="84">
        <v>0</v>
      </c>
      <c r="AA325" s="84">
        <v>0</v>
      </c>
      <c r="AB325" s="84">
        <v>0</v>
      </c>
      <c r="AC325" s="84">
        <v>0</v>
      </c>
      <c r="AD325" s="84">
        <v>0</v>
      </c>
      <c r="AE325" s="84">
        <v>0</v>
      </c>
      <c r="AF325" s="84">
        <v>0</v>
      </c>
      <c r="AG325" s="84">
        <v>0</v>
      </c>
      <c r="AH325" s="84">
        <v>0</v>
      </c>
      <c r="AI325" s="84">
        <v>0</v>
      </c>
      <c r="AJ325" s="84">
        <v>0</v>
      </c>
      <c r="AK325" s="84">
        <v>0</v>
      </c>
      <c r="AL325" s="84">
        <v>0</v>
      </c>
      <c r="AM325" s="84">
        <v>0</v>
      </c>
      <c r="AN325" s="84">
        <v>0</v>
      </c>
      <c r="AO325" s="84">
        <v>0</v>
      </c>
      <c r="AP325" s="84">
        <v>0</v>
      </c>
      <c r="AQ325" s="84">
        <v>0</v>
      </c>
      <c r="AR325" s="84">
        <v>0</v>
      </c>
      <c r="AS325" s="84">
        <v>0</v>
      </c>
      <c r="AT325" s="84">
        <v>0</v>
      </c>
      <c r="AU325" s="84">
        <v>0</v>
      </c>
      <c r="AV325" s="84">
        <v>0</v>
      </c>
      <c r="AW325" s="84">
        <v>0</v>
      </c>
      <c r="AX325" s="84">
        <v>0</v>
      </c>
      <c r="AY325" s="90">
        <v>0</v>
      </c>
      <c r="AZ325" s="79">
        <v>0</v>
      </c>
      <c r="BA325" s="79">
        <v>210240000</v>
      </c>
      <c r="BB325" s="77">
        <v>210240000</v>
      </c>
      <c r="BC325" s="77">
        <v>153946000</v>
      </c>
      <c r="BD325" s="77">
        <v>125247000</v>
      </c>
      <c r="BE325" s="77">
        <v>92864000</v>
      </c>
      <c r="BF325" s="79">
        <v>95974000</v>
      </c>
      <c r="BG325" s="79">
        <v>82321000</v>
      </c>
      <c r="BH325" s="79">
        <v>68992000</v>
      </c>
      <c r="BI325" s="98">
        <v>3803000</v>
      </c>
      <c r="BJ325" s="88">
        <v>0</v>
      </c>
      <c r="BK325" s="88">
        <v>0</v>
      </c>
      <c r="BL325" s="88">
        <v>0</v>
      </c>
      <c r="BM325" s="88">
        <v>0</v>
      </c>
      <c r="BN325" s="88">
        <v>0</v>
      </c>
      <c r="BO325" s="88">
        <v>0</v>
      </c>
      <c r="BP325" s="79">
        <v>0</v>
      </c>
      <c r="BQ325" s="79">
        <v>216000</v>
      </c>
      <c r="BR325" s="79">
        <v>216000</v>
      </c>
      <c r="BS325" s="79">
        <v>216000</v>
      </c>
      <c r="BT325" s="79">
        <v>0</v>
      </c>
      <c r="BU325" s="79">
        <v>0</v>
      </c>
      <c r="BV325" s="79">
        <v>0</v>
      </c>
      <c r="BW325" s="79">
        <v>0</v>
      </c>
      <c r="BX325" s="79">
        <v>0</v>
      </c>
      <c r="BY325" s="79">
        <v>0</v>
      </c>
      <c r="BZ325" s="79">
        <v>0</v>
      </c>
      <c r="CA325" s="56"/>
      <c r="CB325"/>
      <c r="CC325"/>
      <c r="CD325"/>
      <c r="CE325"/>
      <c r="CF325"/>
      <c r="CG325"/>
      <c r="CH325"/>
      <c r="CI325"/>
      <c r="CJ325"/>
      <c r="CK325"/>
      <c r="CL325"/>
    </row>
    <row r="326" spans="1:90" s="14" customFormat="1" x14ac:dyDescent="0.25">
      <c r="A326" s="47">
        <v>409322</v>
      </c>
      <c r="B326" s="48" t="s">
        <v>952</v>
      </c>
      <c r="C326" s="11" t="s">
        <v>953</v>
      </c>
      <c r="D326" s="11" t="s">
        <v>180</v>
      </c>
      <c r="E326" s="3" t="str">
        <f t="shared" si="77"/>
        <v>NEW LENOX W3 pnum409322</v>
      </c>
      <c r="F326" s="10">
        <v>325</v>
      </c>
      <c r="G326" s="11" t="s">
        <v>958</v>
      </c>
      <c r="H326" s="11" t="s">
        <v>955</v>
      </c>
      <c r="I326" s="83">
        <v>0</v>
      </c>
      <c r="J326" s="83">
        <v>0</v>
      </c>
      <c r="K326" s="83">
        <v>0</v>
      </c>
      <c r="L326" s="75">
        <f t="shared" ref="L326:AM326" si="79">(($AN326-$K326)/($AN$2-$K$2))+K326</f>
        <v>1.9344629629629631</v>
      </c>
      <c r="M326" s="81">
        <f t="shared" si="79"/>
        <v>3.8689259259259261</v>
      </c>
      <c r="N326" s="81">
        <f t="shared" si="79"/>
        <v>5.8033888888888896</v>
      </c>
      <c r="O326" s="81">
        <f t="shared" si="79"/>
        <v>7.7378518518518522</v>
      </c>
      <c r="P326" s="81">
        <f t="shared" si="79"/>
        <v>9.6723148148148148</v>
      </c>
      <c r="Q326" s="81">
        <f t="shared" si="79"/>
        <v>11.606777777777777</v>
      </c>
      <c r="R326" s="81">
        <f t="shared" si="79"/>
        <v>13.54124074074074</v>
      </c>
      <c r="S326" s="81">
        <f t="shared" si="79"/>
        <v>15.475703703703703</v>
      </c>
      <c r="T326" s="81">
        <f t="shared" si="79"/>
        <v>17.410166666666665</v>
      </c>
      <c r="U326" s="81">
        <f t="shared" si="79"/>
        <v>19.34462962962963</v>
      </c>
      <c r="V326" s="81">
        <f t="shared" si="79"/>
        <v>21.279092592592594</v>
      </c>
      <c r="W326" s="81">
        <f t="shared" si="79"/>
        <v>23.213555555555558</v>
      </c>
      <c r="X326" s="81">
        <f t="shared" si="79"/>
        <v>25.148018518518523</v>
      </c>
      <c r="Y326" s="81">
        <f t="shared" si="79"/>
        <v>27.082481481481487</v>
      </c>
      <c r="Z326" s="81">
        <f t="shared" si="79"/>
        <v>29.016944444444452</v>
      </c>
      <c r="AA326" s="81">
        <f t="shared" si="79"/>
        <v>30.951407407407416</v>
      </c>
      <c r="AB326" s="81">
        <f t="shared" si="79"/>
        <v>32.885870370370377</v>
      </c>
      <c r="AC326" s="81">
        <f t="shared" si="79"/>
        <v>34.820333333333338</v>
      </c>
      <c r="AD326" s="81">
        <f t="shared" si="79"/>
        <v>36.754796296296298</v>
      </c>
      <c r="AE326" s="81">
        <f t="shared" si="79"/>
        <v>38.689259259259259</v>
      </c>
      <c r="AF326" s="81">
        <f t="shared" si="79"/>
        <v>40.62372222222222</v>
      </c>
      <c r="AG326" s="81">
        <f t="shared" si="79"/>
        <v>42.558185185185181</v>
      </c>
      <c r="AH326" s="81">
        <f t="shared" si="79"/>
        <v>44.492648148148142</v>
      </c>
      <c r="AI326" s="81">
        <f t="shared" si="79"/>
        <v>46.427111111111103</v>
      </c>
      <c r="AJ326" s="81">
        <f t="shared" si="79"/>
        <v>48.361574074074063</v>
      </c>
      <c r="AK326" s="81">
        <f t="shared" si="79"/>
        <v>50.296037037037024</v>
      </c>
      <c r="AL326" s="81">
        <f t="shared" si="79"/>
        <v>52.230499999999985</v>
      </c>
      <c r="AM326" s="81">
        <f t="shared" si="79"/>
        <v>54.164962962962946</v>
      </c>
      <c r="AN326" s="77">
        <v>20892200</v>
      </c>
      <c r="AO326" s="77">
        <v>97462100</v>
      </c>
      <c r="AP326" s="77">
        <v>49288500</v>
      </c>
      <c r="AQ326" s="77">
        <v>41395100</v>
      </c>
      <c r="AR326" s="77">
        <v>55012800</v>
      </c>
      <c r="AS326" s="77">
        <v>69029990</v>
      </c>
      <c r="AT326" s="77">
        <v>56057500</v>
      </c>
      <c r="AU326" s="77">
        <v>54861000</v>
      </c>
      <c r="AV326" s="77">
        <v>67023000</v>
      </c>
      <c r="AW326" s="77">
        <v>50375700</v>
      </c>
      <c r="AX326" s="77">
        <v>56236000</v>
      </c>
      <c r="AY326" s="77">
        <v>72200000</v>
      </c>
      <c r="AZ326" s="77">
        <v>76030000</v>
      </c>
      <c r="BA326" s="77">
        <v>113150000</v>
      </c>
      <c r="BB326" s="77">
        <v>113150000</v>
      </c>
      <c r="BC326" s="77">
        <v>63018000</v>
      </c>
      <c r="BD326" s="79">
        <v>59770000</v>
      </c>
      <c r="BE326" s="79">
        <v>48139000</v>
      </c>
      <c r="BF326" s="79">
        <v>54164000</v>
      </c>
      <c r="BG326" s="79">
        <v>50971000</v>
      </c>
      <c r="BH326" s="79">
        <v>47140000</v>
      </c>
      <c r="BI326" s="98">
        <v>1124000</v>
      </c>
      <c r="BJ326" s="88">
        <v>0</v>
      </c>
      <c r="BK326" s="88">
        <v>0</v>
      </c>
      <c r="BL326" s="88">
        <v>0</v>
      </c>
      <c r="BM326" s="88">
        <v>0</v>
      </c>
      <c r="BN326" s="88">
        <v>0</v>
      </c>
      <c r="BO326" s="88">
        <v>0</v>
      </c>
      <c r="BP326" s="79">
        <v>0</v>
      </c>
      <c r="BQ326" s="79">
        <v>216000</v>
      </c>
      <c r="BR326" s="79">
        <v>216000</v>
      </c>
      <c r="BS326" s="88">
        <v>0</v>
      </c>
      <c r="BT326" s="79">
        <v>0</v>
      </c>
      <c r="BU326" s="79">
        <v>0</v>
      </c>
      <c r="BV326" s="79">
        <v>0</v>
      </c>
      <c r="BW326" s="79">
        <v>0</v>
      </c>
      <c r="BX326" s="79">
        <v>0</v>
      </c>
      <c r="BY326" s="79">
        <v>0</v>
      </c>
      <c r="BZ326" s="79">
        <v>0</v>
      </c>
      <c r="CA326" s="56"/>
    </row>
    <row r="327" spans="1:90" s="14" customFormat="1" x14ac:dyDescent="0.25">
      <c r="A327" s="47">
        <v>409327</v>
      </c>
      <c r="B327" s="48" t="s">
        <v>952</v>
      </c>
      <c r="C327" s="11" t="s">
        <v>953</v>
      </c>
      <c r="D327" s="11" t="s">
        <v>177</v>
      </c>
      <c r="E327" s="3" t="str">
        <f t="shared" si="77"/>
        <v>NEW LENOX W6 pnum409327</v>
      </c>
      <c r="F327" s="10">
        <v>325</v>
      </c>
      <c r="G327" s="11" t="s">
        <v>959</v>
      </c>
      <c r="H327" s="11" t="s">
        <v>960</v>
      </c>
      <c r="I327" s="83">
        <v>0</v>
      </c>
      <c r="J327" s="83">
        <v>0</v>
      </c>
      <c r="K327" s="83">
        <v>0</v>
      </c>
      <c r="L327" s="75">
        <v>0</v>
      </c>
      <c r="M327" s="84">
        <v>0</v>
      </c>
      <c r="N327" s="84">
        <v>0</v>
      </c>
      <c r="O327" s="84">
        <v>0</v>
      </c>
      <c r="P327" s="84">
        <v>0</v>
      </c>
      <c r="Q327" s="84">
        <v>0</v>
      </c>
      <c r="R327" s="84">
        <v>0</v>
      </c>
      <c r="S327" s="84">
        <v>0</v>
      </c>
      <c r="T327" s="84">
        <v>0</v>
      </c>
      <c r="U327" s="84">
        <v>0</v>
      </c>
      <c r="V327" s="84">
        <v>0</v>
      </c>
      <c r="W327" s="84">
        <v>0</v>
      </c>
      <c r="X327" s="84">
        <v>0</v>
      </c>
      <c r="Y327" s="84">
        <v>0</v>
      </c>
      <c r="Z327" s="84">
        <v>0</v>
      </c>
      <c r="AA327" s="84">
        <v>0</v>
      </c>
      <c r="AB327" s="84">
        <v>0</v>
      </c>
      <c r="AC327" s="84">
        <v>0</v>
      </c>
      <c r="AD327" s="84">
        <v>0</v>
      </c>
      <c r="AE327" s="84">
        <v>0</v>
      </c>
      <c r="AF327" s="84">
        <v>0</v>
      </c>
      <c r="AG327" s="84">
        <v>0</v>
      </c>
      <c r="AH327" s="84">
        <v>0</v>
      </c>
      <c r="AI327" s="84">
        <v>0</v>
      </c>
      <c r="AJ327" s="84">
        <v>0</v>
      </c>
      <c r="AK327" s="84">
        <v>0</v>
      </c>
      <c r="AL327" s="84">
        <v>0</v>
      </c>
      <c r="AM327" s="84">
        <v>0</v>
      </c>
      <c r="AN327" s="77">
        <v>0</v>
      </c>
      <c r="AO327" s="77">
        <v>0</v>
      </c>
      <c r="AP327" s="77">
        <v>919130</v>
      </c>
      <c r="AQ327" s="77">
        <v>22173020</v>
      </c>
      <c r="AR327" s="77">
        <v>7223448</v>
      </c>
      <c r="AS327" s="77">
        <v>11166214</v>
      </c>
      <c r="AT327" s="77">
        <v>6720080</v>
      </c>
      <c r="AU327" s="77">
        <v>19688970</v>
      </c>
      <c r="AV327" s="84">
        <v>5700000</v>
      </c>
      <c r="AW327" s="77">
        <v>11166214</v>
      </c>
      <c r="AX327" s="77">
        <v>14343590</v>
      </c>
      <c r="AY327" s="79">
        <v>31563000</v>
      </c>
      <c r="AZ327" s="77">
        <v>18495000</v>
      </c>
      <c r="BA327" s="77">
        <v>63145000</v>
      </c>
      <c r="BB327" s="77">
        <v>63145000</v>
      </c>
      <c r="BC327" s="86">
        <v>0</v>
      </c>
      <c r="BD327" s="86">
        <v>0</v>
      </c>
      <c r="BE327" s="86">
        <v>0</v>
      </c>
      <c r="BF327" s="86">
        <v>0</v>
      </c>
      <c r="BG327" s="86">
        <v>0</v>
      </c>
      <c r="BH327" s="86">
        <v>0</v>
      </c>
      <c r="BI327" s="99">
        <v>0</v>
      </c>
      <c r="BJ327" s="88">
        <v>0</v>
      </c>
      <c r="BK327" s="88">
        <v>0</v>
      </c>
      <c r="BL327" s="88">
        <v>0</v>
      </c>
      <c r="BM327" s="88">
        <v>0</v>
      </c>
      <c r="BN327" s="88">
        <v>0</v>
      </c>
      <c r="BO327" s="88">
        <v>0</v>
      </c>
      <c r="BP327" s="88">
        <v>0</v>
      </c>
      <c r="BQ327" s="88">
        <v>0</v>
      </c>
      <c r="BR327" s="88">
        <v>0</v>
      </c>
      <c r="BS327" s="88">
        <v>0</v>
      </c>
      <c r="BT327" s="79">
        <v>0</v>
      </c>
      <c r="BU327" s="79">
        <v>0</v>
      </c>
      <c r="BV327" s="79">
        <v>0</v>
      </c>
      <c r="BW327" s="79">
        <v>0</v>
      </c>
      <c r="BX327" s="79">
        <v>0</v>
      </c>
      <c r="BY327" s="79">
        <v>0</v>
      </c>
      <c r="BZ327" s="79">
        <v>0</v>
      </c>
      <c r="CA327" s="56"/>
    </row>
    <row r="328" spans="1:90" s="14" customFormat="1" x14ac:dyDescent="0.25">
      <c r="A328" s="47">
        <v>409319</v>
      </c>
      <c r="B328" s="48" t="s">
        <v>952</v>
      </c>
      <c r="C328" s="11" t="s">
        <v>953</v>
      </c>
      <c r="D328" s="11" t="s">
        <v>172</v>
      </c>
      <c r="E328" s="3" t="str">
        <f t="shared" si="77"/>
        <v>NEW LENOX W7 pnum409319</v>
      </c>
      <c r="F328" s="10">
        <v>323</v>
      </c>
      <c r="G328" s="11" t="s">
        <v>961</v>
      </c>
      <c r="H328" s="11" t="s">
        <v>962</v>
      </c>
      <c r="I328" s="83">
        <v>0</v>
      </c>
      <c r="J328" s="83">
        <v>0</v>
      </c>
      <c r="K328" s="83">
        <v>0</v>
      </c>
      <c r="L328" s="75">
        <v>0</v>
      </c>
      <c r="M328" s="76">
        <v>0</v>
      </c>
      <c r="N328" s="76">
        <v>0</v>
      </c>
      <c r="O328" s="76">
        <v>0</v>
      </c>
      <c r="P328" s="76">
        <v>0</v>
      </c>
      <c r="Q328" s="76">
        <v>0</v>
      </c>
      <c r="R328" s="76">
        <v>0</v>
      </c>
      <c r="S328" s="76">
        <v>0</v>
      </c>
      <c r="T328" s="76">
        <v>0</v>
      </c>
      <c r="U328" s="76">
        <v>0</v>
      </c>
      <c r="V328" s="76">
        <v>0</v>
      </c>
      <c r="W328" s="76">
        <v>0</v>
      </c>
      <c r="X328" s="76">
        <v>0</v>
      </c>
      <c r="Y328" s="76">
        <v>0</v>
      </c>
      <c r="Z328" s="76">
        <v>0</v>
      </c>
      <c r="AA328" s="76">
        <v>0</v>
      </c>
      <c r="AB328" s="76">
        <v>0</v>
      </c>
      <c r="AC328" s="76">
        <v>0</v>
      </c>
      <c r="AD328" s="76">
        <v>0</v>
      </c>
      <c r="AE328" s="76">
        <v>0</v>
      </c>
      <c r="AF328" s="76">
        <v>0</v>
      </c>
      <c r="AG328" s="76">
        <v>0</v>
      </c>
      <c r="AH328" s="76">
        <v>0</v>
      </c>
      <c r="AI328" s="76">
        <v>0</v>
      </c>
      <c r="AJ328" s="76">
        <v>0</v>
      </c>
      <c r="AK328" s="76">
        <v>0</v>
      </c>
      <c r="AL328" s="76">
        <v>0</v>
      </c>
      <c r="AM328" s="76">
        <v>0</v>
      </c>
      <c r="AN328" s="76">
        <v>0</v>
      </c>
      <c r="AO328" s="76">
        <v>0</v>
      </c>
      <c r="AP328" s="76">
        <v>0</v>
      </c>
      <c r="AQ328" s="76">
        <v>0</v>
      </c>
      <c r="AR328" s="76">
        <v>0</v>
      </c>
      <c r="AS328" s="76">
        <v>0</v>
      </c>
      <c r="AT328" s="77">
        <v>55283000</v>
      </c>
      <c r="AU328" s="77">
        <v>133624500</v>
      </c>
      <c r="AV328" s="77">
        <v>111160000</v>
      </c>
      <c r="AW328" s="77">
        <v>117424000</v>
      </c>
      <c r="AX328" s="79">
        <v>96682000</v>
      </c>
      <c r="AY328" s="79">
        <v>108379000</v>
      </c>
      <c r="AZ328" s="79">
        <v>105468000</v>
      </c>
      <c r="BA328" s="77">
        <v>105120000</v>
      </c>
      <c r="BB328" s="77">
        <v>105120000</v>
      </c>
      <c r="BC328" s="77">
        <v>84000000</v>
      </c>
      <c r="BD328" s="77">
        <v>79939000</v>
      </c>
      <c r="BE328" s="77">
        <v>83435000</v>
      </c>
      <c r="BF328" s="79">
        <v>94657000</v>
      </c>
      <c r="BG328" s="79">
        <v>113635000</v>
      </c>
      <c r="BH328" s="79">
        <v>92103000</v>
      </c>
      <c r="BI328" s="98">
        <v>7735000</v>
      </c>
      <c r="BJ328" s="88">
        <v>0</v>
      </c>
      <c r="BK328" s="88">
        <v>0</v>
      </c>
      <c r="BL328" s="88">
        <v>0</v>
      </c>
      <c r="BM328" s="88">
        <v>0</v>
      </c>
      <c r="BN328" s="88">
        <v>0</v>
      </c>
      <c r="BO328" s="88">
        <v>0</v>
      </c>
      <c r="BP328" s="88">
        <v>0</v>
      </c>
      <c r="BQ328" s="88">
        <v>0</v>
      </c>
      <c r="BR328" s="88">
        <v>0</v>
      </c>
      <c r="BS328" s="86">
        <v>0</v>
      </c>
      <c r="BT328" s="79">
        <v>0</v>
      </c>
      <c r="BU328" s="79">
        <v>0</v>
      </c>
      <c r="BV328" s="79">
        <v>0</v>
      </c>
      <c r="BW328" s="79">
        <v>0</v>
      </c>
      <c r="BX328" s="79">
        <v>0</v>
      </c>
      <c r="BY328" s="79">
        <v>0</v>
      </c>
      <c r="BZ328" s="79">
        <v>0</v>
      </c>
      <c r="CA328" s="56"/>
      <c r="CB328"/>
      <c r="CC328"/>
      <c r="CD328"/>
      <c r="CE328"/>
      <c r="CF328"/>
      <c r="CG328"/>
      <c r="CH328"/>
      <c r="CI328"/>
      <c r="CJ328"/>
      <c r="CK328"/>
      <c r="CL328"/>
    </row>
    <row r="329" spans="1:90" s="14" customFormat="1" x14ac:dyDescent="0.25">
      <c r="A329" s="47">
        <v>409326</v>
      </c>
      <c r="B329" s="48" t="s">
        <v>952</v>
      </c>
      <c r="C329" s="11" t="s">
        <v>953</v>
      </c>
      <c r="D329" s="11" t="s">
        <v>169</v>
      </c>
      <c r="E329" s="3" t="str">
        <f t="shared" si="77"/>
        <v>NEW LENOX W5 pnum409326</v>
      </c>
      <c r="F329" s="12">
        <v>303</v>
      </c>
      <c r="G329" s="11" t="s">
        <v>963</v>
      </c>
      <c r="H329" s="11" t="s">
        <v>964</v>
      </c>
      <c r="I329" s="91">
        <v>0</v>
      </c>
      <c r="J329" s="91">
        <v>0</v>
      </c>
      <c r="K329" s="91">
        <v>0</v>
      </c>
      <c r="L329" s="93">
        <f t="shared" ref="L329:AM329" si="80">(($AN329-$K329)/($AN$2-$K$2))+K329</f>
        <v>3.5695555555555556</v>
      </c>
      <c r="M329" s="100">
        <f t="shared" si="80"/>
        <v>7.1391111111111112</v>
      </c>
      <c r="N329" s="100">
        <f t="shared" si="80"/>
        <v>10.708666666666666</v>
      </c>
      <c r="O329" s="100">
        <f t="shared" si="80"/>
        <v>14.278222222222222</v>
      </c>
      <c r="P329" s="100">
        <f t="shared" si="80"/>
        <v>17.847777777777779</v>
      </c>
      <c r="Q329" s="100">
        <f t="shared" si="80"/>
        <v>21.417333333333335</v>
      </c>
      <c r="R329" s="100">
        <f t="shared" si="80"/>
        <v>24.986888888888892</v>
      </c>
      <c r="S329" s="100">
        <f t="shared" si="80"/>
        <v>28.556444444444448</v>
      </c>
      <c r="T329" s="100">
        <f t="shared" si="80"/>
        <v>32.126000000000005</v>
      </c>
      <c r="U329" s="100">
        <f t="shared" si="80"/>
        <v>35.695555555555558</v>
      </c>
      <c r="V329" s="100">
        <f t="shared" si="80"/>
        <v>39.265111111111111</v>
      </c>
      <c r="W329" s="100">
        <f t="shared" si="80"/>
        <v>42.834666666666664</v>
      </c>
      <c r="X329" s="100">
        <f t="shared" si="80"/>
        <v>46.404222222222216</v>
      </c>
      <c r="Y329" s="100">
        <f t="shared" si="80"/>
        <v>49.973777777777769</v>
      </c>
      <c r="Z329" s="100">
        <f t="shared" si="80"/>
        <v>53.543333333333322</v>
      </c>
      <c r="AA329" s="100">
        <f t="shared" si="80"/>
        <v>57.112888888888875</v>
      </c>
      <c r="AB329" s="100">
        <f t="shared" si="80"/>
        <v>60.682444444444428</v>
      </c>
      <c r="AC329" s="100">
        <f t="shared" si="80"/>
        <v>64.251999999999981</v>
      </c>
      <c r="AD329" s="100">
        <f t="shared" si="80"/>
        <v>67.821555555555534</v>
      </c>
      <c r="AE329" s="100">
        <f t="shared" si="80"/>
        <v>71.391111111111087</v>
      </c>
      <c r="AF329" s="100">
        <f t="shared" si="80"/>
        <v>74.96066666666664</v>
      </c>
      <c r="AG329" s="100">
        <f t="shared" si="80"/>
        <v>78.530222222222193</v>
      </c>
      <c r="AH329" s="100">
        <f t="shared" si="80"/>
        <v>82.099777777777746</v>
      </c>
      <c r="AI329" s="100">
        <f t="shared" si="80"/>
        <v>85.669333333333299</v>
      </c>
      <c r="AJ329" s="100">
        <f t="shared" si="80"/>
        <v>89.238888888888852</v>
      </c>
      <c r="AK329" s="100">
        <f t="shared" si="80"/>
        <v>92.808444444444405</v>
      </c>
      <c r="AL329" s="100">
        <f t="shared" si="80"/>
        <v>96.377999999999957</v>
      </c>
      <c r="AM329" s="100">
        <f t="shared" si="80"/>
        <v>99.94755555555551</v>
      </c>
      <c r="AN329" s="79">
        <v>38551200</v>
      </c>
      <c r="AO329" s="79">
        <v>40272300</v>
      </c>
      <c r="AP329" s="79">
        <v>50878200</v>
      </c>
      <c r="AQ329" s="79">
        <v>38407700</v>
      </c>
      <c r="AR329" s="79">
        <v>57851200</v>
      </c>
      <c r="AS329" s="77">
        <v>56176540</v>
      </c>
      <c r="AT329" s="77">
        <v>67865500</v>
      </c>
      <c r="AU329" s="77">
        <v>72088500</v>
      </c>
      <c r="AV329" s="77">
        <v>89632000</v>
      </c>
      <c r="AW329" s="77">
        <v>97286000</v>
      </c>
      <c r="AX329" s="77">
        <v>93096700</v>
      </c>
      <c r="AY329" s="77">
        <v>66682000</v>
      </c>
      <c r="AZ329" s="77">
        <v>73062000</v>
      </c>
      <c r="BA329" s="77">
        <v>147095000</v>
      </c>
      <c r="BB329" s="77">
        <v>147095000</v>
      </c>
      <c r="BC329" s="77">
        <v>42716000</v>
      </c>
      <c r="BD329" s="77">
        <v>60173000</v>
      </c>
      <c r="BE329" s="77">
        <v>64963000</v>
      </c>
      <c r="BF329" s="77">
        <v>49026000</v>
      </c>
      <c r="BG329" s="77">
        <v>52746000</v>
      </c>
      <c r="BH329" s="77">
        <v>66833000</v>
      </c>
      <c r="BI329" s="87">
        <v>5084000</v>
      </c>
      <c r="BJ329" s="86">
        <v>0</v>
      </c>
      <c r="BK329" s="86">
        <v>0</v>
      </c>
      <c r="BL329" s="86">
        <v>0</v>
      </c>
      <c r="BM329" s="86">
        <v>0</v>
      </c>
      <c r="BN329" s="86">
        <v>0</v>
      </c>
      <c r="BO329" s="86">
        <v>0</v>
      </c>
      <c r="BP329" s="77">
        <v>0</v>
      </c>
      <c r="BQ329" s="77">
        <v>216000</v>
      </c>
      <c r="BR329" s="77">
        <v>216000</v>
      </c>
      <c r="BS329" s="77">
        <v>216000</v>
      </c>
      <c r="BT329" s="77">
        <v>0</v>
      </c>
      <c r="BU329" s="77">
        <v>0</v>
      </c>
      <c r="BV329" s="77">
        <v>0</v>
      </c>
      <c r="BW329" s="77">
        <v>0</v>
      </c>
      <c r="BX329" s="77">
        <v>0</v>
      </c>
      <c r="BY329" s="77">
        <v>0</v>
      </c>
      <c r="BZ329" s="77">
        <v>0</v>
      </c>
      <c r="CA329" s="56"/>
    </row>
    <row r="330" spans="1:90" x14ac:dyDescent="0.25">
      <c r="A330" s="47">
        <v>405296</v>
      </c>
      <c r="B330" s="48" t="s">
        <v>952</v>
      </c>
      <c r="C330" s="11" t="s">
        <v>953</v>
      </c>
      <c r="D330" s="11" t="s">
        <v>256</v>
      </c>
      <c r="E330" s="3" t="str">
        <f t="shared" si="77"/>
        <v>NEW LENOX W11 pnum405296</v>
      </c>
      <c r="F330" s="12">
        <v>301</v>
      </c>
      <c r="G330" s="11" t="s">
        <v>965</v>
      </c>
      <c r="H330" s="11" t="s">
        <v>966</v>
      </c>
      <c r="I330" s="91">
        <v>0</v>
      </c>
      <c r="J330" s="91">
        <v>0</v>
      </c>
      <c r="K330" s="91">
        <v>0</v>
      </c>
      <c r="L330" s="93">
        <v>0</v>
      </c>
      <c r="M330" s="80">
        <v>0</v>
      </c>
      <c r="N330" s="80">
        <v>0</v>
      </c>
      <c r="O330" s="80">
        <v>0</v>
      </c>
      <c r="P330" s="80">
        <v>0</v>
      </c>
      <c r="Q330" s="80">
        <v>0</v>
      </c>
      <c r="R330" s="80">
        <v>0</v>
      </c>
      <c r="S330" s="80">
        <v>0</v>
      </c>
      <c r="T330" s="80">
        <v>0</v>
      </c>
      <c r="U330" s="80">
        <v>0</v>
      </c>
      <c r="V330" s="80">
        <v>0</v>
      </c>
      <c r="W330" s="80">
        <v>0</v>
      </c>
      <c r="X330" s="80">
        <v>0</v>
      </c>
      <c r="Y330" s="80">
        <v>0</v>
      </c>
      <c r="Z330" s="80">
        <v>0</v>
      </c>
      <c r="AA330" s="80">
        <v>0</v>
      </c>
      <c r="AB330" s="80">
        <v>0</v>
      </c>
      <c r="AC330" s="80">
        <v>0</v>
      </c>
      <c r="AD330" s="80">
        <v>0</v>
      </c>
      <c r="AE330" s="80">
        <v>0</v>
      </c>
      <c r="AF330" s="80">
        <v>0</v>
      </c>
      <c r="AG330" s="80">
        <v>0</v>
      </c>
      <c r="AH330" s="80">
        <v>0</v>
      </c>
      <c r="AI330" s="80">
        <v>0</v>
      </c>
      <c r="AJ330" s="80">
        <v>0</v>
      </c>
      <c r="AK330" s="80">
        <v>0</v>
      </c>
      <c r="AL330" s="80">
        <v>0</v>
      </c>
      <c r="AM330" s="80">
        <v>0</v>
      </c>
      <c r="AN330" s="80">
        <v>0</v>
      </c>
      <c r="AO330" s="80">
        <v>0</v>
      </c>
      <c r="AP330" s="80">
        <v>0</v>
      </c>
      <c r="AQ330" s="80">
        <v>0</v>
      </c>
      <c r="AR330" s="80">
        <v>0</v>
      </c>
      <c r="AS330" s="76">
        <v>0</v>
      </c>
      <c r="AT330" s="76">
        <v>0</v>
      </c>
      <c r="AU330" s="76">
        <v>0</v>
      </c>
      <c r="AV330" s="76">
        <v>0</v>
      </c>
      <c r="AW330" s="76">
        <v>0</v>
      </c>
      <c r="AX330" s="76">
        <v>0</v>
      </c>
      <c r="AY330" s="76">
        <v>0</v>
      </c>
      <c r="AZ330" s="76">
        <v>0</v>
      </c>
      <c r="BA330" s="76">
        <v>0</v>
      </c>
      <c r="BB330" s="76">
        <v>0</v>
      </c>
      <c r="BC330" s="76">
        <v>0</v>
      </c>
      <c r="BD330" s="77">
        <v>28137000</v>
      </c>
      <c r="BE330" s="77">
        <v>146485000</v>
      </c>
      <c r="BF330" s="77">
        <v>246534000</v>
      </c>
      <c r="BG330" s="77">
        <v>277951000</v>
      </c>
      <c r="BH330" s="77">
        <v>225218000</v>
      </c>
      <c r="BI330" s="87">
        <v>16940000</v>
      </c>
      <c r="BJ330" s="86">
        <v>0</v>
      </c>
      <c r="BK330" s="86">
        <v>0</v>
      </c>
      <c r="BL330" s="86">
        <v>0</v>
      </c>
      <c r="BM330" s="86">
        <v>0</v>
      </c>
      <c r="BN330" s="86">
        <v>0</v>
      </c>
      <c r="BO330" s="86">
        <v>0</v>
      </c>
      <c r="BP330" s="77">
        <v>0</v>
      </c>
      <c r="BQ330" s="77">
        <v>504000</v>
      </c>
      <c r="BR330" s="77">
        <v>504000</v>
      </c>
      <c r="BS330" s="77">
        <v>504000</v>
      </c>
      <c r="BT330" s="77">
        <v>0</v>
      </c>
      <c r="BU330" s="77">
        <v>0</v>
      </c>
      <c r="BV330" s="77">
        <v>0</v>
      </c>
      <c r="BW330" s="77">
        <v>0</v>
      </c>
      <c r="BX330" s="77">
        <v>0</v>
      </c>
      <c r="BY330" s="77">
        <v>0</v>
      </c>
      <c r="BZ330" s="77">
        <v>0</v>
      </c>
      <c r="CA330" s="56"/>
    </row>
    <row r="331" spans="1:90" x14ac:dyDescent="0.25">
      <c r="A331" s="47">
        <v>409317</v>
      </c>
      <c r="B331" s="48" t="s">
        <v>952</v>
      </c>
      <c r="C331" s="11" t="s">
        <v>953</v>
      </c>
      <c r="D331" s="11" t="s">
        <v>157</v>
      </c>
      <c r="E331" s="3" t="str">
        <f t="shared" si="77"/>
        <v>NEW LENOX W4 pnum409317</v>
      </c>
      <c r="F331" s="10">
        <v>300</v>
      </c>
      <c r="G331" s="11" t="s">
        <v>967</v>
      </c>
      <c r="H331" s="11" t="s">
        <v>968</v>
      </c>
      <c r="I331" s="83">
        <v>0</v>
      </c>
      <c r="J331" s="83">
        <v>0</v>
      </c>
      <c r="K331" s="83">
        <v>0</v>
      </c>
      <c r="L331" s="75">
        <f t="shared" ref="L331:AM331" si="81">(($AN331-$K331)/($AN$2-$K$2))+K331</f>
        <v>7.895240740740741</v>
      </c>
      <c r="M331" s="81">
        <f t="shared" si="81"/>
        <v>15.790481481481482</v>
      </c>
      <c r="N331" s="81">
        <f t="shared" si="81"/>
        <v>23.685722222222225</v>
      </c>
      <c r="O331" s="81">
        <f t="shared" si="81"/>
        <v>31.580962962962964</v>
      </c>
      <c r="P331" s="81">
        <f t="shared" si="81"/>
        <v>39.476203703703703</v>
      </c>
      <c r="Q331" s="81">
        <f t="shared" si="81"/>
        <v>47.371444444444442</v>
      </c>
      <c r="R331" s="81">
        <f t="shared" si="81"/>
        <v>55.266685185185182</v>
      </c>
      <c r="S331" s="81">
        <f t="shared" si="81"/>
        <v>63.161925925925921</v>
      </c>
      <c r="T331" s="81">
        <f t="shared" si="81"/>
        <v>71.05716666666666</v>
      </c>
      <c r="U331" s="81">
        <f t="shared" si="81"/>
        <v>78.952407407407406</v>
      </c>
      <c r="V331" s="81">
        <f t="shared" si="81"/>
        <v>86.847648148148153</v>
      </c>
      <c r="W331" s="81">
        <f t="shared" si="81"/>
        <v>94.742888888888899</v>
      </c>
      <c r="X331" s="81">
        <f t="shared" si="81"/>
        <v>102.63812962962965</v>
      </c>
      <c r="Y331" s="81">
        <f t="shared" si="81"/>
        <v>110.53337037037039</v>
      </c>
      <c r="Z331" s="81">
        <f t="shared" si="81"/>
        <v>118.42861111111114</v>
      </c>
      <c r="AA331" s="81">
        <f t="shared" si="81"/>
        <v>126.32385185185188</v>
      </c>
      <c r="AB331" s="81">
        <f t="shared" si="81"/>
        <v>134.21909259259263</v>
      </c>
      <c r="AC331" s="81">
        <f t="shared" si="81"/>
        <v>142.11433333333338</v>
      </c>
      <c r="AD331" s="81">
        <f t="shared" si="81"/>
        <v>150.00957407407412</v>
      </c>
      <c r="AE331" s="81">
        <f t="shared" si="81"/>
        <v>157.90481481481487</v>
      </c>
      <c r="AF331" s="81">
        <f t="shared" si="81"/>
        <v>165.80005555555562</v>
      </c>
      <c r="AG331" s="81">
        <f t="shared" si="81"/>
        <v>173.69529629629636</v>
      </c>
      <c r="AH331" s="81">
        <f t="shared" si="81"/>
        <v>181.59053703703711</v>
      </c>
      <c r="AI331" s="81">
        <f t="shared" si="81"/>
        <v>189.48577777777786</v>
      </c>
      <c r="AJ331" s="81">
        <f t="shared" si="81"/>
        <v>197.3810185185186</v>
      </c>
      <c r="AK331" s="81">
        <f t="shared" si="81"/>
        <v>205.27625925925935</v>
      </c>
      <c r="AL331" s="81">
        <f t="shared" si="81"/>
        <v>213.17150000000009</v>
      </c>
      <c r="AM331" s="81">
        <f t="shared" si="81"/>
        <v>221.06674074074084</v>
      </c>
      <c r="AN331" s="77">
        <v>85268600</v>
      </c>
      <c r="AO331" s="77">
        <v>60314500</v>
      </c>
      <c r="AP331" s="77">
        <v>119337500</v>
      </c>
      <c r="AQ331" s="77">
        <v>127196720</v>
      </c>
      <c r="AR331" s="77">
        <v>102454900</v>
      </c>
      <c r="AS331" s="77">
        <v>88820300</v>
      </c>
      <c r="AT331" s="77">
        <v>97108500</v>
      </c>
      <c r="AU331" s="77">
        <v>18085500</v>
      </c>
      <c r="AV331" s="77">
        <v>16245000</v>
      </c>
      <c r="AW331" s="77">
        <v>18245000</v>
      </c>
      <c r="AX331" s="77">
        <v>19064000</v>
      </c>
      <c r="AY331" s="84">
        <v>20740000</v>
      </c>
      <c r="AZ331" s="84">
        <v>25740000</v>
      </c>
      <c r="BA331" s="77">
        <v>157680000</v>
      </c>
      <c r="BB331" s="79">
        <v>157680000</v>
      </c>
      <c r="BC331" s="88">
        <v>0</v>
      </c>
      <c r="BD331" s="88">
        <v>0</v>
      </c>
      <c r="BE331" s="88">
        <v>0</v>
      </c>
      <c r="BF331" s="88">
        <v>0</v>
      </c>
      <c r="BG331" s="88">
        <v>0</v>
      </c>
      <c r="BH331" s="88">
        <v>0</v>
      </c>
      <c r="BI331" s="99">
        <v>0</v>
      </c>
      <c r="BJ331" s="88">
        <v>0</v>
      </c>
      <c r="BK331" s="88">
        <v>0</v>
      </c>
      <c r="BL331" s="88">
        <v>0</v>
      </c>
      <c r="BM331" s="88">
        <v>0</v>
      </c>
      <c r="BN331" s="88">
        <v>0</v>
      </c>
      <c r="BO331" s="88">
        <v>0</v>
      </c>
      <c r="BP331" s="88">
        <v>0</v>
      </c>
      <c r="BQ331" s="88">
        <v>0</v>
      </c>
      <c r="BR331" s="88">
        <v>0</v>
      </c>
      <c r="BS331" s="88">
        <v>0</v>
      </c>
      <c r="BT331" s="77">
        <v>0</v>
      </c>
      <c r="BU331" s="77">
        <v>0</v>
      </c>
      <c r="BV331" s="77">
        <v>0</v>
      </c>
      <c r="BW331" s="77">
        <v>0</v>
      </c>
      <c r="BX331" s="77">
        <v>0</v>
      </c>
      <c r="BY331" s="77">
        <v>0</v>
      </c>
      <c r="BZ331" s="77">
        <v>0</v>
      </c>
      <c r="CA331" s="56"/>
    </row>
    <row r="332" spans="1:90" x14ac:dyDescent="0.25">
      <c r="A332" s="47">
        <v>410026</v>
      </c>
      <c r="B332" s="48" t="s">
        <v>952</v>
      </c>
      <c r="C332" s="11" t="s">
        <v>953</v>
      </c>
      <c r="D332" s="11" t="s">
        <v>312</v>
      </c>
      <c r="E332" s="3" t="str">
        <f t="shared" si="77"/>
        <v>NEW LENOX W8 pnum410026</v>
      </c>
      <c r="F332" s="10">
        <v>280</v>
      </c>
      <c r="G332" s="11" t="s">
        <v>969</v>
      </c>
      <c r="H332" s="11" t="s">
        <v>970</v>
      </c>
      <c r="I332" s="91">
        <v>0</v>
      </c>
      <c r="J332" s="91">
        <v>0</v>
      </c>
      <c r="K332" s="91">
        <v>0</v>
      </c>
      <c r="L332" s="93">
        <v>0</v>
      </c>
      <c r="M332" s="80">
        <v>0</v>
      </c>
      <c r="N332" s="80">
        <v>0</v>
      </c>
      <c r="O332" s="80">
        <v>0</v>
      </c>
      <c r="P332" s="80">
        <v>0</v>
      </c>
      <c r="Q332" s="80">
        <v>0</v>
      </c>
      <c r="R332" s="80">
        <v>0</v>
      </c>
      <c r="S332" s="80">
        <v>0</v>
      </c>
      <c r="T332" s="80">
        <v>0</v>
      </c>
      <c r="U332" s="80">
        <v>0</v>
      </c>
      <c r="V332" s="80">
        <v>0</v>
      </c>
      <c r="W332" s="80">
        <v>0</v>
      </c>
      <c r="X332" s="80">
        <v>0</v>
      </c>
      <c r="Y332" s="80">
        <v>0</v>
      </c>
      <c r="Z332" s="80">
        <v>0</v>
      </c>
      <c r="AA332" s="80">
        <v>0</v>
      </c>
      <c r="AB332" s="80">
        <v>0</v>
      </c>
      <c r="AC332" s="80">
        <v>0</v>
      </c>
      <c r="AD332" s="80">
        <v>0</v>
      </c>
      <c r="AE332" s="80">
        <v>0</v>
      </c>
      <c r="AF332" s="80">
        <v>0</v>
      </c>
      <c r="AG332" s="80">
        <v>0</v>
      </c>
      <c r="AH332" s="80">
        <v>0</v>
      </c>
      <c r="AI332" s="80">
        <v>0</v>
      </c>
      <c r="AJ332" s="80">
        <v>0</v>
      </c>
      <c r="AK332" s="80">
        <v>0</v>
      </c>
      <c r="AL332" s="80">
        <v>0</v>
      </c>
      <c r="AM332" s="80">
        <v>0</v>
      </c>
      <c r="AN332" s="80">
        <v>0</v>
      </c>
      <c r="AO332" s="80">
        <v>0</v>
      </c>
      <c r="AP332" s="80">
        <v>0</v>
      </c>
      <c r="AQ332" s="80">
        <v>0</v>
      </c>
      <c r="AR332" s="80">
        <v>0</v>
      </c>
      <c r="AS332" s="80">
        <v>0</v>
      </c>
      <c r="AT332" s="80">
        <v>0</v>
      </c>
      <c r="AU332" s="80">
        <v>0</v>
      </c>
      <c r="AV332" s="77">
        <v>14565000</v>
      </c>
      <c r="AW332" s="77">
        <v>10583000</v>
      </c>
      <c r="AX332" s="79">
        <v>7941000</v>
      </c>
      <c r="AY332" s="79">
        <v>21671000</v>
      </c>
      <c r="AZ332" s="79">
        <v>11292000</v>
      </c>
      <c r="BA332" s="79">
        <v>107675000</v>
      </c>
      <c r="BB332" s="79">
        <v>107675000</v>
      </c>
      <c r="BC332" s="79">
        <v>52841000</v>
      </c>
      <c r="BD332" s="79">
        <v>75009000</v>
      </c>
      <c r="BE332" s="79">
        <v>8146000</v>
      </c>
      <c r="BF332" s="80">
        <f>(($BH332-$BE332)/($BH$2-$BE$2))+BE332</f>
        <v>8145997.4349206351</v>
      </c>
      <c r="BG332" s="80">
        <f>(($BH332-$BE332)/($BH$2-$BE$2))+BF332</f>
        <v>8145994.8698412701</v>
      </c>
      <c r="BH332" s="79">
        <v>6530000</v>
      </c>
      <c r="BI332" s="140">
        <v>6530000</v>
      </c>
      <c r="BJ332" s="86">
        <v>0</v>
      </c>
      <c r="BK332" s="86">
        <v>0</v>
      </c>
      <c r="BL332" s="86">
        <v>0</v>
      </c>
      <c r="BM332" s="86">
        <v>0</v>
      </c>
      <c r="BN332" s="86">
        <v>0</v>
      </c>
      <c r="BO332" s="86">
        <v>0</v>
      </c>
      <c r="BP332" s="86">
        <v>0</v>
      </c>
      <c r="BQ332" s="86">
        <v>0</v>
      </c>
      <c r="BR332" s="86">
        <v>0</v>
      </c>
      <c r="BS332" s="86">
        <v>0</v>
      </c>
      <c r="BT332" s="79">
        <v>0</v>
      </c>
      <c r="BU332" s="79">
        <v>0</v>
      </c>
      <c r="BV332" s="79">
        <v>0</v>
      </c>
      <c r="BW332" s="79">
        <v>0</v>
      </c>
      <c r="BX332" s="79">
        <v>0</v>
      </c>
      <c r="BY332" s="79">
        <v>0</v>
      </c>
      <c r="BZ332" s="79">
        <v>0</v>
      </c>
      <c r="CA332" s="56"/>
    </row>
    <row r="333" spans="1:90" x14ac:dyDescent="0.25">
      <c r="A333" s="47">
        <v>410212</v>
      </c>
      <c r="B333" s="48" t="s">
        <v>952</v>
      </c>
      <c r="C333" s="11" t="s">
        <v>953</v>
      </c>
      <c r="D333" s="11" t="s">
        <v>384</v>
      </c>
      <c r="E333" s="3" t="str">
        <f t="shared" si="77"/>
        <v>NEW LENOX W9 pnum410212</v>
      </c>
      <c r="F333" s="10">
        <v>180</v>
      </c>
      <c r="G333" s="11" t="s">
        <v>971</v>
      </c>
      <c r="H333" s="11" t="s">
        <v>972</v>
      </c>
      <c r="I333" s="83">
        <v>0</v>
      </c>
      <c r="J333" s="83">
        <v>0</v>
      </c>
      <c r="K333" s="83">
        <v>0</v>
      </c>
      <c r="L333" s="75">
        <v>0</v>
      </c>
      <c r="M333" s="84">
        <v>0</v>
      </c>
      <c r="N333" s="84">
        <v>0</v>
      </c>
      <c r="O333" s="84">
        <v>0</v>
      </c>
      <c r="P333" s="84">
        <v>0</v>
      </c>
      <c r="Q333" s="84">
        <v>0</v>
      </c>
      <c r="R333" s="84">
        <v>0</v>
      </c>
      <c r="S333" s="84">
        <v>0</v>
      </c>
      <c r="T333" s="84">
        <v>0</v>
      </c>
      <c r="U333" s="84">
        <v>0</v>
      </c>
      <c r="V333" s="84">
        <v>0</v>
      </c>
      <c r="W333" s="84">
        <v>0</v>
      </c>
      <c r="X333" s="84">
        <v>0</v>
      </c>
      <c r="Y333" s="84">
        <v>0</v>
      </c>
      <c r="Z333" s="84">
        <v>0</v>
      </c>
      <c r="AA333" s="84">
        <v>0</v>
      </c>
      <c r="AB333" s="84">
        <v>0</v>
      </c>
      <c r="AC333" s="84">
        <v>0</v>
      </c>
      <c r="AD333" s="84">
        <v>0</v>
      </c>
      <c r="AE333" s="84">
        <v>0</v>
      </c>
      <c r="AF333" s="84">
        <v>0</v>
      </c>
      <c r="AG333" s="84">
        <v>0</v>
      </c>
      <c r="AH333" s="84">
        <v>0</v>
      </c>
      <c r="AI333" s="84">
        <v>0</v>
      </c>
      <c r="AJ333" s="84">
        <v>0</v>
      </c>
      <c r="AK333" s="84">
        <v>0</v>
      </c>
      <c r="AL333" s="84">
        <v>0</v>
      </c>
      <c r="AM333" s="84">
        <v>0</v>
      </c>
      <c r="AN333" s="77">
        <v>0</v>
      </c>
      <c r="AO333" s="77">
        <v>0</v>
      </c>
      <c r="AP333" s="77">
        <v>0</v>
      </c>
      <c r="AQ333" s="77">
        <v>0</v>
      </c>
      <c r="AR333" s="77">
        <v>0</v>
      </c>
      <c r="AS333" s="77">
        <v>0</v>
      </c>
      <c r="AT333" s="77">
        <v>0</v>
      </c>
      <c r="AU333" s="77">
        <v>0</v>
      </c>
      <c r="AV333" s="103">
        <v>0</v>
      </c>
      <c r="AW333" s="103">
        <v>0</v>
      </c>
      <c r="AX333" s="77">
        <v>94054000</v>
      </c>
      <c r="AY333" s="77">
        <v>83394000</v>
      </c>
      <c r="AZ333" s="77">
        <v>85424000</v>
      </c>
      <c r="BA333" s="77">
        <v>97090000</v>
      </c>
      <c r="BB333" s="77">
        <v>97090000</v>
      </c>
      <c r="BC333" s="77">
        <v>69498000</v>
      </c>
      <c r="BD333" s="77">
        <v>75807000</v>
      </c>
      <c r="BE333" s="77">
        <v>78352000</v>
      </c>
      <c r="BF333" s="79">
        <v>12062000</v>
      </c>
      <c r="BG333" s="79">
        <v>22696000</v>
      </c>
      <c r="BH333" s="79">
        <v>21976000</v>
      </c>
      <c r="BI333" s="98">
        <v>4593000</v>
      </c>
      <c r="BJ333" s="88">
        <v>0</v>
      </c>
      <c r="BK333" s="88">
        <v>0</v>
      </c>
      <c r="BL333" s="88">
        <v>0</v>
      </c>
      <c r="BM333" s="88">
        <v>0</v>
      </c>
      <c r="BN333" s="88">
        <v>0</v>
      </c>
      <c r="BO333" s="88">
        <v>0</v>
      </c>
      <c r="BP333" s="88">
        <v>0</v>
      </c>
      <c r="BQ333" s="88">
        <v>0</v>
      </c>
      <c r="BR333" s="88">
        <v>0</v>
      </c>
      <c r="BS333" s="88">
        <v>0</v>
      </c>
      <c r="BT333" s="79">
        <v>0</v>
      </c>
      <c r="BU333" s="79">
        <v>0</v>
      </c>
      <c r="BV333" s="79">
        <v>0</v>
      </c>
      <c r="BW333" s="79">
        <v>0</v>
      </c>
      <c r="BX333" s="79">
        <v>0</v>
      </c>
      <c r="BY333" s="79">
        <v>0</v>
      </c>
      <c r="BZ333" s="79">
        <v>0</v>
      </c>
      <c r="CA333" s="126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</row>
    <row r="334" spans="1:90" ht="30" x14ac:dyDescent="0.25">
      <c r="A334" s="2">
        <v>404109</v>
      </c>
      <c r="B334" s="3" t="s">
        <v>973</v>
      </c>
      <c r="C334" s="3" t="s">
        <v>974</v>
      </c>
      <c r="D334" s="3" t="s">
        <v>141</v>
      </c>
      <c r="E334" s="3" t="str">
        <f t="shared" si="77"/>
        <v>NICOR GAS  SHOREWOOD W1 pnum404109</v>
      </c>
      <c r="F334" s="5"/>
      <c r="G334" s="3" t="s">
        <v>975</v>
      </c>
      <c r="H334" s="3" t="s">
        <v>976</v>
      </c>
      <c r="I334" s="51">
        <v>150000</v>
      </c>
      <c r="J334" s="51">
        <v>150000</v>
      </c>
      <c r="K334" s="51">
        <v>150000</v>
      </c>
      <c r="L334" s="51">
        <v>150000</v>
      </c>
      <c r="M334" s="51">
        <v>150000</v>
      </c>
      <c r="N334" s="51">
        <v>150000</v>
      </c>
      <c r="O334" s="51">
        <v>150000</v>
      </c>
      <c r="P334" s="51">
        <v>150000</v>
      </c>
      <c r="Q334" s="51">
        <v>150000</v>
      </c>
      <c r="R334" s="51">
        <v>150000</v>
      </c>
      <c r="S334" s="51">
        <v>150000</v>
      </c>
      <c r="T334" s="51">
        <v>150000</v>
      </c>
      <c r="U334" s="51">
        <v>150000</v>
      </c>
      <c r="V334" s="51">
        <v>150000</v>
      </c>
      <c r="W334" s="51">
        <v>150000</v>
      </c>
      <c r="X334" s="51">
        <v>150000</v>
      </c>
      <c r="Y334" s="51">
        <v>150000</v>
      </c>
      <c r="Z334" s="51">
        <v>150000</v>
      </c>
      <c r="AA334" s="51">
        <v>150000</v>
      </c>
      <c r="AB334" s="51">
        <v>150000</v>
      </c>
      <c r="AC334" s="51">
        <v>150000</v>
      </c>
      <c r="AD334" s="51">
        <v>150000</v>
      </c>
      <c r="AE334" s="51">
        <v>150000</v>
      </c>
      <c r="AF334" s="51">
        <v>150000</v>
      </c>
      <c r="AG334" s="51">
        <v>150000</v>
      </c>
      <c r="AH334" s="51">
        <v>150000</v>
      </c>
      <c r="AI334" s="51">
        <v>150000</v>
      </c>
      <c r="AJ334" s="51">
        <v>150000</v>
      </c>
      <c r="AK334" s="51">
        <v>150000</v>
      </c>
      <c r="AL334" s="51">
        <v>150000</v>
      </c>
      <c r="AM334" s="51">
        <v>150000</v>
      </c>
      <c r="AN334" s="51">
        <v>150000</v>
      </c>
      <c r="AO334" s="51">
        <v>150000</v>
      </c>
      <c r="AP334" s="51">
        <v>440000</v>
      </c>
      <c r="AQ334" s="51">
        <v>450000</v>
      </c>
      <c r="AR334" s="51">
        <v>450000</v>
      </c>
      <c r="AS334" s="51">
        <v>450000</v>
      </c>
      <c r="AT334" s="51">
        <v>450000</v>
      </c>
      <c r="AU334" s="51">
        <v>450000</v>
      </c>
      <c r="AV334" s="51">
        <v>450000</v>
      </c>
      <c r="AW334" s="51">
        <v>520000</v>
      </c>
      <c r="AX334" s="51">
        <v>520000</v>
      </c>
      <c r="AY334" s="52">
        <v>520000</v>
      </c>
      <c r="AZ334" s="52">
        <v>520000</v>
      </c>
      <c r="BA334" s="52">
        <v>520000</v>
      </c>
      <c r="BB334" s="52">
        <v>520000</v>
      </c>
      <c r="BC334" s="52">
        <v>221000</v>
      </c>
      <c r="BD334" s="51">
        <v>221000</v>
      </c>
      <c r="BE334" s="52">
        <v>221000</v>
      </c>
      <c r="BF334" s="51">
        <v>221000</v>
      </c>
      <c r="BG334" s="52">
        <v>221000</v>
      </c>
      <c r="BH334" s="52">
        <v>200000</v>
      </c>
      <c r="BI334" s="52">
        <v>200000</v>
      </c>
      <c r="BJ334" s="52">
        <v>1400</v>
      </c>
      <c r="BK334" s="52">
        <v>1400</v>
      </c>
      <c r="BL334" s="52">
        <v>1200</v>
      </c>
      <c r="BM334" s="52">
        <v>1200</v>
      </c>
      <c r="BN334" s="53">
        <v>0</v>
      </c>
      <c r="BO334" s="53">
        <v>0</v>
      </c>
      <c r="BP334" s="53">
        <v>0</v>
      </c>
      <c r="BQ334" s="53">
        <v>0</v>
      </c>
      <c r="BR334" s="53">
        <v>0</v>
      </c>
      <c r="BS334" s="53">
        <v>0</v>
      </c>
      <c r="BT334" s="53">
        <v>0</v>
      </c>
      <c r="BU334" s="53">
        <v>0</v>
      </c>
      <c r="BV334" s="53">
        <v>0</v>
      </c>
      <c r="BW334" s="53">
        <v>0</v>
      </c>
      <c r="BX334" s="53">
        <v>0</v>
      </c>
      <c r="BY334" s="53">
        <v>0</v>
      </c>
      <c r="BZ334" s="53">
        <v>0</v>
      </c>
      <c r="CA334" s="58"/>
    </row>
    <row r="335" spans="1:90" ht="30" x14ac:dyDescent="0.25">
      <c r="A335" s="2">
        <v>404045</v>
      </c>
      <c r="B335" s="3" t="s">
        <v>977</v>
      </c>
      <c r="C335" s="3" t="s">
        <v>978</v>
      </c>
      <c r="D335" s="3" t="s">
        <v>141</v>
      </c>
      <c r="E335" s="3" t="str">
        <f t="shared" si="77"/>
        <v>NORTHERN ILL GAS COMPANY W1 pnum404045</v>
      </c>
      <c r="F335" s="2">
        <v>180</v>
      </c>
      <c r="G335" s="3" t="s">
        <v>979</v>
      </c>
      <c r="H335" s="3" t="s">
        <v>777</v>
      </c>
      <c r="I335" s="51">
        <v>540000</v>
      </c>
      <c r="J335" s="51">
        <v>540000</v>
      </c>
      <c r="K335" s="51">
        <v>540000</v>
      </c>
      <c r="L335" s="51">
        <v>540000</v>
      </c>
      <c r="M335" s="51">
        <v>540000</v>
      </c>
      <c r="N335" s="51">
        <v>540000</v>
      </c>
      <c r="O335" s="51">
        <v>540000</v>
      </c>
      <c r="P335" s="51">
        <v>540000</v>
      </c>
      <c r="Q335" s="51">
        <v>540000</v>
      </c>
      <c r="R335" s="51">
        <v>540000</v>
      </c>
      <c r="S335" s="51">
        <v>540000</v>
      </c>
      <c r="T335" s="51">
        <v>540000</v>
      </c>
      <c r="U335" s="51">
        <v>540000</v>
      </c>
      <c r="V335" s="51">
        <v>540000</v>
      </c>
      <c r="W335" s="51">
        <v>540000</v>
      </c>
      <c r="X335" s="51">
        <v>540000</v>
      </c>
      <c r="Y335" s="51">
        <v>540000</v>
      </c>
      <c r="Z335" s="51">
        <v>540000</v>
      </c>
      <c r="AA335" s="51">
        <v>540000</v>
      </c>
      <c r="AB335" s="51">
        <v>540000</v>
      </c>
      <c r="AC335" s="51">
        <v>540000</v>
      </c>
      <c r="AD335" s="51">
        <v>540000</v>
      </c>
      <c r="AE335" s="51">
        <v>540000</v>
      </c>
      <c r="AF335" s="51">
        <v>540000</v>
      </c>
      <c r="AG335" s="51">
        <v>540000</v>
      </c>
      <c r="AH335" s="51">
        <v>540000</v>
      </c>
      <c r="AI335" s="51">
        <v>540000</v>
      </c>
      <c r="AJ335" s="51">
        <v>540000</v>
      </c>
      <c r="AK335" s="51">
        <v>540000</v>
      </c>
      <c r="AL335" s="51">
        <v>540000</v>
      </c>
      <c r="AM335" s="51">
        <v>540000</v>
      </c>
      <c r="AN335" s="51">
        <v>540000</v>
      </c>
      <c r="AO335" s="51">
        <v>540000</v>
      </c>
      <c r="AP335" s="51">
        <v>540000</v>
      </c>
      <c r="AQ335" s="51">
        <v>540000</v>
      </c>
      <c r="AR335" s="51">
        <v>540000</v>
      </c>
      <c r="AS335" s="51">
        <v>540000</v>
      </c>
      <c r="AT335" s="51">
        <v>470000</v>
      </c>
      <c r="AU335" s="51">
        <v>470000</v>
      </c>
      <c r="AV335" s="51">
        <v>470000</v>
      </c>
      <c r="AW335" s="55">
        <v>0</v>
      </c>
      <c r="AX335" s="55">
        <v>0</v>
      </c>
      <c r="AY335" s="55">
        <v>0</v>
      </c>
      <c r="AZ335" s="53">
        <v>0</v>
      </c>
      <c r="BA335" s="53">
        <v>0</v>
      </c>
      <c r="BB335" s="53">
        <v>0</v>
      </c>
      <c r="BC335" s="53">
        <v>0</v>
      </c>
      <c r="BD335" s="53">
        <v>0</v>
      </c>
      <c r="BE335" s="55">
        <v>0</v>
      </c>
      <c r="BF335" s="55">
        <v>0</v>
      </c>
      <c r="BG335" s="55">
        <v>0</v>
      </c>
      <c r="BH335" s="53">
        <v>0</v>
      </c>
      <c r="BI335" s="53">
        <v>0</v>
      </c>
      <c r="BJ335" s="53">
        <v>0</v>
      </c>
      <c r="BK335" s="53">
        <v>0</v>
      </c>
      <c r="BL335" s="53">
        <v>0</v>
      </c>
      <c r="BM335" s="53">
        <v>0</v>
      </c>
      <c r="BN335" s="53">
        <v>0</v>
      </c>
      <c r="BO335" s="53">
        <v>0</v>
      </c>
      <c r="BP335" s="53">
        <v>0</v>
      </c>
      <c r="BQ335" s="53">
        <v>0</v>
      </c>
      <c r="BR335" s="53">
        <v>0</v>
      </c>
      <c r="BS335" s="53">
        <v>0</v>
      </c>
      <c r="BT335" s="53">
        <v>0</v>
      </c>
      <c r="BU335" s="53">
        <v>0</v>
      </c>
      <c r="BV335" s="53">
        <v>0</v>
      </c>
      <c r="BW335" s="53">
        <v>0</v>
      </c>
      <c r="BX335" s="53">
        <v>0</v>
      </c>
      <c r="BY335" s="53">
        <v>0</v>
      </c>
      <c r="BZ335" s="53">
        <v>0</v>
      </c>
      <c r="CA335" s="124"/>
    </row>
    <row r="336" spans="1:90" x14ac:dyDescent="0.25">
      <c r="A336" s="2">
        <v>411492</v>
      </c>
      <c r="B336" s="3" t="s">
        <v>980</v>
      </c>
      <c r="C336" s="3" t="s">
        <v>981</v>
      </c>
      <c r="D336" s="3" t="s">
        <v>136</v>
      </c>
      <c r="E336" s="3" t="str">
        <f t="shared" si="77"/>
        <v>ODDS ON ACRES W2 pnum411492</v>
      </c>
      <c r="F336" s="2">
        <v>180</v>
      </c>
      <c r="G336" s="3" t="s">
        <v>982</v>
      </c>
      <c r="H336" s="3" t="s">
        <v>983</v>
      </c>
      <c r="I336" s="50">
        <v>0</v>
      </c>
      <c r="J336" s="50">
        <v>0</v>
      </c>
      <c r="K336" s="50">
        <v>0</v>
      </c>
      <c r="L336" s="50">
        <v>0</v>
      </c>
      <c r="M336" s="50">
        <v>0</v>
      </c>
      <c r="N336" s="50">
        <v>0</v>
      </c>
      <c r="O336" s="50">
        <v>0</v>
      </c>
      <c r="P336" s="50">
        <v>0</v>
      </c>
      <c r="Q336" s="50">
        <v>0</v>
      </c>
      <c r="R336" s="50">
        <v>0</v>
      </c>
      <c r="S336" s="50">
        <v>0</v>
      </c>
      <c r="T336" s="50">
        <v>0</v>
      </c>
      <c r="U336" s="50">
        <v>0</v>
      </c>
      <c r="V336" s="50">
        <v>0</v>
      </c>
      <c r="W336" s="50">
        <v>0</v>
      </c>
      <c r="X336" s="50">
        <v>0</v>
      </c>
      <c r="Y336" s="50">
        <v>0</v>
      </c>
      <c r="Z336" s="50">
        <v>0</v>
      </c>
      <c r="AA336" s="50">
        <v>0</v>
      </c>
      <c r="AB336" s="50">
        <v>0</v>
      </c>
      <c r="AC336" s="50">
        <v>0</v>
      </c>
      <c r="AD336" s="50">
        <v>0</v>
      </c>
      <c r="AE336" s="50">
        <v>0</v>
      </c>
      <c r="AF336" s="50">
        <v>0</v>
      </c>
      <c r="AG336" s="50">
        <v>0</v>
      </c>
      <c r="AH336" s="50">
        <v>0</v>
      </c>
      <c r="AI336" s="50">
        <v>0</v>
      </c>
      <c r="AJ336" s="50">
        <v>0</v>
      </c>
      <c r="AK336" s="50">
        <v>0</v>
      </c>
      <c r="AL336" s="50">
        <v>0</v>
      </c>
      <c r="AM336" s="50">
        <v>0</v>
      </c>
      <c r="AN336" s="50">
        <v>0</v>
      </c>
      <c r="AO336" s="50">
        <v>0</v>
      </c>
      <c r="AP336" s="50">
        <v>0</v>
      </c>
      <c r="AQ336" s="50">
        <v>0</v>
      </c>
      <c r="AR336" s="50">
        <v>0</v>
      </c>
      <c r="AS336" s="50">
        <v>0</v>
      </c>
      <c r="AT336" s="50">
        <v>0</v>
      </c>
      <c r="AU336" s="50">
        <v>0</v>
      </c>
      <c r="AV336" s="50">
        <v>0</v>
      </c>
      <c r="AW336" s="50">
        <v>0</v>
      </c>
      <c r="AX336" s="50">
        <v>0</v>
      </c>
      <c r="AY336" s="50">
        <v>0</v>
      </c>
      <c r="AZ336" s="50">
        <v>0</v>
      </c>
      <c r="BA336" s="50">
        <v>0</v>
      </c>
      <c r="BB336" s="50">
        <v>0</v>
      </c>
      <c r="BC336" s="50">
        <v>0</v>
      </c>
      <c r="BD336" s="50">
        <v>0</v>
      </c>
      <c r="BE336" s="50">
        <v>0</v>
      </c>
      <c r="BF336" s="50">
        <v>0</v>
      </c>
      <c r="BG336" s="50">
        <v>0</v>
      </c>
      <c r="BH336" s="50">
        <v>0</v>
      </c>
      <c r="BI336" s="50">
        <v>0</v>
      </c>
      <c r="BJ336" s="51">
        <v>215000</v>
      </c>
      <c r="BK336" s="51">
        <v>2448000</v>
      </c>
      <c r="BL336" s="51">
        <v>2448000</v>
      </c>
      <c r="BM336" s="51">
        <v>2448000</v>
      </c>
      <c r="BN336" s="51">
        <v>2448000</v>
      </c>
      <c r="BO336" s="51">
        <v>1920000</v>
      </c>
      <c r="BP336" s="51">
        <v>1920000</v>
      </c>
      <c r="BQ336" s="51">
        <v>1850000</v>
      </c>
      <c r="BR336" s="51">
        <v>1600000</v>
      </c>
      <c r="BS336" s="55">
        <v>0</v>
      </c>
      <c r="BT336" s="55">
        <v>0</v>
      </c>
      <c r="BU336" s="55">
        <v>0</v>
      </c>
      <c r="BV336" s="55">
        <v>0</v>
      </c>
      <c r="BW336" s="55">
        <v>0</v>
      </c>
      <c r="BX336" s="55">
        <v>0</v>
      </c>
      <c r="BY336" s="55">
        <v>0</v>
      </c>
      <c r="BZ336" s="55">
        <v>0</v>
      </c>
      <c r="CA336" s="58"/>
    </row>
    <row r="337" spans="1:90" x14ac:dyDescent="0.25">
      <c r="A337" s="2">
        <v>411532</v>
      </c>
      <c r="B337" s="3" t="s">
        <v>980</v>
      </c>
      <c r="C337" s="3" t="s">
        <v>981</v>
      </c>
      <c r="D337" s="3" t="s">
        <v>141</v>
      </c>
      <c r="E337" s="3" t="str">
        <f t="shared" si="77"/>
        <v>ODDS ON ACRES W1 pnum411532</v>
      </c>
      <c r="F337" s="2">
        <v>180</v>
      </c>
      <c r="G337" s="3" t="s">
        <v>982</v>
      </c>
      <c r="H337" s="3" t="s">
        <v>983</v>
      </c>
      <c r="I337" s="50">
        <v>0</v>
      </c>
      <c r="J337" s="50">
        <v>0</v>
      </c>
      <c r="K337" s="50">
        <v>0</v>
      </c>
      <c r="L337" s="50">
        <v>0</v>
      </c>
      <c r="M337" s="50">
        <v>0</v>
      </c>
      <c r="N337" s="50">
        <v>0</v>
      </c>
      <c r="O337" s="50">
        <v>0</v>
      </c>
      <c r="P337" s="50">
        <v>0</v>
      </c>
      <c r="Q337" s="50">
        <v>0</v>
      </c>
      <c r="R337" s="50">
        <v>0</v>
      </c>
      <c r="S337" s="50">
        <v>0</v>
      </c>
      <c r="T337" s="50">
        <v>0</v>
      </c>
      <c r="U337" s="50">
        <v>0</v>
      </c>
      <c r="V337" s="50">
        <v>0</v>
      </c>
      <c r="W337" s="50">
        <v>0</v>
      </c>
      <c r="X337" s="50">
        <v>0</v>
      </c>
      <c r="Y337" s="50">
        <v>0</v>
      </c>
      <c r="Z337" s="50">
        <v>0</v>
      </c>
      <c r="AA337" s="50">
        <v>0</v>
      </c>
      <c r="AB337" s="50">
        <v>0</v>
      </c>
      <c r="AC337" s="50">
        <v>0</v>
      </c>
      <c r="AD337" s="50">
        <v>0</v>
      </c>
      <c r="AE337" s="50">
        <v>0</v>
      </c>
      <c r="AF337" s="50">
        <v>0</v>
      </c>
      <c r="AG337" s="50">
        <v>0</v>
      </c>
      <c r="AH337" s="50">
        <v>0</v>
      </c>
      <c r="AI337" s="50">
        <v>0</v>
      </c>
      <c r="AJ337" s="50">
        <v>0</v>
      </c>
      <c r="AK337" s="50">
        <v>0</v>
      </c>
      <c r="AL337" s="50">
        <v>0</v>
      </c>
      <c r="AM337" s="50">
        <v>0</v>
      </c>
      <c r="AN337" s="50">
        <v>0</v>
      </c>
      <c r="AO337" s="50">
        <v>0</v>
      </c>
      <c r="AP337" s="50">
        <v>0</v>
      </c>
      <c r="AQ337" s="50">
        <v>0</v>
      </c>
      <c r="AR337" s="50">
        <v>0</v>
      </c>
      <c r="AS337" s="50">
        <v>0</v>
      </c>
      <c r="AT337" s="50">
        <v>0</v>
      </c>
      <c r="AU337" s="50">
        <v>0</v>
      </c>
      <c r="AV337" s="50">
        <v>0</v>
      </c>
      <c r="AW337" s="50">
        <v>0</v>
      </c>
      <c r="AX337" s="50">
        <v>0</v>
      </c>
      <c r="AY337" s="50">
        <v>0</v>
      </c>
      <c r="AZ337" s="50">
        <v>0</v>
      </c>
      <c r="BA337" s="50">
        <v>0</v>
      </c>
      <c r="BB337" s="50">
        <v>0</v>
      </c>
      <c r="BC337" s="50">
        <v>0</v>
      </c>
      <c r="BD337" s="50">
        <v>0</v>
      </c>
      <c r="BE337" s="50">
        <v>0</v>
      </c>
      <c r="BF337" s="50">
        <v>0</v>
      </c>
      <c r="BG337" s="50">
        <v>0</v>
      </c>
      <c r="BH337" s="50">
        <v>0</v>
      </c>
      <c r="BI337" s="50">
        <v>0</v>
      </c>
      <c r="BJ337" s="51">
        <v>21600</v>
      </c>
      <c r="BK337" s="51">
        <v>249600</v>
      </c>
      <c r="BL337" s="51">
        <v>249600</v>
      </c>
      <c r="BM337" s="51">
        <v>249600</v>
      </c>
      <c r="BN337" s="51">
        <v>249600</v>
      </c>
      <c r="BO337" s="51">
        <v>109500</v>
      </c>
      <c r="BP337" s="51">
        <v>109500</v>
      </c>
      <c r="BQ337" s="51">
        <v>108900</v>
      </c>
      <c r="BR337" s="51">
        <v>105200</v>
      </c>
      <c r="BS337" s="55">
        <v>0</v>
      </c>
      <c r="BT337" s="55">
        <v>0</v>
      </c>
      <c r="BU337" s="55">
        <v>0</v>
      </c>
      <c r="BV337" s="55">
        <v>0</v>
      </c>
      <c r="BW337" s="55">
        <v>0</v>
      </c>
      <c r="BX337" s="55">
        <v>0</v>
      </c>
      <c r="BY337" s="55">
        <v>0</v>
      </c>
      <c r="BZ337" s="55">
        <v>0</v>
      </c>
      <c r="CA337" s="58"/>
    </row>
    <row r="338" spans="1:90" x14ac:dyDescent="0.25">
      <c r="A338" s="2">
        <v>411896</v>
      </c>
      <c r="B338" s="3" t="s">
        <v>980</v>
      </c>
      <c r="C338" s="3" t="s">
        <v>981</v>
      </c>
      <c r="D338" s="3" t="s">
        <v>180</v>
      </c>
      <c r="E338" s="3" t="str">
        <f t="shared" si="77"/>
        <v>ODDS ON ACRES W3 pnum411896</v>
      </c>
      <c r="F338" s="2">
        <v>180</v>
      </c>
      <c r="G338" s="3" t="s">
        <v>982</v>
      </c>
      <c r="H338" s="3" t="s">
        <v>983</v>
      </c>
      <c r="I338" s="50">
        <v>0</v>
      </c>
      <c r="J338" s="50">
        <v>0</v>
      </c>
      <c r="K338" s="50">
        <v>0</v>
      </c>
      <c r="L338" s="50">
        <v>0</v>
      </c>
      <c r="M338" s="50">
        <v>0</v>
      </c>
      <c r="N338" s="50">
        <v>0</v>
      </c>
      <c r="O338" s="50">
        <v>0</v>
      </c>
      <c r="P338" s="50">
        <v>0</v>
      </c>
      <c r="Q338" s="50">
        <v>0</v>
      </c>
      <c r="R338" s="50">
        <v>0</v>
      </c>
      <c r="S338" s="50">
        <v>0</v>
      </c>
      <c r="T338" s="50">
        <v>0</v>
      </c>
      <c r="U338" s="50">
        <v>0</v>
      </c>
      <c r="V338" s="50">
        <v>0</v>
      </c>
      <c r="W338" s="50">
        <v>0</v>
      </c>
      <c r="X338" s="50">
        <v>0</v>
      </c>
      <c r="Y338" s="50">
        <v>0</v>
      </c>
      <c r="Z338" s="50">
        <v>0</v>
      </c>
      <c r="AA338" s="50">
        <v>0</v>
      </c>
      <c r="AB338" s="50">
        <v>0</v>
      </c>
      <c r="AC338" s="50">
        <v>0</v>
      </c>
      <c r="AD338" s="50">
        <v>0</v>
      </c>
      <c r="AE338" s="50">
        <v>0</v>
      </c>
      <c r="AF338" s="50">
        <v>0</v>
      </c>
      <c r="AG338" s="50">
        <v>0</v>
      </c>
      <c r="AH338" s="50">
        <v>0</v>
      </c>
      <c r="AI338" s="50">
        <v>0</v>
      </c>
      <c r="AJ338" s="50">
        <v>0</v>
      </c>
      <c r="AK338" s="50">
        <v>0</v>
      </c>
      <c r="AL338" s="50">
        <v>0</v>
      </c>
      <c r="AM338" s="50">
        <v>0</v>
      </c>
      <c r="AN338" s="50">
        <v>0</v>
      </c>
      <c r="AO338" s="50">
        <v>0</v>
      </c>
      <c r="AP338" s="50">
        <v>0</v>
      </c>
      <c r="AQ338" s="50">
        <v>0</v>
      </c>
      <c r="AR338" s="50">
        <v>0</v>
      </c>
      <c r="AS338" s="50">
        <v>0</v>
      </c>
      <c r="AT338" s="50">
        <v>0</v>
      </c>
      <c r="AU338" s="50">
        <v>0</v>
      </c>
      <c r="AV338" s="50">
        <v>0</v>
      </c>
      <c r="AW338" s="50">
        <v>0</v>
      </c>
      <c r="AX338" s="50">
        <v>0</v>
      </c>
      <c r="AY338" s="50">
        <v>0</v>
      </c>
      <c r="AZ338" s="50">
        <v>0</v>
      </c>
      <c r="BA338" s="50">
        <v>0</v>
      </c>
      <c r="BB338" s="50">
        <v>0</v>
      </c>
      <c r="BC338" s="50">
        <v>0</v>
      </c>
      <c r="BD338" s="50">
        <v>0</v>
      </c>
      <c r="BE338" s="50">
        <v>0</v>
      </c>
      <c r="BF338" s="50">
        <v>0</v>
      </c>
      <c r="BG338" s="50">
        <v>0</v>
      </c>
      <c r="BH338" s="50">
        <v>0</v>
      </c>
      <c r="BI338" s="50">
        <v>0</v>
      </c>
      <c r="BJ338" s="53">
        <v>0</v>
      </c>
      <c r="BK338" s="52">
        <v>992472</v>
      </c>
      <c r="BL338" s="52">
        <v>992472</v>
      </c>
      <c r="BM338" s="52">
        <v>992472</v>
      </c>
      <c r="BN338" s="52">
        <v>992472</v>
      </c>
      <c r="BO338" s="52">
        <v>100000</v>
      </c>
      <c r="BP338" s="52">
        <v>100000</v>
      </c>
      <c r="BQ338" s="51">
        <v>110000</v>
      </c>
      <c r="BR338" s="52">
        <v>98000</v>
      </c>
      <c r="BS338" s="53">
        <v>0</v>
      </c>
      <c r="BT338" s="53">
        <v>0</v>
      </c>
      <c r="BU338" s="53">
        <v>0</v>
      </c>
      <c r="BV338" s="53">
        <v>0</v>
      </c>
      <c r="BW338" s="53">
        <v>0</v>
      </c>
      <c r="BX338" s="53">
        <v>0</v>
      </c>
      <c r="BY338" s="53">
        <v>0</v>
      </c>
      <c r="BZ338" s="53">
        <v>0</v>
      </c>
      <c r="CA338" s="58"/>
    </row>
    <row r="339" spans="1:90" x14ac:dyDescent="0.25">
      <c r="A339" s="2">
        <v>411897</v>
      </c>
      <c r="B339" s="3" t="s">
        <v>980</v>
      </c>
      <c r="C339" s="3" t="s">
        <v>981</v>
      </c>
      <c r="D339" s="3" t="s">
        <v>157</v>
      </c>
      <c r="E339" s="3" t="str">
        <f t="shared" si="77"/>
        <v>ODDS ON ACRES W4 pnum411897</v>
      </c>
      <c r="F339" s="2">
        <v>180</v>
      </c>
      <c r="G339" s="3" t="s">
        <v>982</v>
      </c>
      <c r="H339" s="3" t="s">
        <v>983</v>
      </c>
      <c r="I339" s="50">
        <v>0</v>
      </c>
      <c r="J339" s="50">
        <v>0</v>
      </c>
      <c r="K339" s="50">
        <v>0</v>
      </c>
      <c r="L339" s="50">
        <v>0</v>
      </c>
      <c r="M339" s="50">
        <v>0</v>
      </c>
      <c r="N339" s="50">
        <v>0</v>
      </c>
      <c r="O339" s="50">
        <v>0</v>
      </c>
      <c r="P339" s="50">
        <v>0</v>
      </c>
      <c r="Q339" s="50">
        <v>0</v>
      </c>
      <c r="R339" s="50">
        <v>0</v>
      </c>
      <c r="S339" s="50">
        <v>0</v>
      </c>
      <c r="T339" s="50">
        <v>0</v>
      </c>
      <c r="U339" s="50">
        <v>0</v>
      </c>
      <c r="V339" s="50">
        <v>0</v>
      </c>
      <c r="W339" s="50">
        <v>0</v>
      </c>
      <c r="X339" s="50">
        <v>0</v>
      </c>
      <c r="Y339" s="50">
        <v>0</v>
      </c>
      <c r="Z339" s="50">
        <v>0</v>
      </c>
      <c r="AA339" s="50">
        <v>0</v>
      </c>
      <c r="AB339" s="50">
        <v>0</v>
      </c>
      <c r="AC339" s="50">
        <v>0</v>
      </c>
      <c r="AD339" s="50">
        <v>0</v>
      </c>
      <c r="AE339" s="50">
        <v>0</v>
      </c>
      <c r="AF339" s="50">
        <v>0</v>
      </c>
      <c r="AG339" s="50">
        <v>0</v>
      </c>
      <c r="AH339" s="50">
        <v>0</v>
      </c>
      <c r="AI339" s="50">
        <v>0</v>
      </c>
      <c r="AJ339" s="50">
        <v>0</v>
      </c>
      <c r="AK339" s="50">
        <v>0</v>
      </c>
      <c r="AL339" s="50">
        <v>0</v>
      </c>
      <c r="AM339" s="50">
        <v>0</v>
      </c>
      <c r="AN339" s="50">
        <v>0</v>
      </c>
      <c r="AO339" s="50">
        <v>0</v>
      </c>
      <c r="AP339" s="50">
        <v>0</v>
      </c>
      <c r="AQ339" s="50">
        <v>0</v>
      </c>
      <c r="AR339" s="50">
        <v>0</v>
      </c>
      <c r="AS339" s="50">
        <v>0</v>
      </c>
      <c r="AT339" s="50">
        <v>0</v>
      </c>
      <c r="AU339" s="50">
        <v>0</v>
      </c>
      <c r="AV339" s="50">
        <v>0</v>
      </c>
      <c r="AW339" s="50">
        <v>0</v>
      </c>
      <c r="AX339" s="50">
        <v>0</v>
      </c>
      <c r="AY339" s="50">
        <v>0</v>
      </c>
      <c r="AZ339" s="50">
        <v>0</v>
      </c>
      <c r="BA339" s="50">
        <v>0</v>
      </c>
      <c r="BB339" s="50">
        <v>0</v>
      </c>
      <c r="BC339" s="50">
        <v>0</v>
      </c>
      <c r="BD339" s="50">
        <v>0</v>
      </c>
      <c r="BE339" s="50">
        <v>0</v>
      </c>
      <c r="BF339" s="50">
        <v>0</v>
      </c>
      <c r="BG339" s="50">
        <v>0</v>
      </c>
      <c r="BH339" s="50">
        <v>0</v>
      </c>
      <c r="BI339" s="50">
        <v>0</v>
      </c>
      <c r="BJ339" s="53">
        <v>0</v>
      </c>
      <c r="BK339" s="52">
        <v>25480</v>
      </c>
      <c r="BL339" s="52">
        <v>25480</v>
      </c>
      <c r="BM339" s="52">
        <v>25480</v>
      </c>
      <c r="BN339" s="52">
        <v>25480</v>
      </c>
      <c r="BO339" s="52">
        <v>10000</v>
      </c>
      <c r="BP339" s="52">
        <v>10000</v>
      </c>
      <c r="BQ339" s="52">
        <v>10100</v>
      </c>
      <c r="BR339" s="52">
        <v>9500</v>
      </c>
      <c r="BS339" s="53">
        <v>0</v>
      </c>
      <c r="BT339" s="53">
        <v>0</v>
      </c>
      <c r="BU339" s="53">
        <v>0</v>
      </c>
      <c r="BV339" s="53">
        <v>0</v>
      </c>
      <c r="BW339" s="53">
        <v>0</v>
      </c>
      <c r="BX339" s="53">
        <v>0</v>
      </c>
      <c r="BY339" s="53">
        <v>0</v>
      </c>
      <c r="BZ339" s="53">
        <v>0</v>
      </c>
      <c r="CA339" s="58"/>
    </row>
    <row r="341" spans="1:90" ht="30" x14ac:dyDescent="0.25">
      <c r="A341" s="2">
        <v>404180</v>
      </c>
      <c r="B341" s="3" t="s">
        <v>984</v>
      </c>
      <c r="C341" s="3" t="s">
        <v>985</v>
      </c>
      <c r="D341" s="3" t="s">
        <v>180</v>
      </c>
      <c r="E341" s="3" t="str">
        <f t="shared" ref="E341:E372" si="82">_xlfn.CONCAT(C341, " W",D341," pnum",A341)</f>
        <v>OZINGA BROS INC  MOKENA PLANT W3 pnum404180</v>
      </c>
      <c r="F341" s="5"/>
      <c r="G341" s="3" t="s">
        <v>986</v>
      </c>
      <c r="H341" s="3" t="s">
        <v>987</v>
      </c>
      <c r="I341" s="50">
        <f t="shared" ref="I341:AM341" si="83">J341- 43000</f>
        <v>1417000</v>
      </c>
      <c r="J341" s="50">
        <f t="shared" si="83"/>
        <v>1460000</v>
      </c>
      <c r="K341" s="50">
        <f t="shared" si="83"/>
        <v>1503000</v>
      </c>
      <c r="L341" s="50">
        <f t="shared" si="83"/>
        <v>1546000</v>
      </c>
      <c r="M341" s="50">
        <f t="shared" si="83"/>
        <v>1589000</v>
      </c>
      <c r="N341" s="50">
        <f t="shared" si="83"/>
        <v>1632000</v>
      </c>
      <c r="O341" s="50">
        <f t="shared" si="83"/>
        <v>1675000</v>
      </c>
      <c r="P341" s="50">
        <f t="shared" si="83"/>
        <v>1718000</v>
      </c>
      <c r="Q341" s="50">
        <f t="shared" si="83"/>
        <v>1761000</v>
      </c>
      <c r="R341" s="50">
        <f t="shared" si="83"/>
        <v>1804000</v>
      </c>
      <c r="S341" s="50">
        <f t="shared" si="83"/>
        <v>1847000</v>
      </c>
      <c r="T341" s="50">
        <f t="shared" si="83"/>
        <v>1890000</v>
      </c>
      <c r="U341" s="50">
        <f t="shared" si="83"/>
        <v>1933000</v>
      </c>
      <c r="V341" s="50">
        <f t="shared" si="83"/>
        <v>1976000</v>
      </c>
      <c r="W341" s="50">
        <f t="shared" si="83"/>
        <v>2019000</v>
      </c>
      <c r="X341" s="50">
        <f t="shared" si="83"/>
        <v>2062000</v>
      </c>
      <c r="Y341" s="50">
        <f t="shared" si="83"/>
        <v>2105000</v>
      </c>
      <c r="Z341" s="50">
        <f t="shared" si="83"/>
        <v>2148000</v>
      </c>
      <c r="AA341" s="50">
        <f t="shared" si="83"/>
        <v>2191000</v>
      </c>
      <c r="AB341" s="50">
        <f t="shared" si="83"/>
        <v>2234000</v>
      </c>
      <c r="AC341" s="50">
        <f t="shared" si="83"/>
        <v>2277000</v>
      </c>
      <c r="AD341" s="50">
        <f t="shared" si="83"/>
        <v>2320000</v>
      </c>
      <c r="AE341" s="50">
        <f t="shared" si="83"/>
        <v>2363000</v>
      </c>
      <c r="AF341" s="50">
        <f t="shared" si="83"/>
        <v>2406000</v>
      </c>
      <c r="AG341" s="50">
        <f t="shared" si="83"/>
        <v>2449000</v>
      </c>
      <c r="AH341" s="50">
        <f t="shared" si="83"/>
        <v>2492000</v>
      </c>
      <c r="AI341" s="50">
        <f t="shared" si="83"/>
        <v>2535000</v>
      </c>
      <c r="AJ341" s="50">
        <f t="shared" si="83"/>
        <v>2578000</v>
      </c>
      <c r="AK341" s="50">
        <f t="shared" si="83"/>
        <v>2621000</v>
      </c>
      <c r="AL341" s="50">
        <f t="shared" si="83"/>
        <v>2664000</v>
      </c>
      <c r="AM341" s="50">
        <f t="shared" si="83"/>
        <v>2707000</v>
      </c>
      <c r="AN341" s="51">
        <v>2750000</v>
      </c>
      <c r="AO341" s="51">
        <v>1530000</v>
      </c>
      <c r="AP341" s="51">
        <v>1836000</v>
      </c>
      <c r="AQ341" s="51">
        <v>3388000</v>
      </c>
      <c r="AR341" s="51">
        <v>3820000</v>
      </c>
      <c r="AS341" s="51">
        <v>5272000</v>
      </c>
      <c r="AT341" s="51">
        <v>5382500</v>
      </c>
      <c r="AU341" s="51">
        <v>5113000</v>
      </c>
      <c r="AV341" s="51">
        <v>5220000</v>
      </c>
      <c r="AW341" s="51">
        <v>4350000</v>
      </c>
      <c r="AX341" s="51">
        <v>3600000</v>
      </c>
      <c r="AY341" s="51">
        <v>4600000</v>
      </c>
      <c r="AZ341" s="52">
        <v>7100000</v>
      </c>
      <c r="BA341" s="52">
        <v>6800000</v>
      </c>
      <c r="BB341" s="52">
        <v>6800000</v>
      </c>
      <c r="BC341" s="52">
        <v>6100000</v>
      </c>
      <c r="BD341" s="52">
        <v>3200000</v>
      </c>
      <c r="BE341" s="52">
        <v>4300000</v>
      </c>
      <c r="BF341" s="52">
        <v>4950000</v>
      </c>
      <c r="BG341" s="52">
        <v>4300000</v>
      </c>
      <c r="BH341" s="52">
        <v>3850000</v>
      </c>
      <c r="BI341" s="52">
        <v>4250000</v>
      </c>
      <c r="BJ341" s="51">
        <v>4250000</v>
      </c>
      <c r="BK341" s="51">
        <v>3700000</v>
      </c>
      <c r="BL341" s="51">
        <v>4700000</v>
      </c>
      <c r="BM341" s="51">
        <v>5300000</v>
      </c>
      <c r="BN341" s="51">
        <v>4100000</v>
      </c>
      <c r="BO341" s="52">
        <v>2800000</v>
      </c>
      <c r="BP341" s="52">
        <v>2300000</v>
      </c>
      <c r="BQ341" s="52">
        <v>2600000</v>
      </c>
      <c r="BR341" s="52">
        <v>2400000</v>
      </c>
      <c r="BS341" s="52">
        <v>3200000</v>
      </c>
      <c r="BT341" s="51">
        <v>3200000</v>
      </c>
      <c r="BU341" s="51">
        <v>3300000</v>
      </c>
      <c r="BV341" s="51">
        <v>4100000</v>
      </c>
      <c r="BW341" s="51">
        <v>3100000</v>
      </c>
      <c r="BX341" s="52">
        <v>3100000</v>
      </c>
      <c r="BY341" s="52">
        <v>2800000</v>
      </c>
      <c r="BZ341" s="52">
        <v>2800000</v>
      </c>
      <c r="CA341" s="58"/>
    </row>
    <row r="342" spans="1:90" ht="30" x14ac:dyDescent="0.25">
      <c r="A342" s="2">
        <v>401405</v>
      </c>
      <c r="B342" s="3" t="s">
        <v>988</v>
      </c>
      <c r="C342" s="3" t="s">
        <v>989</v>
      </c>
      <c r="D342" s="3" t="s">
        <v>136</v>
      </c>
      <c r="E342" s="3" t="str">
        <f t="shared" si="82"/>
        <v>PANDUIT CORP  NEW LENOX PLANT W2 pnum401405</v>
      </c>
      <c r="F342" s="5"/>
      <c r="G342" s="3" t="s">
        <v>990</v>
      </c>
      <c r="H342" s="3" t="s">
        <v>991</v>
      </c>
      <c r="I342" s="50">
        <v>0</v>
      </c>
      <c r="J342" s="50">
        <v>0</v>
      </c>
      <c r="K342" s="50">
        <v>0</v>
      </c>
      <c r="L342" s="50">
        <v>0</v>
      </c>
      <c r="M342" s="50">
        <v>0</v>
      </c>
      <c r="N342" s="50">
        <v>0</v>
      </c>
      <c r="O342" s="50">
        <v>0</v>
      </c>
      <c r="P342" s="50">
        <v>0</v>
      </c>
      <c r="Q342" s="50">
        <v>0</v>
      </c>
      <c r="R342" s="50">
        <v>0</v>
      </c>
      <c r="S342" s="50">
        <v>0</v>
      </c>
      <c r="T342" s="50">
        <v>0</v>
      </c>
      <c r="U342" s="50">
        <v>0</v>
      </c>
      <c r="V342" s="50">
        <v>0</v>
      </c>
      <c r="W342" s="50">
        <v>0</v>
      </c>
      <c r="X342" s="50">
        <v>0</v>
      </c>
      <c r="Y342" s="50">
        <v>0</v>
      </c>
      <c r="Z342" s="50">
        <v>0</v>
      </c>
      <c r="AA342" s="50">
        <v>0</v>
      </c>
      <c r="AB342" s="50">
        <v>0</v>
      </c>
      <c r="AC342" s="50">
        <v>0</v>
      </c>
      <c r="AD342" s="50">
        <v>0</v>
      </c>
      <c r="AE342" s="50">
        <v>0</v>
      </c>
      <c r="AF342" s="50">
        <v>0</v>
      </c>
      <c r="AG342" s="50">
        <v>0</v>
      </c>
      <c r="AH342" s="50">
        <v>0</v>
      </c>
      <c r="AI342" s="50">
        <v>0</v>
      </c>
      <c r="AJ342" s="50">
        <v>0</v>
      </c>
      <c r="AK342" s="50">
        <v>0</v>
      </c>
      <c r="AL342" s="50">
        <v>0</v>
      </c>
      <c r="AM342" s="50">
        <v>0</v>
      </c>
      <c r="AN342" s="50">
        <v>0</v>
      </c>
      <c r="AO342" s="51">
        <v>0</v>
      </c>
      <c r="AP342" s="51">
        <v>0</v>
      </c>
      <c r="AQ342" s="51">
        <v>113880</v>
      </c>
      <c r="AR342" s="51">
        <v>114107</v>
      </c>
      <c r="AS342" s="51">
        <v>115000</v>
      </c>
      <c r="AT342" s="51">
        <v>115000</v>
      </c>
      <c r="AU342" s="51">
        <v>115583</v>
      </c>
      <c r="AV342" s="51">
        <v>119600</v>
      </c>
      <c r="AW342" s="51">
        <v>100000</v>
      </c>
      <c r="AX342" s="51">
        <v>50000</v>
      </c>
      <c r="AY342" s="51">
        <v>50000</v>
      </c>
      <c r="AZ342" s="51">
        <v>50000</v>
      </c>
      <c r="BA342" s="51">
        <v>84000</v>
      </c>
      <c r="BB342" s="52">
        <v>78661</v>
      </c>
      <c r="BC342" s="52">
        <v>134100</v>
      </c>
      <c r="BD342" s="52">
        <v>60900</v>
      </c>
      <c r="BE342" s="52">
        <v>70350</v>
      </c>
      <c r="BF342" s="51">
        <v>54750</v>
      </c>
      <c r="BG342" s="51">
        <v>54750</v>
      </c>
      <c r="BH342" s="51">
        <v>31680</v>
      </c>
      <c r="BI342" s="51">
        <v>58596</v>
      </c>
      <c r="BJ342" s="51">
        <v>71813</v>
      </c>
      <c r="BK342" s="51">
        <v>71813</v>
      </c>
      <c r="BL342" s="52">
        <v>71813</v>
      </c>
      <c r="BM342" s="52">
        <v>322275</v>
      </c>
      <c r="BN342" s="51">
        <v>251564</v>
      </c>
      <c r="BO342" s="51">
        <v>29518</v>
      </c>
      <c r="BP342" s="51">
        <v>29518</v>
      </c>
      <c r="BQ342" s="51">
        <v>1626354</v>
      </c>
      <c r="BR342" s="51">
        <v>647120</v>
      </c>
      <c r="BS342" s="51">
        <v>647120</v>
      </c>
      <c r="BT342" s="51">
        <v>0</v>
      </c>
      <c r="BU342" s="51">
        <v>490940</v>
      </c>
      <c r="BV342" s="51">
        <v>0</v>
      </c>
      <c r="BW342" s="51">
        <v>0</v>
      </c>
      <c r="BX342" s="51">
        <v>0</v>
      </c>
      <c r="BY342" s="51">
        <v>0</v>
      </c>
      <c r="BZ342" s="51">
        <v>0</v>
      </c>
      <c r="CA342" s="58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</row>
    <row r="343" spans="1:90" s="14" customFormat="1" ht="30" x14ac:dyDescent="0.25">
      <c r="A343" s="2">
        <v>401404</v>
      </c>
      <c r="B343" s="3" t="s">
        <v>988</v>
      </c>
      <c r="C343" s="3" t="s">
        <v>992</v>
      </c>
      <c r="D343" s="3" t="s">
        <v>141</v>
      </c>
      <c r="E343" s="3" t="str">
        <f t="shared" si="82"/>
        <v>PANDUIT CORP NEW LENOX PLANT W1 pnum401404</v>
      </c>
      <c r="F343" s="2">
        <v>335</v>
      </c>
      <c r="G343" s="3" t="s">
        <v>990</v>
      </c>
      <c r="H343" s="3" t="s">
        <v>991</v>
      </c>
      <c r="I343" s="50">
        <v>0</v>
      </c>
      <c r="J343" s="50">
        <v>0</v>
      </c>
      <c r="K343" s="50">
        <v>0</v>
      </c>
      <c r="L343" s="50">
        <v>0</v>
      </c>
      <c r="M343" s="50">
        <v>0</v>
      </c>
      <c r="N343" s="50">
        <v>0</v>
      </c>
      <c r="O343" s="50">
        <v>0</v>
      </c>
      <c r="P343" s="50">
        <v>0</v>
      </c>
      <c r="Q343" s="50">
        <v>0</v>
      </c>
      <c r="R343" s="50">
        <v>0</v>
      </c>
      <c r="S343" s="50">
        <v>0</v>
      </c>
      <c r="T343" s="50">
        <v>0</v>
      </c>
      <c r="U343" s="50">
        <v>0</v>
      </c>
      <c r="V343" s="50">
        <v>0</v>
      </c>
      <c r="W343" s="50">
        <v>0</v>
      </c>
      <c r="X343" s="50">
        <v>0</v>
      </c>
      <c r="Y343" s="50">
        <v>0</v>
      </c>
      <c r="Z343" s="50">
        <v>0</v>
      </c>
      <c r="AA343" s="50">
        <v>0</v>
      </c>
      <c r="AB343" s="50">
        <v>0</v>
      </c>
      <c r="AC343" s="50">
        <v>0</v>
      </c>
      <c r="AD343" s="50">
        <v>0</v>
      </c>
      <c r="AE343" s="50">
        <v>0</v>
      </c>
      <c r="AF343" s="50">
        <v>0</v>
      </c>
      <c r="AG343" s="50">
        <v>0</v>
      </c>
      <c r="AH343" s="50">
        <v>0</v>
      </c>
      <c r="AI343" s="50">
        <v>0</v>
      </c>
      <c r="AJ343" s="50">
        <v>0</v>
      </c>
      <c r="AK343" s="50">
        <v>0</v>
      </c>
      <c r="AL343" s="50">
        <v>0</v>
      </c>
      <c r="AM343" s="50">
        <v>0</v>
      </c>
      <c r="AN343" s="50">
        <v>0</v>
      </c>
      <c r="AO343" s="51">
        <v>3800000</v>
      </c>
      <c r="AP343" s="51">
        <v>3950000</v>
      </c>
      <c r="AQ343" s="51">
        <v>3950000</v>
      </c>
      <c r="AR343" s="51">
        <v>3957900</v>
      </c>
      <c r="AS343" s="51">
        <v>3960000</v>
      </c>
      <c r="AT343" s="51">
        <v>3960000</v>
      </c>
      <c r="AU343" s="51">
        <v>3996000</v>
      </c>
      <c r="AV343" s="51">
        <v>3900000</v>
      </c>
      <c r="AW343" s="51">
        <v>3000000</v>
      </c>
      <c r="AX343" s="51">
        <v>1000000</v>
      </c>
      <c r="AY343" s="51">
        <v>1000000</v>
      </c>
      <c r="AZ343" s="51">
        <v>1000000</v>
      </c>
      <c r="BA343" s="51">
        <v>759000</v>
      </c>
      <c r="BB343" s="51">
        <v>775896</v>
      </c>
      <c r="BC343" s="51">
        <v>981882</v>
      </c>
      <c r="BD343" s="51">
        <v>1106028</v>
      </c>
      <c r="BE343" s="51">
        <v>1062936</v>
      </c>
      <c r="BF343" s="51">
        <v>1235304</v>
      </c>
      <c r="BG343" s="51">
        <v>1235304</v>
      </c>
      <c r="BH343" s="52">
        <v>1026000</v>
      </c>
      <c r="BI343" s="52">
        <v>1160386</v>
      </c>
      <c r="BJ343" s="52">
        <v>948659</v>
      </c>
      <c r="BK343" s="52">
        <v>948659</v>
      </c>
      <c r="BL343" s="52">
        <v>948659</v>
      </c>
      <c r="BM343" s="52">
        <v>1211336</v>
      </c>
      <c r="BN343" s="52">
        <v>2583889</v>
      </c>
      <c r="BO343" s="52">
        <v>2314606</v>
      </c>
      <c r="BP343" s="52">
        <v>2314606</v>
      </c>
      <c r="BQ343" s="52">
        <v>1119276</v>
      </c>
      <c r="BR343" s="52">
        <v>6681</v>
      </c>
      <c r="BS343" s="52">
        <v>6681</v>
      </c>
      <c r="BT343" s="52">
        <v>0</v>
      </c>
      <c r="BU343" s="52">
        <v>0</v>
      </c>
      <c r="BV343" s="52">
        <v>0</v>
      </c>
      <c r="BW343" s="52">
        <v>0</v>
      </c>
      <c r="BX343" s="52">
        <v>0</v>
      </c>
      <c r="BY343" s="52">
        <v>0</v>
      </c>
      <c r="BZ343" s="52">
        <v>0</v>
      </c>
      <c r="CA343" s="58"/>
      <c r="CB343"/>
      <c r="CC343"/>
      <c r="CD343"/>
      <c r="CE343"/>
      <c r="CF343"/>
      <c r="CG343"/>
      <c r="CH343"/>
      <c r="CI343"/>
      <c r="CJ343"/>
      <c r="CK343"/>
      <c r="CL343"/>
    </row>
    <row r="344" spans="1:90" s="14" customFormat="1" ht="30" x14ac:dyDescent="0.25">
      <c r="A344" s="2">
        <v>409278</v>
      </c>
      <c r="B344" s="3" t="s">
        <v>993</v>
      </c>
      <c r="C344" s="3" t="s">
        <v>994</v>
      </c>
      <c r="D344" s="3" t="s">
        <v>141</v>
      </c>
      <c r="E344" s="3" t="str">
        <f t="shared" si="82"/>
        <v>PARK ROAD WATER ASSN W1 pnum409278</v>
      </c>
      <c r="F344" s="2">
        <v>300</v>
      </c>
      <c r="G344" s="3" t="s">
        <v>995</v>
      </c>
      <c r="H344" s="3" t="s">
        <v>996</v>
      </c>
      <c r="I344" s="50">
        <f t="shared" ref="I344:AI344" si="84">J344-30000</f>
        <v>1088000</v>
      </c>
      <c r="J344" s="50">
        <f t="shared" si="84"/>
        <v>1118000</v>
      </c>
      <c r="K344" s="50">
        <f t="shared" si="84"/>
        <v>1148000</v>
      </c>
      <c r="L344" s="50">
        <f t="shared" si="84"/>
        <v>1178000</v>
      </c>
      <c r="M344" s="50">
        <f t="shared" si="84"/>
        <v>1208000</v>
      </c>
      <c r="N344" s="50">
        <f t="shared" si="84"/>
        <v>1238000</v>
      </c>
      <c r="O344" s="50">
        <f t="shared" si="84"/>
        <v>1268000</v>
      </c>
      <c r="P344" s="50">
        <f t="shared" si="84"/>
        <v>1298000</v>
      </c>
      <c r="Q344" s="50">
        <f t="shared" si="84"/>
        <v>1328000</v>
      </c>
      <c r="R344" s="50">
        <f t="shared" si="84"/>
        <v>1358000</v>
      </c>
      <c r="S344" s="50">
        <f t="shared" si="84"/>
        <v>1388000</v>
      </c>
      <c r="T344" s="50">
        <f t="shared" si="84"/>
        <v>1418000</v>
      </c>
      <c r="U344" s="50">
        <f t="shared" si="84"/>
        <v>1448000</v>
      </c>
      <c r="V344" s="50">
        <f t="shared" si="84"/>
        <v>1478000</v>
      </c>
      <c r="W344" s="50">
        <f t="shared" si="84"/>
        <v>1508000</v>
      </c>
      <c r="X344" s="50">
        <f t="shared" si="84"/>
        <v>1538000</v>
      </c>
      <c r="Y344" s="50">
        <f t="shared" si="84"/>
        <v>1568000</v>
      </c>
      <c r="Z344" s="50">
        <f t="shared" si="84"/>
        <v>1598000</v>
      </c>
      <c r="AA344" s="50">
        <f t="shared" si="84"/>
        <v>1628000</v>
      </c>
      <c r="AB344" s="50">
        <f t="shared" si="84"/>
        <v>1658000</v>
      </c>
      <c r="AC344" s="50">
        <f t="shared" si="84"/>
        <v>1688000</v>
      </c>
      <c r="AD344" s="50">
        <f t="shared" si="84"/>
        <v>1718000</v>
      </c>
      <c r="AE344" s="50">
        <f t="shared" si="84"/>
        <v>1748000</v>
      </c>
      <c r="AF344" s="50">
        <f t="shared" si="84"/>
        <v>1778000</v>
      </c>
      <c r="AG344" s="50">
        <f t="shared" si="84"/>
        <v>1808000</v>
      </c>
      <c r="AH344" s="50">
        <f t="shared" si="84"/>
        <v>1838000</v>
      </c>
      <c r="AI344" s="50">
        <f t="shared" si="84"/>
        <v>1868000</v>
      </c>
      <c r="AJ344" s="51">
        <v>1898000</v>
      </c>
      <c r="AK344" s="51">
        <v>1898000</v>
      </c>
      <c r="AL344" s="51">
        <v>1898000</v>
      </c>
      <c r="AM344" s="51">
        <v>1898000</v>
      </c>
      <c r="AN344" s="51">
        <v>1898000</v>
      </c>
      <c r="AO344" s="51">
        <v>1898000</v>
      </c>
      <c r="AP344" s="51">
        <v>2232000</v>
      </c>
      <c r="AQ344" s="51">
        <v>1642500</v>
      </c>
      <c r="AR344" s="51">
        <v>1789500</v>
      </c>
      <c r="AS344" s="51">
        <v>1800000</v>
      </c>
      <c r="AT344" s="51">
        <v>1800000</v>
      </c>
      <c r="AU344" s="51">
        <v>1800000</v>
      </c>
      <c r="AV344" s="51">
        <v>2183430</v>
      </c>
      <c r="AW344" s="51">
        <v>2183430</v>
      </c>
      <c r="AX344" s="51">
        <v>2183430</v>
      </c>
      <c r="AY344" s="51">
        <v>2183430</v>
      </c>
      <c r="AZ344" s="51">
        <v>1576800</v>
      </c>
      <c r="BA344" s="51">
        <v>1576800</v>
      </c>
      <c r="BB344" s="51">
        <v>1576800</v>
      </c>
      <c r="BC344" s="51">
        <v>1576800</v>
      </c>
      <c r="BD344" s="51">
        <v>1800350</v>
      </c>
      <c r="BE344" s="51">
        <v>1800350</v>
      </c>
      <c r="BF344" s="51">
        <v>1800350</v>
      </c>
      <c r="BG344" s="52">
        <v>4463550</v>
      </c>
      <c r="BH344" s="52">
        <v>1835850</v>
      </c>
      <c r="BI344" s="52">
        <v>1905300</v>
      </c>
      <c r="BJ344" s="52">
        <v>365000</v>
      </c>
      <c r="BK344" s="53">
        <v>0</v>
      </c>
      <c r="BL344" s="53">
        <v>0</v>
      </c>
      <c r="BM344" s="53">
        <v>0</v>
      </c>
      <c r="BN344" s="53">
        <v>0</v>
      </c>
      <c r="BO344" s="53">
        <v>0</v>
      </c>
      <c r="BP344" s="53">
        <v>0</v>
      </c>
      <c r="BQ344" s="53">
        <v>0</v>
      </c>
      <c r="BR344" s="53">
        <v>0</v>
      </c>
      <c r="BS344" s="53">
        <v>0</v>
      </c>
      <c r="BT344" s="53">
        <v>0</v>
      </c>
      <c r="BU344" s="53">
        <v>0</v>
      </c>
      <c r="BV344" s="53">
        <v>0</v>
      </c>
      <c r="BW344" s="53">
        <v>0</v>
      </c>
      <c r="BX344" s="53">
        <v>0</v>
      </c>
      <c r="BY344" s="53">
        <v>0</v>
      </c>
      <c r="BZ344" s="53">
        <v>0</v>
      </c>
      <c r="CA344" s="58"/>
    </row>
    <row r="345" spans="1:90" s="14" customFormat="1" x14ac:dyDescent="0.25">
      <c r="A345" s="2">
        <v>410198</v>
      </c>
      <c r="B345" s="3" t="s">
        <v>997</v>
      </c>
      <c r="C345" s="3" t="s">
        <v>998</v>
      </c>
      <c r="D345" s="3" t="s">
        <v>141</v>
      </c>
      <c r="E345" s="3" t="str">
        <f t="shared" si="82"/>
        <v>PARKVIEW MHP W1 pnum410198</v>
      </c>
      <c r="F345" s="5"/>
      <c r="G345" s="3" t="s">
        <v>999</v>
      </c>
      <c r="H345" s="3" t="s">
        <v>1000</v>
      </c>
      <c r="I345" s="50">
        <v>0</v>
      </c>
      <c r="J345" s="50">
        <v>0</v>
      </c>
      <c r="K345" s="50">
        <v>0</v>
      </c>
      <c r="L345" s="50">
        <v>0</v>
      </c>
      <c r="M345" s="50">
        <v>0</v>
      </c>
      <c r="N345" s="50">
        <v>0</v>
      </c>
      <c r="O345" s="50">
        <v>0</v>
      </c>
      <c r="P345" s="50">
        <v>0</v>
      </c>
      <c r="Q345" s="50">
        <v>0</v>
      </c>
      <c r="R345" s="50">
        <v>0</v>
      </c>
      <c r="S345" s="50">
        <v>0</v>
      </c>
      <c r="T345" s="50">
        <v>0</v>
      </c>
      <c r="U345" s="50">
        <v>0</v>
      </c>
      <c r="V345" s="50">
        <v>0</v>
      </c>
      <c r="W345" s="50">
        <v>0</v>
      </c>
      <c r="X345" s="50">
        <v>0</v>
      </c>
      <c r="Y345" s="50">
        <v>0</v>
      </c>
      <c r="Z345" s="50">
        <v>0</v>
      </c>
      <c r="AA345" s="50">
        <v>0</v>
      </c>
      <c r="AB345" s="50">
        <v>0</v>
      </c>
      <c r="AC345" s="50">
        <v>0</v>
      </c>
      <c r="AD345" s="50">
        <v>0</v>
      </c>
      <c r="AE345" s="50">
        <v>0</v>
      </c>
      <c r="AF345" s="50">
        <v>0</v>
      </c>
      <c r="AG345" s="50">
        <v>0</v>
      </c>
      <c r="AH345" s="50">
        <v>0</v>
      </c>
      <c r="AI345" s="50">
        <v>0</v>
      </c>
      <c r="AJ345" s="50">
        <v>0</v>
      </c>
      <c r="AK345" s="50">
        <v>0</v>
      </c>
      <c r="AL345" s="50">
        <v>0</v>
      </c>
      <c r="AM345" s="50">
        <v>0</v>
      </c>
      <c r="AN345" s="51">
        <v>730000</v>
      </c>
      <c r="AO345" s="51">
        <v>730000</v>
      </c>
      <c r="AP345" s="51">
        <v>940000</v>
      </c>
      <c r="AQ345" s="51">
        <v>1900000</v>
      </c>
      <c r="AR345" s="51">
        <v>1200000</v>
      </c>
      <c r="AS345" s="51">
        <v>1200000</v>
      </c>
      <c r="AT345" s="51">
        <v>1400000</v>
      </c>
      <c r="AU345" s="51">
        <v>1500000</v>
      </c>
      <c r="AV345" s="51">
        <v>1620600</v>
      </c>
      <c r="AW345" s="51">
        <v>1642500</v>
      </c>
      <c r="AX345" s="55">
        <v>0</v>
      </c>
      <c r="AY345" s="55">
        <v>0</v>
      </c>
      <c r="AZ345" s="55">
        <v>0</v>
      </c>
      <c r="BA345" s="55">
        <v>0</v>
      </c>
      <c r="BB345" s="55">
        <v>0</v>
      </c>
      <c r="BC345" s="55">
        <v>0</v>
      </c>
      <c r="BD345" s="55">
        <v>0</v>
      </c>
      <c r="BE345" s="55">
        <v>0</v>
      </c>
      <c r="BF345" s="55">
        <v>0</v>
      </c>
      <c r="BG345" s="55">
        <v>0</v>
      </c>
      <c r="BH345" s="55">
        <v>0</v>
      </c>
      <c r="BI345" s="55">
        <v>0</v>
      </c>
      <c r="BJ345" s="55">
        <v>0</v>
      </c>
      <c r="BK345" s="55">
        <v>0</v>
      </c>
      <c r="BL345" s="55">
        <v>0</v>
      </c>
      <c r="BM345" s="55">
        <v>0</v>
      </c>
      <c r="BN345" s="55">
        <v>0</v>
      </c>
      <c r="BO345" s="55">
        <v>0</v>
      </c>
      <c r="BP345" s="55">
        <v>0</v>
      </c>
      <c r="BQ345" s="55">
        <v>0</v>
      </c>
      <c r="BR345" s="55">
        <v>0</v>
      </c>
      <c r="BS345" s="55">
        <v>0</v>
      </c>
      <c r="BT345" s="55">
        <v>0</v>
      </c>
      <c r="BU345" s="55">
        <v>0</v>
      </c>
      <c r="BV345" s="55">
        <v>0</v>
      </c>
      <c r="BW345" s="55">
        <v>0</v>
      </c>
      <c r="BX345" s="55">
        <v>0</v>
      </c>
      <c r="BY345" s="55">
        <v>0</v>
      </c>
      <c r="BZ345" s="55">
        <v>0</v>
      </c>
      <c r="CA345" s="58"/>
    </row>
    <row r="346" spans="1:90" s="14" customFormat="1" x14ac:dyDescent="0.25">
      <c r="A346" s="2">
        <v>410199</v>
      </c>
      <c r="B346" s="3" t="s">
        <v>997</v>
      </c>
      <c r="C346" s="3" t="s">
        <v>998</v>
      </c>
      <c r="D346" s="3" t="s">
        <v>136</v>
      </c>
      <c r="E346" s="3" t="str">
        <f t="shared" si="82"/>
        <v>PARKVIEW MHP W2 pnum410199</v>
      </c>
      <c r="F346" s="5"/>
      <c r="G346" s="3" t="s">
        <v>1001</v>
      </c>
      <c r="H346" s="3" t="s">
        <v>1002</v>
      </c>
      <c r="I346" s="50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0</v>
      </c>
      <c r="S346" s="50">
        <v>0</v>
      </c>
      <c r="T346" s="50">
        <v>0</v>
      </c>
      <c r="U346" s="50">
        <v>0</v>
      </c>
      <c r="V346" s="50">
        <v>0</v>
      </c>
      <c r="W346" s="50">
        <v>0</v>
      </c>
      <c r="X346" s="50">
        <v>0</v>
      </c>
      <c r="Y346" s="50">
        <v>0</v>
      </c>
      <c r="Z346" s="50">
        <v>0</v>
      </c>
      <c r="AA346" s="50">
        <v>0</v>
      </c>
      <c r="AB346" s="50">
        <v>0</v>
      </c>
      <c r="AC346" s="50">
        <v>0</v>
      </c>
      <c r="AD346" s="50">
        <v>0</v>
      </c>
      <c r="AE346" s="50">
        <v>0</v>
      </c>
      <c r="AF346" s="50">
        <v>0</v>
      </c>
      <c r="AG346" s="50">
        <v>0</v>
      </c>
      <c r="AH346" s="50">
        <v>0</v>
      </c>
      <c r="AI346" s="50">
        <v>0</v>
      </c>
      <c r="AJ346" s="50">
        <v>0</v>
      </c>
      <c r="AK346" s="50">
        <v>0</v>
      </c>
      <c r="AL346" s="50">
        <v>0</v>
      </c>
      <c r="AM346" s="50">
        <v>0</v>
      </c>
      <c r="AN346" s="51">
        <v>0</v>
      </c>
      <c r="AO346" s="51">
        <v>0</v>
      </c>
      <c r="AP346" s="51">
        <v>0</v>
      </c>
      <c r="AQ346" s="51">
        <v>0</v>
      </c>
      <c r="AR346" s="51">
        <v>0</v>
      </c>
      <c r="AS346" s="51">
        <v>0</v>
      </c>
      <c r="AT346" s="51">
        <v>0</v>
      </c>
      <c r="AU346" s="51">
        <v>0</v>
      </c>
      <c r="AV346" s="51">
        <v>0</v>
      </c>
      <c r="AW346" s="51">
        <v>0</v>
      </c>
      <c r="AX346" s="55">
        <v>0</v>
      </c>
      <c r="AY346" s="55">
        <v>0</v>
      </c>
      <c r="AZ346" s="55">
        <v>0</v>
      </c>
      <c r="BA346" s="55">
        <v>0</v>
      </c>
      <c r="BB346" s="55">
        <v>0</v>
      </c>
      <c r="BC346" s="55">
        <v>0</v>
      </c>
      <c r="BD346" s="55">
        <v>0</v>
      </c>
      <c r="BE346" s="55">
        <v>0</v>
      </c>
      <c r="BF346" s="55">
        <v>0</v>
      </c>
      <c r="BG346" s="55">
        <v>0</v>
      </c>
      <c r="BH346" s="55">
        <v>0</v>
      </c>
      <c r="BI346" s="55">
        <v>0</v>
      </c>
      <c r="BJ346" s="55">
        <v>0</v>
      </c>
      <c r="BK346" s="55">
        <v>0</v>
      </c>
      <c r="BL346" s="55">
        <v>0</v>
      </c>
      <c r="BM346" s="55">
        <v>0</v>
      </c>
      <c r="BN346" s="55">
        <v>0</v>
      </c>
      <c r="BO346" s="55">
        <v>0</v>
      </c>
      <c r="BP346" s="55">
        <v>0</v>
      </c>
      <c r="BQ346" s="55">
        <v>0</v>
      </c>
      <c r="BR346" s="55">
        <v>0</v>
      </c>
      <c r="BS346" s="55">
        <v>0</v>
      </c>
      <c r="BT346" s="55">
        <v>0</v>
      </c>
      <c r="BU346" s="55">
        <v>0</v>
      </c>
      <c r="BV346" s="55">
        <v>0</v>
      </c>
      <c r="BW346" s="55">
        <v>0</v>
      </c>
      <c r="BX346" s="55">
        <v>0</v>
      </c>
      <c r="BY346" s="55">
        <v>0</v>
      </c>
      <c r="BZ346" s="55">
        <v>0</v>
      </c>
      <c r="CA346" s="58"/>
    </row>
    <row r="347" spans="1:90" x14ac:dyDescent="0.25">
      <c r="A347" s="47">
        <v>409174</v>
      </c>
      <c r="B347" s="48" t="s">
        <v>1003</v>
      </c>
      <c r="C347" s="11" t="s">
        <v>1004</v>
      </c>
      <c r="D347" s="11" t="s">
        <v>157</v>
      </c>
      <c r="E347" s="3" t="str">
        <f t="shared" si="82"/>
        <v>PEOTONE W4 pnum409174</v>
      </c>
      <c r="F347" s="10">
        <v>300</v>
      </c>
      <c r="G347" s="11" t="s">
        <v>1005</v>
      </c>
      <c r="H347" s="11" t="s">
        <v>1006</v>
      </c>
      <c r="I347" s="82">
        <f>AN347/2</f>
        <v>31110000</v>
      </c>
      <c r="J347" s="83">
        <f t="shared" ref="J347:AM347" si="85">(($AN347-$I347)/($AN$2-$I$2))+I347</f>
        <v>31110002.880555555</v>
      </c>
      <c r="K347" s="83">
        <f t="shared" si="85"/>
        <v>31110005.76111111</v>
      </c>
      <c r="L347" s="83">
        <f t="shared" si="85"/>
        <v>31110008.641666666</v>
      </c>
      <c r="M347" s="83">
        <f t="shared" si="85"/>
        <v>31110011.522222221</v>
      </c>
      <c r="N347" s="83">
        <f t="shared" si="85"/>
        <v>31110014.402777776</v>
      </c>
      <c r="O347" s="83">
        <f t="shared" si="85"/>
        <v>31110017.283333331</v>
      </c>
      <c r="P347" s="83">
        <f t="shared" si="85"/>
        <v>31110020.163888887</v>
      </c>
      <c r="Q347" s="83">
        <f t="shared" si="85"/>
        <v>31110023.044444442</v>
      </c>
      <c r="R347" s="83">
        <f t="shared" si="85"/>
        <v>31110025.924999997</v>
      </c>
      <c r="S347" s="83">
        <f t="shared" si="85"/>
        <v>31110028.805555552</v>
      </c>
      <c r="T347" s="83">
        <f t="shared" si="85"/>
        <v>31110031.686111107</v>
      </c>
      <c r="U347" s="83">
        <f t="shared" si="85"/>
        <v>31110034.566666663</v>
      </c>
      <c r="V347" s="83">
        <f t="shared" si="85"/>
        <v>31110037.447222218</v>
      </c>
      <c r="W347" s="83">
        <f t="shared" si="85"/>
        <v>31110040.327777773</v>
      </c>
      <c r="X347" s="83">
        <f t="shared" si="85"/>
        <v>31110043.208333328</v>
      </c>
      <c r="Y347" s="83">
        <f t="shared" si="85"/>
        <v>31110046.088888884</v>
      </c>
      <c r="Z347" s="83">
        <f t="shared" si="85"/>
        <v>31110048.969444439</v>
      </c>
      <c r="AA347" s="83">
        <f t="shared" si="85"/>
        <v>31110051.849999994</v>
      </c>
      <c r="AB347" s="83">
        <f t="shared" si="85"/>
        <v>31110054.730555549</v>
      </c>
      <c r="AC347" s="83">
        <f t="shared" si="85"/>
        <v>31110057.611111104</v>
      </c>
      <c r="AD347" s="83">
        <f t="shared" si="85"/>
        <v>31110060.49166666</v>
      </c>
      <c r="AE347" s="83">
        <f t="shared" si="85"/>
        <v>31110063.372222215</v>
      </c>
      <c r="AF347" s="83">
        <f t="shared" si="85"/>
        <v>31110066.25277777</v>
      </c>
      <c r="AG347" s="83">
        <f t="shared" si="85"/>
        <v>31110069.133333325</v>
      </c>
      <c r="AH347" s="83">
        <f t="shared" si="85"/>
        <v>31110072.013888881</v>
      </c>
      <c r="AI347" s="83">
        <f t="shared" si="85"/>
        <v>31110074.894444436</v>
      </c>
      <c r="AJ347" s="83">
        <f t="shared" si="85"/>
        <v>31110077.774999991</v>
      </c>
      <c r="AK347" s="83">
        <f t="shared" si="85"/>
        <v>31110080.655555546</v>
      </c>
      <c r="AL347" s="83">
        <f t="shared" si="85"/>
        <v>31110083.536111102</v>
      </c>
      <c r="AM347" s="83">
        <f t="shared" si="85"/>
        <v>31110086.416666657</v>
      </c>
      <c r="AN347" s="77">
        <v>62220000</v>
      </c>
      <c r="AO347" s="77">
        <v>72236000</v>
      </c>
      <c r="AP347" s="77">
        <v>52347000</v>
      </c>
      <c r="AQ347" s="77">
        <v>43453000</v>
      </c>
      <c r="AR347" s="77">
        <v>68133000</v>
      </c>
      <c r="AS347" s="77">
        <v>60350000</v>
      </c>
      <c r="AT347" s="77">
        <v>71908000</v>
      </c>
      <c r="AU347" s="77">
        <v>52469000</v>
      </c>
      <c r="AV347" s="77">
        <v>64942000</v>
      </c>
      <c r="AW347" s="77">
        <v>71918000</v>
      </c>
      <c r="AX347" s="77">
        <v>70071000</v>
      </c>
      <c r="AY347" s="77">
        <v>70964000</v>
      </c>
      <c r="AZ347" s="77">
        <v>67493000</v>
      </c>
      <c r="BA347" s="77">
        <v>40342000</v>
      </c>
      <c r="BB347" s="77">
        <v>54480000</v>
      </c>
      <c r="BC347" s="77">
        <v>50632000</v>
      </c>
      <c r="BD347" s="77">
        <v>51020000</v>
      </c>
      <c r="BE347" s="109">
        <f>(($BF347-$BD347)/($BF$2-$BD$2))+BD347</f>
        <v>51020029.525396824</v>
      </c>
      <c r="BF347" s="77">
        <v>32419000</v>
      </c>
      <c r="BG347" s="77">
        <v>35710000</v>
      </c>
      <c r="BH347" s="77">
        <v>36832000</v>
      </c>
      <c r="BI347" s="77">
        <v>39474000</v>
      </c>
      <c r="BJ347" s="77">
        <v>42004000</v>
      </c>
      <c r="BK347" s="77">
        <v>37423000</v>
      </c>
      <c r="BL347" s="77">
        <v>42722000</v>
      </c>
      <c r="BM347" s="77">
        <v>42088000</v>
      </c>
      <c r="BN347" s="77">
        <v>45041000</v>
      </c>
      <c r="BO347" s="79">
        <v>46096000</v>
      </c>
      <c r="BP347" s="79">
        <v>46723000</v>
      </c>
      <c r="BQ347" s="79">
        <v>31799000</v>
      </c>
      <c r="BR347" s="79">
        <v>39699000</v>
      </c>
      <c r="BS347" s="79">
        <v>37133000</v>
      </c>
      <c r="BT347" s="77">
        <v>33480000</v>
      </c>
      <c r="BU347" s="77">
        <v>48301000</v>
      </c>
      <c r="BV347" s="77">
        <v>36753000</v>
      </c>
      <c r="BW347" s="77">
        <v>36086000</v>
      </c>
      <c r="BX347" s="77">
        <v>37691300</v>
      </c>
      <c r="BY347" s="109">
        <f>AVERAGE(BT347:BX347)</f>
        <v>38462260</v>
      </c>
      <c r="BZ347" s="109">
        <f>AVERAGE(BU347:BY347)</f>
        <v>39458712</v>
      </c>
      <c r="CA347" s="56"/>
    </row>
    <row r="348" spans="1:90" x14ac:dyDescent="0.25">
      <c r="A348" s="47">
        <v>409175</v>
      </c>
      <c r="B348" s="48" t="s">
        <v>1003</v>
      </c>
      <c r="C348" s="11" t="s">
        <v>1004</v>
      </c>
      <c r="D348" s="11" t="s">
        <v>180</v>
      </c>
      <c r="E348" s="3" t="str">
        <f t="shared" si="82"/>
        <v>PEOTONE W3 pnum409175</v>
      </c>
      <c r="F348" s="10">
        <v>300</v>
      </c>
      <c r="G348" s="11" t="s">
        <v>1007</v>
      </c>
      <c r="H348" s="11" t="s">
        <v>1008</v>
      </c>
      <c r="I348" s="82">
        <f>AN348/2</f>
        <v>27850000</v>
      </c>
      <c r="J348" s="83">
        <f t="shared" ref="J348:AM348" si="86">(($AN348-$I348)/($AN$2-$I$2))+I348</f>
        <v>27850002.578703705</v>
      </c>
      <c r="K348" s="83">
        <f t="shared" si="86"/>
        <v>27850005.15740741</v>
      </c>
      <c r="L348" s="83">
        <f t="shared" si="86"/>
        <v>27850007.736111116</v>
      </c>
      <c r="M348" s="83">
        <f t="shared" si="86"/>
        <v>27850010.314814821</v>
      </c>
      <c r="N348" s="83">
        <f t="shared" si="86"/>
        <v>27850012.893518526</v>
      </c>
      <c r="O348" s="83">
        <f t="shared" si="86"/>
        <v>27850015.472222231</v>
      </c>
      <c r="P348" s="83">
        <f t="shared" si="86"/>
        <v>27850018.050925937</v>
      </c>
      <c r="Q348" s="83">
        <f t="shared" si="86"/>
        <v>27850020.629629642</v>
      </c>
      <c r="R348" s="83">
        <f t="shared" si="86"/>
        <v>27850023.208333347</v>
      </c>
      <c r="S348" s="83">
        <f t="shared" si="86"/>
        <v>27850025.787037052</v>
      </c>
      <c r="T348" s="83">
        <f t="shared" si="86"/>
        <v>27850028.365740757</v>
      </c>
      <c r="U348" s="83">
        <f t="shared" si="86"/>
        <v>27850030.944444463</v>
      </c>
      <c r="V348" s="83">
        <f t="shared" si="86"/>
        <v>27850033.523148168</v>
      </c>
      <c r="W348" s="83">
        <f t="shared" si="86"/>
        <v>27850036.101851873</v>
      </c>
      <c r="X348" s="83">
        <f t="shared" si="86"/>
        <v>27850038.680555578</v>
      </c>
      <c r="Y348" s="83">
        <f t="shared" si="86"/>
        <v>27850041.259259284</v>
      </c>
      <c r="Z348" s="83">
        <f t="shared" si="86"/>
        <v>27850043.837962989</v>
      </c>
      <c r="AA348" s="83">
        <f t="shared" si="86"/>
        <v>27850046.416666694</v>
      </c>
      <c r="AB348" s="83">
        <f t="shared" si="86"/>
        <v>27850048.995370399</v>
      </c>
      <c r="AC348" s="83">
        <f t="shared" si="86"/>
        <v>27850051.574074104</v>
      </c>
      <c r="AD348" s="83">
        <f t="shared" si="86"/>
        <v>27850054.15277781</v>
      </c>
      <c r="AE348" s="83">
        <f t="shared" si="86"/>
        <v>27850056.731481515</v>
      </c>
      <c r="AF348" s="83">
        <f t="shared" si="86"/>
        <v>27850059.31018522</v>
      </c>
      <c r="AG348" s="83">
        <f t="shared" si="86"/>
        <v>27850061.888888925</v>
      </c>
      <c r="AH348" s="83">
        <f t="shared" si="86"/>
        <v>27850064.467592631</v>
      </c>
      <c r="AI348" s="83">
        <f t="shared" si="86"/>
        <v>27850067.046296336</v>
      </c>
      <c r="AJ348" s="83">
        <f t="shared" si="86"/>
        <v>27850069.625000041</v>
      </c>
      <c r="AK348" s="83">
        <f t="shared" si="86"/>
        <v>27850072.203703746</v>
      </c>
      <c r="AL348" s="83">
        <f t="shared" si="86"/>
        <v>27850074.782407451</v>
      </c>
      <c r="AM348" s="83">
        <f t="shared" si="86"/>
        <v>27850077.361111157</v>
      </c>
      <c r="AN348" s="77">
        <v>55700000</v>
      </c>
      <c r="AO348" s="77">
        <v>51474000</v>
      </c>
      <c r="AP348" s="77">
        <v>86209000</v>
      </c>
      <c r="AQ348" s="77">
        <v>114594000</v>
      </c>
      <c r="AR348" s="77">
        <v>93432000</v>
      </c>
      <c r="AS348" s="77">
        <v>90624000</v>
      </c>
      <c r="AT348" s="77">
        <v>67870000</v>
      </c>
      <c r="AU348" s="77">
        <v>98408000</v>
      </c>
      <c r="AV348" s="77">
        <v>69197000</v>
      </c>
      <c r="AW348" s="77">
        <v>56034000</v>
      </c>
      <c r="AX348" s="77">
        <v>71819000</v>
      </c>
      <c r="AY348" s="77">
        <v>68243000</v>
      </c>
      <c r="AZ348" s="77">
        <v>55426000</v>
      </c>
      <c r="BA348" s="77">
        <v>51478000</v>
      </c>
      <c r="BB348" s="77">
        <v>49807000</v>
      </c>
      <c r="BC348" s="77">
        <v>47607000</v>
      </c>
      <c r="BD348" s="77">
        <v>106212000</v>
      </c>
      <c r="BE348" s="109">
        <f>(($BF348-$BD348)/($BF$2-$BD$2))+BD348</f>
        <v>106212078.87619048</v>
      </c>
      <c r="BF348" s="77">
        <v>56520000</v>
      </c>
      <c r="BG348" s="77">
        <v>51705000</v>
      </c>
      <c r="BH348" s="77">
        <v>64270000</v>
      </c>
      <c r="BI348" s="77">
        <v>61100000</v>
      </c>
      <c r="BJ348" s="77">
        <v>56779000</v>
      </c>
      <c r="BK348" s="77">
        <v>48468000</v>
      </c>
      <c r="BL348" s="77">
        <v>52658000</v>
      </c>
      <c r="BM348" s="77">
        <v>46384000</v>
      </c>
      <c r="BN348" s="77">
        <v>52277000</v>
      </c>
      <c r="BO348" s="79">
        <v>46435000</v>
      </c>
      <c r="BP348" s="79">
        <v>46630000</v>
      </c>
      <c r="BQ348" s="79">
        <v>55412000</v>
      </c>
      <c r="BR348" s="79">
        <v>56757000</v>
      </c>
      <c r="BS348" s="79">
        <v>65273000</v>
      </c>
      <c r="BT348" s="77">
        <v>61815000</v>
      </c>
      <c r="BU348" s="77">
        <v>41275000</v>
      </c>
      <c r="BV348" s="77">
        <v>51498000</v>
      </c>
      <c r="BW348" s="77">
        <v>60430000</v>
      </c>
      <c r="BX348" s="77">
        <v>59281400</v>
      </c>
      <c r="BY348" s="109">
        <f>AVERAGE(BT348:BX348)</f>
        <v>54859880</v>
      </c>
      <c r="BZ348" s="109">
        <f>AVERAGE(BU348:BY348)</f>
        <v>53468856</v>
      </c>
      <c r="CA348" s="56"/>
    </row>
    <row r="349" spans="1:90" x14ac:dyDescent="0.25">
      <c r="A349" s="47">
        <v>409176</v>
      </c>
      <c r="B349" s="48" t="s">
        <v>1003</v>
      </c>
      <c r="C349" s="11" t="s">
        <v>1004</v>
      </c>
      <c r="D349" s="11" t="s">
        <v>136</v>
      </c>
      <c r="E349" s="3" t="str">
        <f t="shared" si="82"/>
        <v>PEOTONE W2 pnum409176</v>
      </c>
      <c r="F349" s="10">
        <v>135</v>
      </c>
      <c r="G349" s="11" t="s">
        <v>1009</v>
      </c>
      <c r="H349" s="11" t="s">
        <v>1010</v>
      </c>
      <c r="I349" s="82">
        <v>0</v>
      </c>
      <c r="J349" s="86">
        <v>0</v>
      </c>
      <c r="K349" s="86">
        <v>0</v>
      </c>
      <c r="L349" s="86">
        <v>0</v>
      </c>
      <c r="M349" s="86">
        <v>0</v>
      </c>
      <c r="N349" s="86">
        <v>0</v>
      </c>
      <c r="O349" s="86">
        <v>0</v>
      </c>
      <c r="P349" s="86">
        <v>0</v>
      </c>
      <c r="Q349" s="86">
        <v>0</v>
      </c>
      <c r="R349" s="86">
        <v>0</v>
      </c>
      <c r="S349" s="86">
        <v>0</v>
      </c>
      <c r="T349" s="86">
        <v>0</v>
      </c>
      <c r="U349" s="86">
        <v>0</v>
      </c>
      <c r="V349" s="86">
        <v>0</v>
      </c>
      <c r="W349" s="86">
        <v>0</v>
      </c>
      <c r="X349" s="86">
        <v>0</v>
      </c>
      <c r="Y349" s="86">
        <v>0</v>
      </c>
      <c r="Z349" s="86">
        <v>0</v>
      </c>
      <c r="AA349" s="86">
        <v>0</v>
      </c>
      <c r="AB349" s="86">
        <v>0</v>
      </c>
      <c r="AC349" s="86">
        <v>0</v>
      </c>
      <c r="AD349" s="86">
        <v>0</v>
      </c>
      <c r="AE349" s="86">
        <v>0</v>
      </c>
      <c r="AF349" s="86">
        <v>0</v>
      </c>
      <c r="AG349" s="86">
        <v>0</v>
      </c>
      <c r="AH349" s="86">
        <v>0</v>
      </c>
      <c r="AI349" s="86">
        <v>0</v>
      </c>
      <c r="AJ349" s="86">
        <v>0</v>
      </c>
      <c r="AK349" s="86">
        <v>0</v>
      </c>
      <c r="AL349" s="86">
        <v>0</v>
      </c>
      <c r="AM349" s="86">
        <v>0</v>
      </c>
      <c r="AN349" s="86">
        <v>0</v>
      </c>
      <c r="AO349" s="86">
        <v>0</v>
      </c>
      <c r="AP349" s="86">
        <v>0</v>
      </c>
      <c r="AQ349" s="86">
        <v>0</v>
      </c>
      <c r="AR349" s="86">
        <v>0</v>
      </c>
      <c r="AS349" s="86">
        <v>0</v>
      </c>
      <c r="AT349" s="86">
        <v>0</v>
      </c>
      <c r="AU349" s="86">
        <v>0</v>
      </c>
      <c r="AV349" s="86">
        <v>0</v>
      </c>
      <c r="AW349" s="86">
        <v>0</v>
      </c>
      <c r="AX349" s="86">
        <v>0</v>
      </c>
      <c r="AY349" s="86">
        <v>0</v>
      </c>
      <c r="AZ349" s="86">
        <v>0</v>
      </c>
      <c r="BA349" s="86">
        <v>0</v>
      </c>
      <c r="BB349" s="86">
        <v>0</v>
      </c>
      <c r="BC349" s="86">
        <v>0</v>
      </c>
      <c r="BD349" s="86">
        <v>0</v>
      </c>
      <c r="BE349" s="86">
        <v>0</v>
      </c>
      <c r="BF349" s="86">
        <v>0</v>
      </c>
      <c r="BG349" s="86">
        <v>0</v>
      </c>
      <c r="BH349" s="86">
        <v>0</v>
      </c>
      <c r="BI349" s="86">
        <v>0</v>
      </c>
      <c r="BJ349" s="86">
        <v>0</v>
      </c>
      <c r="BK349" s="86">
        <v>0</v>
      </c>
      <c r="BL349" s="86">
        <v>0</v>
      </c>
      <c r="BM349" s="86">
        <v>0</v>
      </c>
      <c r="BN349" s="86">
        <v>0</v>
      </c>
      <c r="BO349" s="88">
        <v>0</v>
      </c>
      <c r="BP349" s="88">
        <v>0</v>
      </c>
      <c r="BQ349" s="88">
        <v>0</v>
      </c>
      <c r="BR349" s="88">
        <v>0</v>
      </c>
      <c r="BS349" s="88">
        <v>0</v>
      </c>
      <c r="BT349" s="86">
        <v>0</v>
      </c>
      <c r="BU349" s="86">
        <v>0</v>
      </c>
      <c r="BV349" s="86">
        <v>0</v>
      </c>
      <c r="BW349" s="86">
        <v>0</v>
      </c>
      <c r="BX349" s="86">
        <v>0</v>
      </c>
      <c r="BY349" s="86">
        <v>0</v>
      </c>
      <c r="BZ349" s="86">
        <v>0</v>
      </c>
      <c r="CA349" s="56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</row>
    <row r="350" spans="1:90" s="14" customFormat="1" x14ac:dyDescent="0.25">
      <c r="A350" s="47">
        <v>409177</v>
      </c>
      <c r="B350" s="48" t="s">
        <v>1003</v>
      </c>
      <c r="C350" s="11" t="s">
        <v>1004</v>
      </c>
      <c r="D350" s="11" t="s">
        <v>141</v>
      </c>
      <c r="E350" s="3" t="str">
        <f t="shared" si="82"/>
        <v>PEOTONE W1 pnum409177</v>
      </c>
      <c r="F350" s="10">
        <v>135</v>
      </c>
      <c r="G350" s="11" t="s">
        <v>1011</v>
      </c>
      <c r="H350" s="11" t="s">
        <v>1010</v>
      </c>
      <c r="I350" s="82">
        <f>AN350/2</f>
        <v>1000000</v>
      </c>
      <c r="J350" s="91">
        <f t="shared" ref="J350:AM350" si="87">(($AN350-$I350)/($AN$2-$I$2))+I350</f>
        <v>1000000.0925925926</v>
      </c>
      <c r="K350" s="91">
        <f t="shared" si="87"/>
        <v>1000000.1851851852</v>
      </c>
      <c r="L350" s="91">
        <f t="shared" si="87"/>
        <v>1000000.2777777778</v>
      </c>
      <c r="M350" s="91">
        <f t="shared" si="87"/>
        <v>1000000.3703703703</v>
      </c>
      <c r="N350" s="91">
        <f t="shared" si="87"/>
        <v>1000000.4629629629</v>
      </c>
      <c r="O350" s="91">
        <f t="shared" si="87"/>
        <v>1000000.5555555555</v>
      </c>
      <c r="P350" s="91">
        <f t="shared" si="87"/>
        <v>1000000.6481481481</v>
      </c>
      <c r="Q350" s="91">
        <f t="shared" si="87"/>
        <v>1000000.7407407407</v>
      </c>
      <c r="R350" s="91">
        <f t="shared" si="87"/>
        <v>1000000.8333333333</v>
      </c>
      <c r="S350" s="91">
        <f t="shared" si="87"/>
        <v>1000000.9259259258</v>
      </c>
      <c r="T350" s="91">
        <f t="shared" si="87"/>
        <v>1000001.0185185184</v>
      </c>
      <c r="U350" s="91">
        <f t="shared" si="87"/>
        <v>1000001.111111111</v>
      </c>
      <c r="V350" s="91">
        <f t="shared" si="87"/>
        <v>1000001.2037037036</v>
      </c>
      <c r="W350" s="91">
        <f t="shared" si="87"/>
        <v>1000001.2962962962</v>
      </c>
      <c r="X350" s="91">
        <f t="shared" si="87"/>
        <v>1000001.3888888888</v>
      </c>
      <c r="Y350" s="91">
        <f t="shared" si="87"/>
        <v>1000001.4814814813</v>
      </c>
      <c r="Z350" s="91">
        <f t="shared" si="87"/>
        <v>1000001.5740740739</v>
      </c>
      <c r="AA350" s="91">
        <f t="shared" si="87"/>
        <v>1000001.6666666665</v>
      </c>
      <c r="AB350" s="91">
        <f t="shared" si="87"/>
        <v>1000001.7592592591</v>
      </c>
      <c r="AC350" s="91">
        <f t="shared" si="87"/>
        <v>1000001.8518518517</v>
      </c>
      <c r="AD350" s="91">
        <f t="shared" si="87"/>
        <v>1000001.9444444443</v>
      </c>
      <c r="AE350" s="91">
        <f t="shared" si="87"/>
        <v>1000002.0370370368</v>
      </c>
      <c r="AF350" s="91">
        <f t="shared" si="87"/>
        <v>1000002.1296296294</v>
      </c>
      <c r="AG350" s="91">
        <f t="shared" si="87"/>
        <v>1000002.222222222</v>
      </c>
      <c r="AH350" s="91">
        <f t="shared" si="87"/>
        <v>1000002.3148148146</v>
      </c>
      <c r="AI350" s="91">
        <f t="shared" si="87"/>
        <v>1000002.4074074072</v>
      </c>
      <c r="AJ350" s="91">
        <f t="shared" si="87"/>
        <v>1000002.4999999998</v>
      </c>
      <c r="AK350" s="91">
        <f t="shared" si="87"/>
        <v>1000002.5925925924</v>
      </c>
      <c r="AL350" s="91">
        <f t="shared" si="87"/>
        <v>1000002.6851851849</v>
      </c>
      <c r="AM350" s="91">
        <f t="shared" si="87"/>
        <v>1000002.7777777775</v>
      </c>
      <c r="AN350" s="79">
        <v>2000000</v>
      </c>
      <c r="AO350" s="79">
        <v>0</v>
      </c>
      <c r="AP350" s="79">
        <v>900000</v>
      </c>
      <c r="AQ350" s="79">
        <v>387700</v>
      </c>
      <c r="AR350" s="79">
        <v>7656000</v>
      </c>
      <c r="AS350" s="79">
        <v>1661000</v>
      </c>
      <c r="AT350" s="79">
        <v>4754000</v>
      </c>
      <c r="AU350" s="79">
        <v>4709000</v>
      </c>
      <c r="AV350" s="79">
        <v>6108000</v>
      </c>
      <c r="AW350" s="138">
        <v>18000000</v>
      </c>
      <c r="AX350" s="79">
        <v>24334000</v>
      </c>
      <c r="AY350" s="79">
        <v>24022000</v>
      </c>
      <c r="AZ350" s="79">
        <v>24783000</v>
      </c>
      <c r="BA350" s="79">
        <v>27858000</v>
      </c>
      <c r="BB350" s="79">
        <v>27024000</v>
      </c>
      <c r="BC350" s="79">
        <v>31845000</v>
      </c>
      <c r="BD350" s="79">
        <v>41583000</v>
      </c>
      <c r="BE350" s="115">
        <f>(($BF350-$BD350)/($BF$2-$BD$2))+BD350</f>
        <v>41583009.41269841</v>
      </c>
      <c r="BF350" s="79">
        <v>35653000</v>
      </c>
      <c r="BG350" s="79">
        <v>34943000</v>
      </c>
      <c r="BH350" s="79">
        <v>29757000</v>
      </c>
      <c r="BI350" s="79">
        <v>30661000</v>
      </c>
      <c r="BJ350" s="79">
        <v>29337000</v>
      </c>
      <c r="BK350" s="79">
        <v>37427000</v>
      </c>
      <c r="BL350" s="79">
        <v>38053000</v>
      </c>
      <c r="BM350" s="79">
        <v>40953000</v>
      </c>
      <c r="BN350" s="79">
        <v>39147000</v>
      </c>
      <c r="BO350" s="79">
        <v>37742000</v>
      </c>
      <c r="BP350" s="79">
        <v>37044000</v>
      </c>
      <c r="BQ350" s="79">
        <v>38075000</v>
      </c>
      <c r="BR350" s="79">
        <v>37444000</v>
      </c>
      <c r="BS350" s="79">
        <v>40016000</v>
      </c>
      <c r="BT350" s="79">
        <v>38535000</v>
      </c>
      <c r="BU350" s="79">
        <v>37066000</v>
      </c>
      <c r="BV350" s="79">
        <v>34426000</v>
      </c>
      <c r="BW350" s="79">
        <v>28575000</v>
      </c>
      <c r="BX350" s="79">
        <v>29108000</v>
      </c>
      <c r="BY350" s="115">
        <f>AVERAGE(BT350:BX350)</f>
        <v>33542000</v>
      </c>
      <c r="BZ350" s="115">
        <f>AVERAGE(BU350:BY350)</f>
        <v>32543400</v>
      </c>
      <c r="CA350" s="56"/>
      <c r="CB350"/>
      <c r="CC350"/>
      <c r="CD350"/>
      <c r="CE350"/>
      <c r="CF350"/>
      <c r="CG350"/>
      <c r="CH350"/>
      <c r="CI350"/>
      <c r="CJ350"/>
      <c r="CK350"/>
      <c r="CL350"/>
    </row>
    <row r="351" spans="1:90" s="14" customFormat="1" ht="30" x14ac:dyDescent="0.25">
      <c r="A351" s="2">
        <v>410178</v>
      </c>
      <c r="B351" s="3" t="s">
        <v>1012</v>
      </c>
      <c r="C351" s="3" t="s">
        <v>1013</v>
      </c>
      <c r="D351" s="3" t="s">
        <v>136</v>
      </c>
      <c r="E351" s="3" t="str">
        <f t="shared" si="82"/>
        <v>PHEASANT LAKE ESTATES MHP W2 pnum410178</v>
      </c>
      <c r="F351" s="2">
        <v>400</v>
      </c>
      <c r="G351" s="3" t="s">
        <v>1014</v>
      </c>
      <c r="H351" s="3" t="s">
        <v>1015</v>
      </c>
      <c r="I351" s="50">
        <v>0</v>
      </c>
      <c r="J351" s="50">
        <v>0</v>
      </c>
      <c r="K351" s="50">
        <v>0</v>
      </c>
      <c r="L351" s="50">
        <v>0</v>
      </c>
      <c r="M351" s="50">
        <v>0</v>
      </c>
      <c r="N351" s="50">
        <v>0</v>
      </c>
      <c r="O351" s="50">
        <v>0</v>
      </c>
      <c r="P351" s="50">
        <v>0</v>
      </c>
      <c r="Q351" s="50">
        <v>0</v>
      </c>
      <c r="R351" s="50">
        <v>0</v>
      </c>
      <c r="S351" s="50">
        <v>0</v>
      </c>
      <c r="T351" s="50">
        <v>0</v>
      </c>
      <c r="U351" s="50">
        <v>0</v>
      </c>
      <c r="V351" s="50">
        <v>0</v>
      </c>
      <c r="W351" s="50">
        <v>0</v>
      </c>
      <c r="X351" s="50">
        <v>0</v>
      </c>
      <c r="Y351" s="50">
        <v>0</v>
      </c>
      <c r="Z351" s="50">
        <v>0</v>
      </c>
      <c r="AA351" s="50">
        <v>0</v>
      </c>
      <c r="AB351" s="50">
        <v>0</v>
      </c>
      <c r="AC351" s="50">
        <v>0</v>
      </c>
      <c r="AD351" s="50">
        <v>0</v>
      </c>
      <c r="AE351" s="50">
        <v>0</v>
      </c>
      <c r="AF351" s="50">
        <v>0</v>
      </c>
      <c r="AG351" s="50">
        <v>0</v>
      </c>
      <c r="AH351" s="50">
        <v>0</v>
      </c>
      <c r="AI351" s="50">
        <v>0</v>
      </c>
      <c r="AJ351" s="50">
        <v>0</v>
      </c>
      <c r="AK351" s="50">
        <v>0</v>
      </c>
      <c r="AL351" s="50">
        <v>0</v>
      </c>
      <c r="AM351" s="50">
        <v>0</v>
      </c>
      <c r="AN351" s="50">
        <v>0</v>
      </c>
      <c r="AO351" s="50">
        <v>0</v>
      </c>
      <c r="AP351" s="50">
        <v>0</v>
      </c>
      <c r="AQ351" s="50">
        <v>0</v>
      </c>
      <c r="AR351" s="50">
        <v>0</v>
      </c>
      <c r="AS351" s="50">
        <v>0</v>
      </c>
      <c r="AT351" s="50">
        <v>0</v>
      </c>
      <c r="AU351" s="50">
        <v>0</v>
      </c>
      <c r="AV351" s="50">
        <v>0</v>
      </c>
      <c r="AW351" s="50">
        <v>0</v>
      </c>
      <c r="AX351" s="50">
        <v>0</v>
      </c>
      <c r="AY351" s="50">
        <v>0</v>
      </c>
      <c r="AZ351" s="50">
        <v>0</v>
      </c>
      <c r="BA351" s="51">
        <v>1075000</v>
      </c>
      <c r="BB351" s="51">
        <v>10825000</v>
      </c>
      <c r="BC351" s="55">
        <f t="shared" ref="BC351:BF352" si="88">(($BG351-$BB351)/(2000-1995))+BB351</f>
        <v>11681000</v>
      </c>
      <c r="BD351" s="55">
        <f t="shared" si="88"/>
        <v>12537000</v>
      </c>
      <c r="BE351" s="55">
        <f t="shared" si="88"/>
        <v>13393000</v>
      </c>
      <c r="BF351" s="55">
        <f t="shared" si="88"/>
        <v>14249000</v>
      </c>
      <c r="BG351" s="51">
        <v>15105000</v>
      </c>
      <c r="BH351" s="51">
        <v>15105000</v>
      </c>
      <c r="BI351" s="52">
        <v>14965000</v>
      </c>
      <c r="BJ351" s="52">
        <v>14965000</v>
      </c>
      <c r="BK351" s="52">
        <v>14965000</v>
      </c>
      <c r="BL351" s="52">
        <v>16863000</v>
      </c>
      <c r="BM351" s="52">
        <v>7105620</v>
      </c>
      <c r="BN351" s="52">
        <v>9462782</v>
      </c>
      <c r="BO351" s="52">
        <v>9462782</v>
      </c>
      <c r="BP351" s="52">
        <v>7988538</v>
      </c>
      <c r="BQ351" s="52">
        <v>7988538</v>
      </c>
      <c r="BR351" s="52">
        <v>20207300</v>
      </c>
      <c r="BS351" s="53">
        <f>(($BT351-$BR351)/(2013-2011))+BR351</f>
        <v>14352749.5</v>
      </c>
      <c r="BT351" s="52">
        <v>8498199</v>
      </c>
      <c r="BU351" s="52">
        <v>15396470</v>
      </c>
      <c r="BV351" s="52">
        <v>9781030</v>
      </c>
      <c r="BW351" s="52">
        <v>10105530</v>
      </c>
      <c r="BX351" s="52">
        <v>9969720</v>
      </c>
      <c r="BY351" s="51">
        <v>10562090</v>
      </c>
      <c r="BZ351" s="51">
        <v>10562090</v>
      </c>
      <c r="CA351" s="58"/>
      <c r="CB351"/>
      <c r="CC351"/>
      <c r="CD351"/>
      <c r="CE351"/>
      <c r="CF351"/>
      <c r="CG351"/>
      <c r="CH351"/>
      <c r="CI351"/>
      <c r="CJ351"/>
      <c r="CK351"/>
      <c r="CL351"/>
    </row>
    <row r="352" spans="1:90" ht="30" x14ac:dyDescent="0.25">
      <c r="A352" s="2">
        <v>409235</v>
      </c>
      <c r="B352" s="3" t="s">
        <v>1012</v>
      </c>
      <c r="C352" s="3" t="s">
        <v>1013</v>
      </c>
      <c r="D352" s="3" t="s">
        <v>141</v>
      </c>
      <c r="E352" s="3" t="str">
        <f t="shared" si="82"/>
        <v>PHEASANT LAKE ESTATES MHP W1 pnum409235</v>
      </c>
      <c r="F352" s="2">
        <v>400</v>
      </c>
      <c r="G352" s="3" t="s">
        <v>1016</v>
      </c>
      <c r="H352" s="3" t="s">
        <v>1017</v>
      </c>
      <c r="I352" s="50">
        <v>0</v>
      </c>
      <c r="J352" s="50">
        <v>0</v>
      </c>
      <c r="K352" s="50">
        <v>0</v>
      </c>
      <c r="L352" s="50">
        <v>0</v>
      </c>
      <c r="M352" s="50">
        <v>0</v>
      </c>
      <c r="N352" s="50">
        <v>0</v>
      </c>
      <c r="O352" s="50">
        <v>0</v>
      </c>
      <c r="P352" s="50">
        <v>0</v>
      </c>
      <c r="Q352" s="50">
        <v>0</v>
      </c>
      <c r="R352" s="50">
        <v>0</v>
      </c>
      <c r="S352" s="50">
        <v>0</v>
      </c>
      <c r="T352" s="50">
        <v>0</v>
      </c>
      <c r="U352" s="50">
        <v>0</v>
      </c>
      <c r="V352" s="50">
        <v>0</v>
      </c>
      <c r="W352" s="50">
        <v>0</v>
      </c>
      <c r="X352" s="50">
        <v>0</v>
      </c>
      <c r="Y352" s="50">
        <v>0</v>
      </c>
      <c r="Z352" s="50">
        <v>0</v>
      </c>
      <c r="AA352" s="50">
        <v>0</v>
      </c>
      <c r="AB352" s="50">
        <v>0</v>
      </c>
      <c r="AC352" s="50">
        <v>0</v>
      </c>
      <c r="AD352" s="50">
        <v>0</v>
      </c>
      <c r="AE352" s="50">
        <v>0</v>
      </c>
      <c r="AF352" s="50">
        <v>0</v>
      </c>
      <c r="AG352" s="50">
        <v>0</v>
      </c>
      <c r="AH352" s="51">
        <v>10753000</v>
      </c>
      <c r="AI352" s="51">
        <v>10953000</v>
      </c>
      <c r="AJ352" s="51">
        <v>11153000</v>
      </c>
      <c r="AK352" s="51">
        <v>11553000</v>
      </c>
      <c r="AL352" s="51">
        <v>11753000</v>
      </c>
      <c r="AM352" s="51">
        <v>11753000</v>
      </c>
      <c r="AN352" s="51">
        <v>11753000</v>
      </c>
      <c r="AO352" s="51">
        <v>11753000</v>
      </c>
      <c r="AP352" s="51">
        <v>11951925</v>
      </c>
      <c r="AQ352" s="51">
        <v>11951925</v>
      </c>
      <c r="AR352" s="51">
        <v>14340000</v>
      </c>
      <c r="AS352" s="51">
        <v>12349060</v>
      </c>
      <c r="AT352" s="51">
        <v>12349060</v>
      </c>
      <c r="AU352" s="51">
        <v>19625310</v>
      </c>
      <c r="AV352" s="51">
        <v>19625310</v>
      </c>
      <c r="AW352" s="51">
        <v>18195250</v>
      </c>
      <c r="AX352" s="55">
        <f>(($BA$347-$AW$347)/(1994-1990))+AW352</f>
        <v>10301250</v>
      </c>
      <c r="AY352" s="55">
        <f>(($BA$347-$AW$347)/(1994-1990))+AX352</f>
        <v>2407250</v>
      </c>
      <c r="AZ352" s="55">
        <f>(($BA$347-$AW$347)/(1994-1990))+AY352</f>
        <v>-5486750</v>
      </c>
      <c r="BA352" s="51">
        <v>1075000</v>
      </c>
      <c r="BB352" s="51">
        <v>10825000</v>
      </c>
      <c r="BC352" s="55">
        <f t="shared" si="88"/>
        <v>11681000</v>
      </c>
      <c r="BD352" s="55">
        <f t="shared" si="88"/>
        <v>12537000</v>
      </c>
      <c r="BE352" s="55">
        <f t="shared" si="88"/>
        <v>13393000</v>
      </c>
      <c r="BF352" s="55">
        <f t="shared" si="88"/>
        <v>14249000</v>
      </c>
      <c r="BG352" s="51">
        <v>15105000</v>
      </c>
      <c r="BH352" s="51">
        <v>15105000</v>
      </c>
      <c r="BI352" s="51">
        <v>14965000</v>
      </c>
      <c r="BJ352" s="52">
        <v>14965000</v>
      </c>
      <c r="BK352" s="52">
        <v>14965000</v>
      </c>
      <c r="BL352" s="52">
        <v>16863000</v>
      </c>
      <c r="BM352" s="52">
        <v>14719680</v>
      </c>
      <c r="BN352" s="52">
        <v>16986378</v>
      </c>
      <c r="BO352" s="52">
        <v>16986378</v>
      </c>
      <c r="BP352" s="51">
        <v>11516850</v>
      </c>
      <c r="BQ352" s="51">
        <v>11516850</v>
      </c>
      <c r="BR352" s="51">
        <v>20207300</v>
      </c>
      <c r="BS352" s="55">
        <f>(($BT352-$BR352)/(2013-2011))+BR352</f>
        <v>17160820</v>
      </c>
      <c r="BT352" s="51">
        <v>14114340</v>
      </c>
      <c r="BU352" s="51">
        <v>13481640</v>
      </c>
      <c r="BV352" s="52">
        <v>14548680</v>
      </c>
      <c r="BW352" s="52">
        <v>16234740</v>
      </c>
      <c r="BX352" s="52">
        <v>14570910</v>
      </c>
      <c r="BY352" s="52">
        <v>16441650</v>
      </c>
      <c r="BZ352" s="52">
        <v>16441650</v>
      </c>
      <c r="CA352" s="58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</row>
    <row r="353" spans="1:90" ht="30" x14ac:dyDescent="0.25">
      <c r="A353" s="2">
        <v>404164</v>
      </c>
      <c r="B353" s="3" t="s">
        <v>1018</v>
      </c>
      <c r="C353" s="3" t="s">
        <v>1019</v>
      </c>
      <c r="D353" s="3" t="s">
        <v>141</v>
      </c>
      <c r="E353" s="3" t="str">
        <f t="shared" si="82"/>
        <v>PHIBRO TECH INC W1 pnum404164</v>
      </c>
      <c r="F353" s="2">
        <v>230</v>
      </c>
      <c r="G353" s="3" t="s">
        <v>1020</v>
      </c>
      <c r="H353" s="3" t="s">
        <v>1021</v>
      </c>
      <c r="I353" s="50">
        <v>0</v>
      </c>
      <c r="J353" s="50">
        <v>0</v>
      </c>
      <c r="K353" s="50">
        <v>0</v>
      </c>
      <c r="L353" s="50">
        <v>0</v>
      </c>
      <c r="M353" s="50">
        <v>0</v>
      </c>
      <c r="N353" s="50">
        <v>0</v>
      </c>
      <c r="O353" s="50">
        <v>0</v>
      </c>
      <c r="P353" s="50">
        <v>0</v>
      </c>
      <c r="Q353" s="50">
        <v>0</v>
      </c>
      <c r="R353" s="50">
        <v>0</v>
      </c>
      <c r="S353" s="50">
        <v>0</v>
      </c>
      <c r="T353" s="50">
        <v>0</v>
      </c>
      <c r="U353" s="50">
        <v>0</v>
      </c>
      <c r="V353" s="50">
        <v>0</v>
      </c>
      <c r="W353" s="50">
        <v>0</v>
      </c>
      <c r="X353" s="50">
        <v>0</v>
      </c>
      <c r="Y353" s="50">
        <v>0</v>
      </c>
      <c r="Z353" s="50">
        <v>0</v>
      </c>
      <c r="AA353" s="50">
        <v>0</v>
      </c>
      <c r="AB353" s="50">
        <v>0</v>
      </c>
      <c r="AC353" s="50">
        <v>0</v>
      </c>
      <c r="AD353" s="50">
        <v>0</v>
      </c>
      <c r="AE353" s="50">
        <v>0</v>
      </c>
      <c r="AF353" s="50">
        <v>0</v>
      </c>
      <c r="AG353" s="50">
        <v>0</v>
      </c>
      <c r="AH353" s="50">
        <v>0</v>
      </c>
      <c r="AI353" s="50">
        <v>0</v>
      </c>
      <c r="AJ353" s="50">
        <v>0</v>
      </c>
      <c r="AK353" s="50">
        <v>0</v>
      </c>
      <c r="AL353" s="50">
        <v>0</v>
      </c>
      <c r="AM353" s="50">
        <v>0</v>
      </c>
      <c r="AN353" s="50">
        <v>0</v>
      </c>
      <c r="AO353" s="50">
        <v>0</v>
      </c>
      <c r="AP353" s="51">
        <v>0</v>
      </c>
      <c r="AQ353" s="51">
        <v>0</v>
      </c>
      <c r="AR353" s="51">
        <v>0</v>
      </c>
      <c r="AS353" s="51">
        <v>16750</v>
      </c>
      <c r="AT353" s="51">
        <v>16750</v>
      </c>
      <c r="AU353" s="55">
        <f>((AV353-AT353)/(1989-1987))+AT353</f>
        <v>73375</v>
      </c>
      <c r="AV353" s="51">
        <v>130000</v>
      </c>
      <c r="AW353" s="51">
        <v>44050</v>
      </c>
      <c r="AX353" s="55">
        <f>(($AZ$349-$AW$349)/(1993-1990))+AW353</f>
        <v>44050</v>
      </c>
      <c r="AY353" s="55">
        <f>(($AZ$349-$AW$349)/(1993-1990))+AX353</f>
        <v>44050</v>
      </c>
      <c r="AZ353" s="51">
        <v>153300</v>
      </c>
      <c r="BA353" s="51">
        <v>153300</v>
      </c>
      <c r="BB353" s="51">
        <v>104000</v>
      </c>
      <c r="BC353" s="51">
        <v>104000</v>
      </c>
      <c r="BD353" s="51">
        <v>104000</v>
      </c>
      <c r="BE353" s="51">
        <v>104000</v>
      </c>
      <c r="BF353" s="51">
        <v>104000</v>
      </c>
      <c r="BG353" s="51">
        <v>104000</v>
      </c>
      <c r="BH353" s="51">
        <v>104000</v>
      </c>
      <c r="BI353" s="51">
        <v>104000</v>
      </c>
      <c r="BJ353" s="51">
        <v>104000</v>
      </c>
      <c r="BK353" s="51">
        <v>104000</v>
      </c>
      <c r="BL353" s="51">
        <v>104000</v>
      </c>
      <c r="BM353" s="51">
        <v>0</v>
      </c>
      <c r="BN353" s="51">
        <v>0</v>
      </c>
      <c r="BO353" s="51">
        <v>0</v>
      </c>
      <c r="BP353" s="51">
        <v>0</v>
      </c>
      <c r="BQ353" s="51">
        <v>0</v>
      </c>
      <c r="BR353" s="51">
        <v>0</v>
      </c>
      <c r="BS353" s="51">
        <v>0</v>
      </c>
      <c r="BT353" s="51">
        <v>0</v>
      </c>
      <c r="BU353" s="51">
        <v>0</v>
      </c>
      <c r="BV353" s="51">
        <v>0</v>
      </c>
      <c r="BW353" s="51">
        <v>0</v>
      </c>
      <c r="BX353" s="51">
        <v>0</v>
      </c>
      <c r="BY353" s="51">
        <v>0</v>
      </c>
      <c r="BZ353" s="51">
        <v>0</v>
      </c>
      <c r="CA353" s="58"/>
    </row>
    <row r="354" spans="1:90" x14ac:dyDescent="0.25">
      <c r="A354" s="43">
        <v>409348</v>
      </c>
      <c r="B354" s="44" t="s">
        <v>1022</v>
      </c>
      <c r="C354" s="11" t="s">
        <v>1023</v>
      </c>
      <c r="D354" s="11" t="s">
        <v>136</v>
      </c>
      <c r="E354" s="3" t="str">
        <f t="shared" si="82"/>
        <v>PLAINFIELD W2 pnum409348</v>
      </c>
      <c r="F354" s="10">
        <v>201</v>
      </c>
      <c r="G354" s="11" t="s">
        <v>1024</v>
      </c>
      <c r="H354" s="11" t="s">
        <v>1025</v>
      </c>
      <c r="I354" s="82">
        <v>0</v>
      </c>
      <c r="J354" s="83">
        <v>0</v>
      </c>
      <c r="K354" s="83">
        <v>0</v>
      </c>
      <c r="L354" s="83">
        <v>0</v>
      </c>
      <c r="M354" s="83">
        <v>0</v>
      </c>
      <c r="N354" s="83">
        <v>0</v>
      </c>
      <c r="O354" s="83">
        <v>0</v>
      </c>
      <c r="P354" s="83">
        <v>0</v>
      </c>
      <c r="Q354" s="83">
        <v>0</v>
      </c>
      <c r="R354" s="83">
        <v>0</v>
      </c>
      <c r="S354" s="83">
        <v>0</v>
      </c>
      <c r="T354" s="83">
        <v>0</v>
      </c>
      <c r="U354" s="83">
        <v>0</v>
      </c>
      <c r="V354" s="83">
        <v>0</v>
      </c>
      <c r="W354" s="83">
        <v>0</v>
      </c>
      <c r="X354" s="83">
        <v>0</v>
      </c>
      <c r="Y354" s="83">
        <v>0</v>
      </c>
      <c r="Z354" s="83">
        <v>0</v>
      </c>
      <c r="AA354" s="83">
        <v>0</v>
      </c>
      <c r="AB354" s="83">
        <v>0</v>
      </c>
      <c r="AC354" s="83">
        <v>0</v>
      </c>
      <c r="AD354" s="83">
        <v>0</v>
      </c>
      <c r="AE354" s="83">
        <v>0</v>
      </c>
      <c r="AF354" s="83">
        <v>0</v>
      </c>
      <c r="AG354" s="83">
        <v>0</v>
      </c>
      <c r="AH354" s="83">
        <v>0</v>
      </c>
      <c r="AI354" s="83">
        <v>0</v>
      </c>
      <c r="AJ354" s="83">
        <v>0</v>
      </c>
      <c r="AK354" s="83">
        <v>0</v>
      </c>
      <c r="AL354" s="83">
        <v>0</v>
      </c>
      <c r="AM354" s="83">
        <v>0</v>
      </c>
      <c r="AN354" s="83">
        <v>0</v>
      </c>
      <c r="AO354" s="83">
        <v>0</v>
      </c>
      <c r="AP354" s="83">
        <v>0</v>
      </c>
      <c r="AQ354" s="83">
        <v>0</v>
      </c>
      <c r="AR354" s="83">
        <v>0</v>
      </c>
      <c r="AS354" s="83">
        <v>0</v>
      </c>
      <c r="AT354" s="83">
        <v>0</v>
      </c>
      <c r="AU354" s="83">
        <v>0</v>
      </c>
      <c r="AV354" s="83">
        <v>0</v>
      </c>
      <c r="AW354" s="83">
        <v>0</v>
      </c>
      <c r="AX354" s="83">
        <v>0</v>
      </c>
      <c r="AY354" s="83">
        <v>0</v>
      </c>
      <c r="AZ354" s="83">
        <v>0</v>
      </c>
      <c r="BA354" s="83">
        <v>0</v>
      </c>
      <c r="BB354" s="83">
        <v>0</v>
      </c>
      <c r="BC354" s="83">
        <v>0</v>
      </c>
      <c r="BD354" s="83">
        <v>0</v>
      </c>
      <c r="BE354" s="83">
        <v>0</v>
      </c>
      <c r="BF354" s="83">
        <v>0</v>
      </c>
      <c r="BG354" s="83">
        <v>0</v>
      </c>
      <c r="BH354" s="83">
        <v>0</v>
      </c>
      <c r="BI354" s="83">
        <v>0</v>
      </c>
      <c r="BJ354" s="83">
        <v>0</v>
      </c>
      <c r="BK354" s="99">
        <v>0</v>
      </c>
      <c r="BL354" s="86">
        <v>0</v>
      </c>
      <c r="BM354" s="86">
        <v>0</v>
      </c>
      <c r="BN354" s="86">
        <v>0</v>
      </c>
      <c r="BO354" s="86">
        <v>0</v>
      </c>
      <c r="BP354" s="86">
        <v>0</v>
      </c>
      <c r="BQ354" s="86">
        <v>0</v>
      </c>
      <c r="BR354" s="86">
        <v>0</v>
      </c>
      <c r="BS354" s="86">
        <v>0</v>
      </c>
      <c r="BT354" s="86">
        <v>0</v>
      </c>
      <c r="BU354" s="86">
        <v>0</v>
      </c>
      <c r="BV354" s="86">
        <v>0</v>
      </c>
      <c r="BW354" s="86">
        <v>0</v>
      </c>
      <c r="BX354" s="86">
        <v>0</v>
      </c>
      <c r="BY354" s="86">
        <v>0</v>
      </c>
      <c r="BZ354" s="86">
        <v>0</v>
      </c>
      <c r="CA354" s="56"/>
    </row>
    <row r="355" spans="1:90" x14ac:dyDescent="0.25">
      <c r="A355" s="43">
        <v>409347</v>
      </c>
      <c r="B355" s="44" t="s">
        <v>1022</v>
      </c>
      <c r="C355" s="11" t="s">
        <v>1023</v>
      </c>
      <c r="D355" s="11" t="s">
        <v>141</v>
      </c>
      <c r="E355" s="3" t="str">
        <f t="shared" si="82"/>
        <v>PLAINFIELD W1 pnum409347</v>
      </c>
      <c r="F355" s="10">
        <v>195</v>
      </c>
      <c r="G355" s="11" t="s">
        <v>1026</v>
      </c>
      <c r="H355" s="11" t="s">
        <v>1027</v>
      </c>
      <c r="I355" s="82">
        <v>0</v>
      </c>
      <c r="J355" s="83">
        <v>0</v>
      </c>
      <c r="K355" s="83">
        <v>0</v>
      </c>
      <c r="L355" s="83">
        <v>0</v>
      </c>
      <c r="M355" s="83">
        <v>0</v>
      </c>
      <c r="N355" s="83">
        <v>0</v>
      </c>
      <c r="O355" s="83">
        <v>0</v>
      </c>
      <c r="P355" s="83">
        <v>0</v>
      </c>
      <c r="Q355" s="83">
        <v>0</v>
      </c>
      <c r="R355" s="83">
        <v>0</v>
      </c>
      <c r="S355" s="83">
        <v>0</v>
      </c>
      <c r="T355" s="83">
        <v>0</v>
      </c>
      <c r="U355" s="83">
        <v>0</v>
      </c>
      <c r="V355" s="83">
        <v>0</v>
      </c>
      <c r="W355" s="83">
        <v>0</v>
      </c>
      <c r="X355" s="83">
        <v>0</v>
      </c>
      <c r="Y355" s="83">
        <v>0</v>
      </c>
      <c r="Z355" s="83">
        <v>0</v>
      </c>
      <c r="AA355" s="83">
        <v>0</v>
      </c>
      <c r="AB355" s="83">
        <v>0</v>
      </c>
      <c r="AC355" s="83">
        <v>0</v>
      </c>
      <c r="AD355" s="83">
        <v>0</v>
      </c>
      <c r="AE355" s="83">
        <v>0</v>
      </c>
      <c r="AF355" s="83">
        <v>0</v>
      </c>
      <c r="AG355" s="83">
        <v>0</v>
      </c>
      <c r="AH355" s="83">
        <v>0</v>
      </c>
      <c r="AI355" s="83">
        <v>0</v>
      </c>
      <c r="AJ355" s="83">
        <v>0</v>
      </c>
      <c r="AK355" s="83">
        <v>0</v>
      </c>
      <c r="AL355" s="83">
        <v>0</v>
      </c>
      <c r="AM355" s="83">
        <v>0</v>
      </c>
      <c r="AN355" s="83">
        <v>0</v>
      </c>
      <c r="AO355" s="83">
        <v>0</v>
      </c>
      <c r="AP355" s="83">
        <v>0</v>
      </c>
      <c r="AQ355" s="83">
        <v>0</v>
      </c>
      <c r="AR355" s="83">
        <v>0</v>
      </c>
      <c r="AS355" s="83">
        <v>0</v>
      </c>
      <c r="AT355" s="83">
        <v>0</v>
      </c>
      <c r="AU355" s="83">
        <v>0</v>
      </c>
      <c r="AV355" s="83">
        <v>0</v>
      </c>
      <c r="AW355" s="83">
        <v>0</v>
      </c>
      <c r="AX355" s="83">
        <v>0</v>
      </c>
      <c r="AY355" s="83">
        <v>0</v>
      </c>
      <c r="AZ355" s="83">
        <v>0</v>
      </c>
      <c r="BA355" s="83">
        <v>0</v>
      </c>
      <c r="BB355" s="83">
        <v>0</v>
      </c>
      <c r="BC355" s="83">
        <v>0</v>
      </c>
      <c r="BD355" s="83">
        <v>0</v>
      </c>
      <c r="BE355" s="83">
        <v>0</v>
      </c>
      <c r="BF355" s="83">
        <v>0</v>
      </c>
      <c r="BG355" s="83">
        <v>0</v>
      </c>
      <c r="BH355" s="83">
        <v>0</v>
      </c>
      <c r="BI355" s="83">
        <v>0</v>
      </c>
      <c r="BJ355" s="83">
        <v>0</v>
      </c>
      <c r="BK355" s="99">
        <v>0</v>
      </c>
      <c r="BL355" s="88">
        <v>0</v>
      </c>
      <c r="BM355" s="88">
        <v>0</v>
      </c>
      <c r="BN355" s="88">
        <v>0</v>
      </c>
      <c r="BO355" s="88">
        <v>0</v>
      </c>
      <c r="BP355" s="88">
        <v>0</v>
      </c>
      <c r="BQ355" s="88">
        <v>0</v>
      </c>
      <c r="BR355" s="88">
        <v>0</v>
      </c>
      <c r="BS355" s="88">
        <v>0</v>
      </c>
      <c r="BT355" s="88">
        <v>0</v>
      </c>
      <c r="BU355" s="88">
        <v>0</v>
      </c>
      <c r="BV355" s="88">
        <v>0</v>
      </c>
      <c r="BW355" s="88">
        <v>0</v>
      </c>
      <c r="BX355" s="88">
        <v>0</v>
      </c>
      <c r="BY355" s="88">
        <v>0</v>
      </c>
      <c r="BZ355" s="88">
        <v>0</v>
      </c>
      <c r="CA355" s="56"/>
    </row>
    <row r="356" spans="1:90" ht="30" x14ac:dyDescent="0.25">
      <c r="A356" s="2">
        <v>412044</v>
      </c>
      <c r="B356" s="3" t="s">
        <v>1028</v>
      </c>
      <c r="C356" s="3" t="s">
        <v>1029</v>
      </c>
      <c r="D356" s="3" t="s">
        <v>180</v>
      </c>
      <c r="E356" s="3" t="str">
        <f t="shared" si="82"/>
        <v>PLAINFIELD COMMUNITY SCHOOL DISTRICT W3 pnum412044</v>
      </c>
      <c r="F356" s="2">
        <v>260</v>
      </c>
      <c r="G356" s="3" t="s">
        <v>1030</v>
      </c>
      <c r="H356" s="3" t="s">
        <v>1031</v>
      </c>
      <c r="I356" s="50">
        <v>0</v>
      </c>
      <c r="J356" s="50">
        <v>0</v>
      </c>
      <c r="K356" s="50">
        <v>0</v>
      </c>
      <c r="L356" s="50">
        <v>0</v>
      </c>
      <c r="M356" s="50">
        <v>0</v>
      </c>
      <c r="N356" s="50">
        <v>0</v>
      </c>
      <c r="O356" s="50">
        <v>0</v>
      </c>
      <c r="P356" s="50">
        <v>0</v>
      </c>
      <c r="Q356" s="50">
        <v>0</v>
      </c>
      <c r="R356" s="50">
        <v>0</v>
      </c>
      <c r="S356" s="50">
        <v>0</v>
      </c>
      <c r="T356" s="50">
        <v>0</v>
      </c>
      <c r="U356" s="50">
        <v>0</v>
      </c>
      <c r="V356" s="50">
        <v>0</v>
      </c>
      <c r="W356" s="50">
        <v>0</v>
      </c>
      <c r="X356" s="50">
        <v>0</v>
      </c>
      <c r="Y356" s="50">
        <v>0</v>
      </c>
      <c r="Z356" s="50">
        <v>0</v>
      </c>
      <c r="AA356" s="50">
        <v>0</v>
      </c>
      <c r="AB356" s="50">
        <v>0</v>
      </c>
      <c r="AC356" s="50">
        <v>0</v>
      </c>
      <c r="AD356" s="50">
        <v>0</v>
      </c>
      <c r="AE356" s="50">
        <v>0</v>
      </c>
      <c r="AF356" s="50">
        <v>0</v>
      </c>
      <c r="AG356" s="50">
        <v>0</v>
      </c>
      <c r="AH356" s="50">
        <v>0</v>
      </c>
      <c r="AI356" s="50">
        <v>0</v>
      </c>
      <c r="AJ356" s="50">
        <v>0</v>
      </c>
      <c r="AK356" s="50">
        <v>0</v>
      </c>
      <c r="AL356" s="50">
        <v>0</v>
      </c>
      <c r="AM356" s="50">
        <v>0</v>
      </c>
      <c r="AN356" s="50">
        <v>0</v>
      </c>
      <c r="AO356" s="50">
        <v>0</v>
      </c>
      <c r="AP356" s="50">
        <v>0</v>
      </c>
      <c r="AQ356" s="50">
        <v>0</v>
      </c>
      <c r="AR356" s="50">
        <v>0</v>
      </c>
      <c r="AS356" s="50">
        <v>0</v>
      </c>
      <c r="AT356" s="50">
        <v>0</v>
      </c>
      <c r="AU356" s="50">
        <v>0</v>
      </c>
      <c r="AV356" s="50">
        <v>0</v>
      </c>
      <c r="AW356" s="50">
        <v>0</v>
      </c>
      <c r="AX356" s="50">
        <v>0</v>
      </c>
      <c r="AY356" s="50">
        <v>0</v>
      </c>
      <c r="AZ356" s="50">
        <v>0</v>
      </c>
      <c r="BA356" s="50">
        <v>0</v>
      </c>
      <c r="BB356" s="50">
        <v>0</v>
      </c>
      <c r="BC356" s="50">
        <v>0</v>
      </c>
      <c r="BD356" s="50">
        <v>0</v>
      </c>
      <c r="BE356" s="50">
        <v>0</v>
      </c>
      <c r="BF356" s="50">
        <v>0</v>
      </c>
      <c r="BG356" s="50">
        <v>0</v>
      </c>
      <c r="BH356" s="50">
        <v>0</v>
      </c>
      <c r="BI356" s="50">
        <v>0</v>
      </c>
      <c r="BJ356" s="50">
        <v>0</v>
      </c>
      <c r="BK356" s="50">
        <v>0</v>
      </c>
      <c r="BL356" s="51">
        <v>2991692</v>
      </c>
      <c r="BM356" s="51">
        <v>2991692</v>
      </c>
      <c r="BN356" s="51">
        <v>2991692</v>
      </c>
      <c r="BO356" s="51">
        <v>1398600</v>
      </c>
      <c r="BP356" s="51">
        <v>1398600</v>
      </c>
      <c r="BQ356" s="51">
        <v>199800</v>
      </c>
      <c r="BR356" s="51">
        <v>1398600</v>
      </c>
      <c r="BS356" s="51">
        <v>1398600</v>
      </c>
      <c r="BT356" s="51">
        <v>1398600</v>
      </c>
      <c r="BU356" s="51">
        <v>1398600</v>
      </c>
      <c r="BV356" s="51">
        <v>1398600</v>
      </c>
      <c r="BW356" s="51">
        <v>1398600</v>
      </c>
      <c r="BX356" s="51">
        <v>1398600</v>
      </c>
      <c r="BY356" s="51">
        <v>0</v>
      </c>
      <c r="BZ356" s="51">
        <v>0</v>
      </c>
      <c r="CA356" s="58"/>
    </row>
    <row r="357" spans="1:90" ht="30" x14ac:dyDescent="0.25">
      <c r="A357" s="2">
        <v>412045</v>
      </c>
      <c r="B357" s="3" t="s">
        <v>1028</v>
      </c>
      <c r="C357" s="3" t="s">
        <v>1029</v>
      </c>
      <c r="D357" s="3" t="s">
        <v>157</v>
      </c>
      <c r="E357" s="3" t="str">
        <f t="shared" si="82"/>
        <v>PLAINFIELD COMMUNITY SCHOOL DISTRICT W4 pnum412045</v>
      </c>
      <c r="F357" s="2">
        <v>225</v>
      </c>
      <c r="G357" s="3" t="s">
        <v>1030</v>
      </c>
      <c r="H357" s="3" t="s">
        <v>1031</v>
      </c>
      <c r="I357" s="50">
        <v>0</v>
      </c>
      <c r="J357" s="50">
        <v>0</v>
      </c>
      <c r="K357" s="50">
        <v>0</v>
      </c>
      <c r="L357" s="50">
        <v>0</v>
      </c>
      <c r="M357" s="50">
        <v>0</v>
      </c>
      <c r="N357" s="50">
        <v>0</v>
      </c>
      <c r="O357" s="50">
        <v>0</v>
      </c>
      <c r="P357" s="50">
        <v>0</v>
      </c>
      <c r="Q357" s="50">
        <v>0</v>
      </c>
      <c r="R357" s="50">
        <v>0</v>
      </c>
      <c r="S357" s="50">
        <v>0</v>
      </c>
      <c r="T357" s="50">
        <v>0</v>
      </c>
      <c r="U357" s="50">
        <v>0</v>
      </c>
      <c r="V357" s="50">
        <v>0</v>
      </c>
      <c r="W357" s="50">
        <v>0</v>
      </c>
      <c r="X357" s="50">
        <v>0</v>
      </c>
      <c r="Y357" s="50">
        <v>0</v>
      </c>
      <c r="Z357" s="50">
        <v>0</v>
      </c>
      <c r="AA357" s="50">
        <v>0</v>
      </c>
      <c r="AB357" s="50">
        <v>0</v>
      </c>
      <c r="AC357" s="50">
        <v>0</v>
      </c>
      <c r="AD357" s="50">
        <v>0</v>
      </c>
      <c r="AE357" s="50">
        <v>0</v>
      </c>
      <c r="AF357" s="50">
        <v>0</v>
      </c>
      <c r="AG357" s="50">
        <v>0</v>
      </c>
      <c r="AH357" s="50">
        <v>0</v>
      </c>
      <c r="AI357" s="50">
        <v>0</v>
      </c>
      <c r="AJ357" s="50">
        <v>0</v>
      </c>
      <c r="AK357" s="50">
        <v>0</v>
      </c>
      <c r="AL357" s="50">
        <v>0</v>
      </c>
      <c r="AM357" s="50">
        <v>0</v>
      </c>
      <c r="AN357" s="50">
        <v>0</v>
      </c>
      <c r="AO357" s="50">
        <v>0</v>
      </c>
      <c r="AP357" s="50">
        <v>0</v>
      </c>
      <c r="AQ357" s="50">
        <v>0</v>
      </c>
      <c r="AR357" s="50">
        <v>0</v>
      </c>
      <c r="AS357" s="50">
        <v>0</v>
      </c>
      <c r="AT357" s="50">
        <v>0</v>
      </c>
      <c r="AU357" s="50">
        <v>0</v>
      </c>
      <c r="AV357" s="50">
        <v>0</v>
      </c>
      <c r="AW357" s="50">
        <v>0</v>
      </c>
      <c r="AX357" s="50">
        <v>0</v>
      </c>
      <c r="AY357" s="50">
        <v>0</v>
      </c>
      <c r="AZ357" s="50">
        <v>0</v>
      </c>
      <c r="BA357" s="50">
        <v>0</v>
      </c>
      <c r="BB357" s="50">
        <v>0</v>
      </c>
      <c r="BC357" s="50">
        <v>0</v>
      </c>
      <c r="BD357" s="50">
        <v>0</v>
      </c>
      <c r="BE357" s="50">
        <v>0</v>
      </c>
      <c r="BF357" s="50">
        <v>0</v>
      </c>
      <c r="BG357" s="50">
        <v>0</v>
      </c>
      <c r="BH357" s="50">
        <v>0</v>
      </c>
      <c r="BI357" s="50">
        <v>0</v>
      </c>
      <c r="BJ357" s="50">
        <v>0</v>
      </c>
      <c r="BK357" s="50">
        <v>0</v>
      </c>
      <c r="BL357" s="52">
        <v>2991692</v>
      </c>
      <c r="BM357" s="51">
        <v>2991692</v>
      </c>
      <c r="BN357" s="51">
        <v>2991692</v>
      </c>
      <c r="BO357" s="51">
        <v>1398600</v>
      </c>
      <c r="BP357" s="51">
        <v>1398600</v>
      </c>
      <c r="BQ357" s="51">
        <v>2797200</v>
      </c>
      <c r="BR357" s="51">
        <v>1398600</v>
      </c>
      <c r="BS357" s="51">
        <v>1398600</v>
      </c>
      <c r="BT357" s="51">
        <v>1398600</v>
      </c>
      <c r="BU357" s="51">
        <v>1398600</v>
      </c>
      <c r="BV357" s="51">
        <v>1398600</v>
      </c>
      <c r="BW357" s="51">
        <v>1398600</v>
      </c>
      <c r="BX357" s="51">
        <v>1398600</v>
      </c>
      <c r="BY357" s="51">
        <v>0</v>
      </c>
      <c r="BZ357" s="51">
        <v>0</v>
      </c>
      <c r="CA357" s="58"/>
    </row>
    <row r="358" spans="1:90" ht="30" x14ac:dyDescent="0.25">
      <c r="A358" s="2">
        <v>412043</v>
      </c>
      <c r="B358" s="3" t="s">
        <v>1028</v>
      </c>
      <c r="C358" s="3" t="s">
        <v>1029</v>
      </c>
      <c r="D358" s="3" t="s">
        <v>141</v>
      </c>
      <c r="E358" s="3" t="str">
        <f t="shared" si="82"/>
        <v>PLAINFIELD COMMUNITY SCHOOL DISTRICT W1 pnum412043</v>
      </c>
      <c r="F358" s="2">
        <v>120</v>
      </c>
      <c r="G358" s="3" t="s">
        <v>1032</v>
      </c>
      <c r="H358" s="3" t="s">
        <v>1033</v>
      </c>
      <c r="I358" s="50">
        <v>0</v>
      </c>
      <c r="J358" s="50">
        <v>0</v>
      </c>
      <c r="K358" s="50">
        <v>0</v>
      </c>
      <c r="L358" s="50">
        <v>0</v>
      </c>
      <c r="M358" s="50">
        <v>0</v>
      </c>
      <c r="N358" s="50">
        <v>0</v>
      </c>
      <c r="O358" s="50">
        <v>0</v>
      </c>
      <c r="P358" s="50">
        <v>0</v>
      </c>
      <c r="Q358" s="50">
        <v>0</v>
      </c>
      <c r="R358" s="50">
        <v>0</v>
      </c>
      <c r="S358" s="50">
        <v>0</v>
      </c>
      <c r="T358" s="50">
        <v>0</v>
      </c>
      <c r="U358" s="50">
        <v>0</v>
      </c>
      <c r="V358" s="50">
        <v>0</v>
      </c>
      <c r="W358" s="50">
        <v>0</v>
      </c>
      <c r="X358" s="50">
        <v>0</v>
      </c>
      <c r="Y358" s="50">
        <v>0</v>
      </c>
      <c r="Z358" s="50">
        <v>0</v>
      </c>
      <c r="AA358" s="50">
        <v>0</v>
      </c>
      <c r="AB358" s="50">
        <v>0</v>
      </c>
      <c r="AC358" s="50">
        <v>0</v>
      </c>
      <c r="AD358" s="50">
        <v>0</v>
      </c>
      <c r="AE358" s="50">
        <v>0</v>
      </c>
      <c r="AF358" s="50">
        <v>0</v>
      </c>
      <c r="AG358" s="50">
        <v>0</v>
      </c>
      <c r="AH358" s="50">
        <v>0</v>
      </c>
      <c r="AI358" s="50">
        <v>0</v>
      </c>
      <c r="AJ358" s="50">
        <v>0</v>
      </c>
      <c r="AK358" s="50">
        <v>0</v>
      </c>
      <c r="AL358" s="50">
        <v>0</v>
      </c>
      <c r="AM358" s="50">
        <v>0</v>
      </c>
      <c r="AN358" s="50">
        <v>0</v>
      </c>
      <c r="AO358" s="50">
        <v>0</v>
      </c>
      <c r="AP358" s="50">
        <v>0</v>
      </c>
      <c r="AQ358" s="50">
        <v>0</v>
      </c>
      <c r="AR358" s="50">
        <v>0</v>
      </c>
      <c r="AS358" s="50">
        <v>0</v>
      </c>
      <c r="AT358" s="50">
        <v>0</v>
      </c>
      <c r="AU358" s="50">
        <v>0</v>
      </c>
      <c r="AV358" s="50">
        <v>0</v>
      </c>
      <c r="AW358" s="50">
        <v>0</v>
      </c>
      <c r="AX358" s="50">
        <v>0</v>
      </c>
      <c r="AY358" s="50">
        <v>0</v>
      </c>
      <c r="AZ358" s="50">
        <v>0</v>
      </c>
      <c r="BA358" s="50">
        <v>0</v>
      </c>
      <c r="BB358" s="50">
        <v>0</v>
      </c>
      <c r="BC358" s="50">
        <v>0</v>
      </c>
      <c r="BD358" s="50">
        <v>0</v>
      </c>
      <c r="BE358" s="50">
        <v>0</v>
      </c>
      <c r="BF358" s="50">
        <v>0</v>
      </c>
      <c r="BG358" s="50">
        <v>0</v>
      </c>
      <c r="BH358" s="50">
        <v>0</v>
      </c>
      <c r="BI358" s="50">
        <v>0</v>
      </c>
      <c r="BJ358" s="50">
        <v>0</v>
      </c>
      <c r="BK358" s="50">
        <v>0</v>
      </c>
      <c r="BL358" s="52">
        <v>11966768</v>
      </c>
      <c r="BM358" s="52">
        <v>11966768</v>
      </c>
      <c r="BN358" s="52">
        <v>11966768</v>
      </c>
      <c r="BO358" s="52">
        <v>6879600</v>
      </c>
      <c r="BP358" s="52">
        <v>6879600</v>
      </c>
      <c r="BQ358" s="52">
        <v>6879600</v>
      </c>
      <c r="BR358" s="52">
        <v>6879600</v>
      </c>
      <c r="BS358" s="52">
        <v>6879600</v>
      </c>
      <c r="BT358" s="51">
        <v>6879600</v>
      </c>
      <c r="BU358" s="51">
        <v>6879600</v>
      </c>
      <c r="BV358" s="51">
        <v>6879600</v>
      </c>
      <c r="BW358" s="51">
        <v>6879600</v>
      </c>
      <c r="BX358" s="51">
        <v>6879600</v>
      </c>
      <c r="BY358" s="51">
        <v>6879600</v>
      </c>
      <c r="BZ358" s="51">
        <v>6879600</v>
      </c>
      <c r="CA358" s="58"/>
    </row>
    <row r="359" spans="1:90" ht="30" x14ac:dyDescent="0.25">
      <c r="A359" s="2">
        <v>431560</v>
      </c>
      <c r="B359" s="3" t="s">
        <v>1028</v>
      </c>
      <c r="C359" s="3" t="s">
        <v>1029</v>
      </c>
      <c r="D359" s="3" t="s">
        <v>312</v>
      </c>
      <c r="E359" s="3" t="str">
        <f t="shared" si="82"/>
        <v>PLAINFIELD COMMUNITY SCHOOL DISTRICT W8 pnum431560</v>
      </c>
      <c r="F359" s="2">
        <v>60</v>
      </c>
      <c r="G359" s="3" t="s">
        <v>1034</v>
      </c>
      <c r="H359" s="3" t="s">
        <v>1035</v>
      </c>
      <c r="I359" s="50">
        <v>0</v>
      </c>
      <c r="J359" s="50">
        <v>0</v>
      </c>
      <c r="K359" s="50">
        <v>0</v>
      </c>
      <c r="L359" s="50">
        <v>0</v>
      </c>
      <c r="M359" s="50">
        <v>0</v>
      </c>
      <c r="N359" s="50">
        <v>0</v>
      </c>
      <c r="O359" s="50">
        <v>0</v>
      </c>
      <c r="P359" s="50">
        <v>0</v>
      </c>
      <c r="Q359" s="50">
        <v>0</v>
      </c>
      <c r="R359" s="50">
        <v>0</v>
      </c>
      <c r="S359" s="50">
        <v>0</v>
      </c>
      <c r="T359" s="50">
        <v>0</v>
      </c>
      <c r="U359" s="50">
        <v>0</v>
      </c>
      <c r="V359" s="50">
        <v>0</v>
      </c>
      <c r="W359" s="50">
        <v>0</v>
      </c>
      <c r="X359" s="50">
        <v>0</v>
      </c>
      <c r="Y359" s="50">
        <v>0</v>
      </c>
      <c r="Z359" s="50">
        <v>0</v>
      </c>
      <c r="AA359" s="50">
        <v>0</v>
      </c>
      <c r="AB359" s="50">
        <v>0</v>
      </c>
      <c r="AC359" s="50">
        <v>0</v>
      </c>
      <c r="AD359" s="50">
        <v>0</v>
      </c>
      <c r="AE359" s="50">
        <v>0</v>
      </c>
      <c r="AF359" s="50">
        <v>0</v>
      </c>
      <c r="AG359" s="50">
        <v>0</v>
      </c>
      <c r="AH359" s="50">
        <v>0</v>
      </c>
      <c r="AI359" s="50">
        <v>0</v>
      </c>
      <c r="AJ359" s="50">
        <v>0</v>
      </c>
      <c r="AK359" s="50">
        <v>0</v>
      </c>
      <c r="AL359" s="50">
        <v>0</v>
      </c>
      <c r="AM359" s="50">
        <v>0</v>
      </c>
      <c r="AN359" s="50">
        <v>0</v>
      </c>
      <c r="AO359" s="50">
        <v>0</v>
      </c>
      <c r="AP359" s="50">
        <v>0</v>
      </c>
      <c r="AQ359" s="50">
        <v>0</v>
      </c>
      <c r="AR359" s="50">
        <v>0</v>
      </c>
      <c r="AS359" s="50">
        <v>0</v>
      </c>
      <c r="AT359" s="50">
        <v>0</v>
      </c>
      <c r="AU359" s="50">
        <v>0</v>
      </c>
      <c r="AV359" s="50">
        <v>0</v>
      </c>
      <c r="AW359" s="50">
        <v>0</v>
      </c>
      <c r="AX359" s="50">
        <v>0</v>
      </c>
      <c r="AY359" s="50">
        <v>0</v>
      </c>
      <c r="AZ359" s="50">
        <v>0</v>
      </c>
      <c r="BA359" s="50">
        <v>0</v>
      </c>
      <c r="BB359" s="50">
        <v>0</v>
      </c>
      <c r="BC359" s="50">
        <v>0</v>
      </c>
      <c r="BD359" s="50">
        <v>0</v>
      </c>
      <c r="BE359" s="50">
        <v>0</v>
      </c>
      <c r="BF359" s="50">
        <v>0</v>
      </c>
      <c r="BG359" s="50">
        <v>0</v>
      </c>
      <c r="BH359" s="50">
        <v>0</v>
      </c>
      <c r="BI359" s="50">
        <v>0</v>
      </c>
      <c r="BJ359" s="50">
        <v>0</v>
      </c>
      <c r="BK359" s="50">
        <v>0</v>
      </c>
      <c r="BL359" s="50">
        <v>0</v>
      </c>
      <c r="BM359" s="50">
        <v>0</v>
      </c>
      <c r="BN359" s="50">
        <v>0</v>
      </c>
      <c r="BO359" s="52">
        <v>3402000</v>
      </c>
      <c r="BP359" s="52">
        <v>3402000</v>
      </c>
      <c r="BQ359" s="52">
        <v>75600</v>
      </c>
      <c r="BR359" s="52">
        <v>3402000</v>
      </c>
      <c r="BS359" s="52">
        <v>3402000</v>
      </c>
      <c r="BT359" s="51">
        <v>3402000</v>
      </c>
      <c r="BU359" s="51">
        <v>3402000</v>
      </c>
      <c r="BV359" s="51">
        <v>3402000</v>
      </c>
      <c r="BW359" s="51">
        <v>3402000</v>
      </c>
      <c r="BX359" s="51">
        <v>3402000</v>
      </c>
      <c r="BY359" s="51">
        <v>3402000</v>
      </c>
      <c r="BZ359" s="51">
        <v>3402000</v>
      </c>
      <c r="CA359" s="58"/>
    </row>
    <row r="360" spans="1:90" ht="30" x14ac:dyDescent="0.25">
      <c r="A360" s="2">
        <v>434090</v>
      </c>
      <c r="B360" s="3" t="s">
        <v>1028</v>
      </c>
      <c r="C360" s="3" t="s">
        <v>1029</v>
      </c>
      <c r="D360" s="3" t="s">
        <v>384</v>
      </c>
      <c r="E360" s="3" t="str">
        <f t="shared" si="82"/>
        <v>PLAINFIELD COMMUNITY SCHOOL DISTRICT W9 pnum434090</v>
      </c>
      <c r="F360" s="2">
        <v>60</v>
      </c>
      <c r="G360" s="3" t="s">
        <v>1034</v>
      </c>
      <c r="H360" s="3" t="s">
        <v>1035</v>
      </c>
      <c r="I360" s="50">
        <v>0</v>
      </c>
      <c r="J360" s="50">
        <v>0</v>
      </c>
      <c r="K360" s="50">
        <v>0</v>
      </c>
      <c r="L360" s="50">
        <v>0</v>
      </c>
      <c r="M360" s="50">
        <v>0</v>
      </c>
      <c r="N360" s="50">
        <v>0</v>
      </c>
      <c r="O360" s="50">
        <v>0</v>
      </c>
      <c r="P360" s="50">
        <v>0</v>
      </c>
      <c r="Q360" s="50">
        <v>0</v>
      </c>
      <c r="R360" s="50">
        <v>0</v>
      </c>
      <c r="S360" s="50">
        <v>0</v>
      </c>
      <c r="T360" s="50">
        <v>0</v>
      </c>
      <c r="U360" s="50">
        <v>0</v>
      </c>
      <c r="V360" s="50">
        <v>0</v>
      </c>
      <c r="W360" s="50">
        <v>0</v>
      </c>
      <c r="X360" s="50">
        <v>0</v>
      </c>
      <c r="Y360" s="50">
        <v>0</v>
      </c>
      <c r="Z360" s="50">
        <v>0</v>
      </c>
      <c r="AA360" s="50">
        <v>0</v>
      </c>
      <c r="AB360" s="50">
        <v>0</v>
      </c>
      <c r="AC360" s="50">
        <v>0</v>
      </c>
      <c r="AD360" s="50">
        <v>0</v>
      </c>
      <c r="AE360" s="50">
        <v>0</v>
      </c>
      <c r="AF360" s="50">
        <v>0</v>
      </c>
      <c r="AG360" s="50">
        <v>0</v>
      </c>
      <c r="AH360" s="50">
        <v>0</v>
      </c>
      <c r="AI360" s="50">
        <v>0</v>
      </c>
      <c r="AJ360" s="50">
        <v>0</v>
      </c>
      <c r="AK360" s="50">
        <v>0</v>
      </c>
      <c r="AL360" s="50">
        <v>0</v>
      </c>
      <c r="AM360" s="50">
        <v>0</v>
      </c>
      <c r="AN360" s="50">
        <v>0</v>
      </c>
      <c r="AO360" s="50">
        <v>0</v>
      </c>
      <c r="AP360" s="50">
        <v>0</v>
      </c>
      <c r="AQ360" s="50">
        <v>0</v>
      </c>
      <c r="AR360" s="50">
        <v>0</v>
      </c>
      <c r="AS360" s="50">
        <v>0</v>
      </c>
      <c r="AT360" s="50">
        <v>0</v>
      </c>
      <c r="AU360" s="50">
        <v>0</v>
      </c>
      <c r="AV360" s="50">
        <v>0</v>
      </c>
      <c r="AW360" s="50">
        <v>0</v>
      </c>
      <c r="AX360" s="50">
        <v>0</v>
      </c>
      <c r="AY360" s="50">
        <v>0</v>
      </c>
      <c r="AZ360" s="50">
        <v>0</v>
      </c>
      <c r="BA360" s="50">
        <v>0</v>
      </c>
      <c r="BB360" s="50">
        <v>0</v>
      </c>
      <c r="BC360" s="50">
        <v>0</v>
      </c>
      <c r="BD360" s="50">
        <v>0</v>
      </c>
      <c r="BE360" s="50">
        <v>0</v>
      </c>
      <c r="BF360" s="50">
        <v>0</v>
      </c>
      <c r="BG360" s="50">
        <v>0</v>
      </c>
      <c r="BH360" s="50">
        <v>0</v>
      </c>
      <c r="BI360" s="50">
        <v>0</v>
      </c>
      <c r="BJ360" s="50">
        <v>0</v>
      </c>
      <c r="BK360" s="50">
        <v>0</v>
      </c>
      <c r="BL360" s="50">
        <v>0</v>
      </c>
      <c r="BM360" s="50">
        <v>0</v>
      </c>
      <c r="BN360" s="50">
        <v>0</v>
      </c>
      <c r="BO360" s="51">
        <v>3402000</v>
      </c>
      <c r="BP360" s="51">
        <v>3402000</v>
      </c>
      <c r="BQ360" s="51">
        <v>6804000</v>
      </c>
      <c r="BR360" s="51">
        <v>3402000</v>
      </c>
      <c r="BS360" s="51">
        <v>3402000</v>
      </c>
      <c r="BT360" s="51">
        <v>3402000</v>
      </c>
      <c r="BU360" s="51">
        <v>3402000</v>
      </c>
      <c r="BV360" s="51">
        <v>3402000</v>
      </c>
      <c r="BW360" s="51">
        <v>3402000</v>
      </c>
      <c r="BX360" s="51">
        <v>3402000</v>
      </c>
      <c r="BY360" s="51">
        <v>3402000</v>
      </c>
      <c r="BZ360" s="51">
        <v>3402000</v>
      </c>
      <c r="CA360" s="58"/>
    </row>
    <row r="361" spans="1:90" ht="30" x14ac:dyDescent="0.25">
      <c r="A361" s="2">
        <v>411217</v>
      </c>
      <c r="B361" s="3" t="s">
        <v>1036</v>
      </c>
      <c r="C361" s="3" t="s">
        <v>1037</v>
      </c>
      <c r="D361" s="3" t="s">
        <v>141</v>
      </c>
      <c r="E361" s="3" t="str">
        <f t="shared" si="82"/>
        <v>PRAIRIE BLUFF GOLF COURSE W1 pnum411217</v>
      </c>
      <c r="F361" s="2">
        <v>278</v>
      </c>
      <c r="G361" s="3" t="s">
        <v>1038</v>
      </c>
      <c r="H361" s="3" t="s">
        <v>1039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0</v>
      </c>
      <c r="S361" s="50">
        <v>0</v>
      </c>
      <c r="T361" s="50">
        <v>0</v>
      </c>
      <c r="U361" s="50">
        <v>0</v>
      </c>
      <c r="V361" s="50">
        <v>0</v>
      </c>
      <c r="W361" s="50">
        <v>0</v>
      </c>
      <c r="X361" s="50">
        <v>0</v>
      </c>
      <c r="Y361" s="50">
        <v>0</v>
      </c>
      <c r="Z361" s="50">
        <v>0</v>
      </c>
      <c r="AA361" s="50">
        <v>0</v>
      </c>
      <c r="AB361" s="50">
        <v>0</v>
      </c>
      <c r="AC361" s="50">
        <v>0</v>
      </c>
      <c r="AD361" s="50">
        <v>0</v>
      </c>
      <c r="AE361" s="50">
        <v>0</v>
      </c>
      <c r="AF361" s="50">
        <v>0</v>
      </c>
      <c r="AG361" s="50">
        <v>0</v>
      </c>
      <c r="AH361" s="50">
        <v>0</v>
      </c>
      <c r="AI361" s="50">
        <v>0</v>
      </c>
      <c r="AJ361" s="50">
        <v>0</v>
      </c>
      <c r="AK361" s="50">
        <v>0</v>
      </c>
      <c r="AL361" s="50">
        <v>0</v>
      </c>
      <c r="AM361" s="50">
        <v>0</v>
      </c>
      <c r="AN361" s="50">
        <v>0</v>
      </c>
      <c r="AO361" s="50">
        <v>0</v>
      </c>
      <c r="AP361" s="50">
        <v>0</v>
      </c>
      <c r="AQ361" s="50">
        <v>0</v>
      </c>
      <c r="AR361" s="50">
        <v>0</v>
      </c>
      <c r="AS361" s="50">
        <v>0</v>
      </c>
      <c r="AT361" s="50">
        <v>0</v>
      </c>
      <c r="AU361" s="50">
        <v>0</v>
      </c>
      <c r="AV361" s="50">
        <v>0</v>
      </c>
      <c r="AW361" s="50">
        <v>0</v>
      </c>
      <c r="AX361" s="50">
        <v>0</v>
      </c>
      <c r="AY361" s="50">
        <v>0</v>
      </c>
      <c r="AZ361" s="50">
        <v>0</v>
      </c>
      <c r="BA361" s="50">
        <v>0</v>
      </c>
      <c r="BB361" s="50">
        <v>0</v>
      </c>
      <c r="BC361" s="50">
        <v>0</v>
      </c>
      <c r="BD361" s="50">
        <v>0</v>
      </c>
      <c r="BE361" s="51">
        <v>1728000</v>
      </c>
      <c r="BF361" s="51">
        <v>1728000</v>
      </c>
      <c r="BG361" s="51">
        <v>1728000</v>
      </c>
      <c r="BH361" s="51">
        <v>1728000</v>
      </c>
      <c r="BI361" s="51">
        <v>1728000</v>
      </c>
      <c r="BJ361" s="51">
        <v>1728000</v>
      </c>
      <c r="BK361" s="51">
        <v>1728000</v>
      </c>
      <c r="BL361" s="51">
        <v>1728000</v>
      </c>
      <c r="BM361" s="51">
        <v>1728000</v>
      </c>
      <c r="BN361" s="51">
        <v>1728000</v>
      </c>
      <c r="BO361" s="51">
        <v>1728000</v>
      </c>
      <c r="BP361" s="51">
        <v>1728000</v>
      </c>
      <c r="BQ361" s="51">
        <v>1728000</v>
      </c>
      <c r="BR361" s="51">
        <v>1728000</v>
      </c>
      <c r="BS361" s="51">
        <v>1728000</v>
      </c>
      <c r="BT361" s="51">
        <v>1728000</v>
      </c>
      <c r="BU361" s="51">
        <v>1728000</v>
      </c>
      <c r="BV361" s="51">
        <v>1728000</v>
      </c>
      <c r="BW361" s="51">
        <v>1728000</v>
      </c>
      <c r="BX361" s="51">
        <v>1728000</v>
      </c>
      <c r="BY361" s="51">
        <v>1728000</v>
      </c>
      <c r="BZ361" s="51">
        <v>1728000</v>
      </c>
      <c r="CA361" s="58"/>
    </row>
    <row r="362" spans="1:90" ht="30" x14ac:dyDescent="0.25">
      <c r="A362" s="2">
        <v>409340</v>
      </c>
      <c r="B362" s="3" t="s">
        <v>1040</v>
      </c>
      <c r="C362" s="3" t="s">
        <v>1041</v>
      </c>
      <c r="D362" s="3" t="s">
        <v>141</v>
      </c>
      <c r="E362" s="3" t="str">
        <f t="shared" si="82"/>
        <v>PRESTWICK COUNTRY CLUB W1 pnum409340</v>
      </c>
      <c r="F362" s="2">
        <v>370</v>
      </c>
      <c r="G362" s="3" t="s">
        <v>1042</v>
      </c>
      <c r="H362" s="3" t="s">
        <v>1043</v>
      </c>
      <c r="I362" s="50">
        <v>0</v>
      </c>
      <c r="J362" s="50">
        <v>0</v>
      </c>
      <c r="K362" s="50">
        <v>0</v>
      </c>
      <c r="L362" s="50">
        <v>0</v>
      </c>
      <c r="M362" s="50">
        <v>0</v>
      </c>
      <c r="N362" s="50">
        <v>0</v>
      </c>
      <c r="O362" s="50">
        <v>0</v>
      </c>
      <c r="P362" s="55">
        <f t="shared" ref="P362:AX362" si="89">Q362 - 100000</f>
        <v>3500000</v>
      </c>
      <c r="Q362" s="55">
        <f t="shared" si="89"/>
        <v>3600000</v>
      </c>
      <c r="R362" s="55">
        <f t="shared" si="89"/>
        <v>3700000</v>
      </c>
      <c r="S362" s="55">
        <f t="shared" si="89"/>
        <v>3800000</v>
      </c>
      <c r="T362" s="55">
        <f t="shared" si="89"/>
        <v>3900000</v>
      </c>
      <c r="U362" s="55">
        <f t="shared" si="89"/>
        <v>4000000</v>
      </c>
      <c r="V362" s="55">
        <f t="shared" si="89"/>
        <v>4100000</v>
      </c>
      <c r="W362" s="55">
        <f t="shared" si="89"/>
        <v>4200000</v>
      </c>
      <c r="X362" s="55">
        <f t="shared" si="89"/>
        <v>4300000</v>
      </c>
      <c r="Y362" s="55">
        <f t="shared" si="89"/>
        <v>4400000</v>
      </c>
      <c r="Z362" s="55">
        <f t="shared" si="89"/>
        <v>4500000</v>
      </c>
      <c r="AA362" s="55">
        <f t="shared" si="89"/>
        <v>4600000</v>
      </c>
      <c r="AB362" s="55">
        <f t="shared" si="89"/>
        <v>4700000</v>
      </c>
      <c r="AC362" s="55">
        <f t="shared" si="89"/>
        <v>4800000</v>
      </c>
      <c r="AD362" s="55">
        <f t="shared" si="89"/>
        <v>4900000</v>
      </c>
      <c r="AE362" s="55">
        <f t="shared" si="89"/>
        <v>5000000</v>
      </c>
      <c r="AF362" s="55">
        <f t="shared" si="89"/>
        <v>5100000</v>
      </c>
      <c r="AG362" s="55">
        <f t="shared" si="89"/>
        <v>5200000</v>
      </c>
      <c r="AH362" s="55">
        <f t="shared" si="89"/>
        <v>5300000</v>
      </c>
      <c r="AI362" s="55">
        <f t="shared" si="89"/>
        <v>5400000</v>
      </c>
      <c r="AJ362" s="55">
        <f t="shared" si="89"/>
        <v>5500000</v>
      </c>
      <c r="AK362" s="55">
        <f t="shared" si="89"/>
        <v>5600000</v>
      </c>
      <c r="AL362" s="55">
        <f t="shared" si="89"/>
        <v>5700000</v>
      </c>
      <c r="AM362" s="55">
        <f t="shared" si="89"/>
        <v>5800000</v>
      </c>
      <c r="AN362" s="55">
        <f t="shared" si="89"/>
        <v>5900000</v>
      </c>
      <c r="AO362" s="55">
        <f t="shared" si="89"/>
        <v>6000000</v>
      </c>
      <c r="AP362" s="55">
        <f t="shared" si="89"/>
        <v>6100000</v>
      </c>
      <c r="AQ362" s="55">
        <f t="shared" si="89"/>
        <v>6200000</v>
      </c>
      <c r="AR362" s="55">
        <f t="shared" si="89"/>
        <v>6300000</v>
      </c>
      <c r="AS362" s="55">
        <f t="shared" si="89"/>
        <v>6400000</v>
      </c>
      <c r="AT362" s="55">
        <f t="shared" si="89"/>
        <v>6500000</v>
      </c>
      <c r="AU362" s="55">
        <f t="shared" si="89"/>
        <v>6600000</v>
      </c>
      <c r="AV362" s="55">
        <f t="shared" si="89"/>
        <v>6700000</v>
      </c>
      <c r="AW362" s="55">
        <f t="shared" si="89"/>
        <v>6800000</v>
      </c>
      <c r="AX362" s="55">
        <f t="shared" si="89"/>
        <v>6900000</v>
      </c>
      <c r="AY362" s="51">
        <v>7000000</v>
      </c>
      <c r="AZ362" s="51">
        <v>7000000</v>
      </c>
      <c r="BA362" s="51">
        <v>7000000</v>
      </c>
      <c r="BB362" s="51">
        <v>15000000</v>
      </c>
      <c r="BC362" s="51">
        <v>15000000</v>
      </c>
      <c r="BD362" s="51">
        <v>15000000</v>
      </c>
      <c r="BE362" s="51">
        <v>15000000</v>
      </c>
      <c r="BF362" s="51">
        <v>20000000</v>
      </c>
      <c r="BG362" s="51">
        <v>24000000</v>
      </c>
      <c r="BH362" s="51">
        <v>28729200</v>
      </c>
      <c r="BI362" s="51">
        <v>24265000</v>
      </c>
      <c r="BJ362" s="52">
        <v>20597000</v>
      </c>
      <c r="BK362" s="52">
        <v>20597000</v>
      </c>
      <c r="BL362" s="52">
        <v>20597000</v>
      </c>
      <c r="BM362" s="52">
        <v>20597000</v>
      </c>
      <c r="BN362" s="51">
        <v>11000000</v>
      </c>
      <c r="BO362" s="51">
        <v>11500000</v>
      </c>
      <c r="BP362" s="52">
        <v>11500000</v>
      </c>
      <c r="BQ362" s="52">
        <v>4800000</v>
      </c>
      <c r="BR362" s="52">
        <v>5000000</v>
      </c>
      <c r="BS362" s="51">
        <v>4000000</v>
      </c>
      <c r="BT362" s="51">
        <v>15000000</v>
      </c>
      <c r="BU362" s="51">
        <v>15000000</v>
      </c>
      <c r="BV362" s="51">
        <v>15000000</v>
      </c>
      <c r="BW362" s="51">
        <v>15000000</v>
      </c>
      <c r="BX362" s="51">
        <v>15000000</v>
      </c>
      <c r="BY362" s="51">
        <v>15000000</v>
      </c>
      <c r="BZ362" s="51">
        <v>15000000</v>
      </c>
      <c r="CA362" s="58"/>
    </row>
    <row r="363" spans="1:90" ht="30" x14ac:dyDescent="0.25">
      <c r="A363" s="2">
        <v>409263</v>
      </c>
      <c r="B363" s="3" t="s">
        <v>1044</v>
      </c>
      <c r="C363" s="3" t="s">
        <v>1045</v>
      </c>
      <c r="D363" s="3" t="s">
        <v>141</v>
      </c>
      <c r="E363" s="3" t="str">
        <f t="shared" si="82"/>
        <v>RIDGEWOOD SUBD W1 pnum409263</v>
      </c>
      <c r="F363" s="2">
        <v>375</v>
      </c>
      <c r="G363" s="3" t="s">
        <v>1046</v>
      </c>
      <c r="H363" s="3" t="s">
        <v>1047</v>
      </c>
      <c r="I363" s="50">
        <v>0</v>
      </c>
      <c r="J363" s="50">
        <v>0</v>
      </c>
      <c r="K363" s="50">
        <v>0</v>
      </c>
      <c r="L363" s="50">
        <v>0</v>
      </c>
      <c r="M363" s="50">
        <v>0</v>
      </c>
      <c r="N363" s="50">
        <v>0</v>
      </c>
      <c r="O363" s="50">
        <v>0</v>
      </c>
      <c r="P363" s="50">
        <f t="shared" ref="P363:AM363" si="90">Q363- 30000</f>
        <v>17280000</v>
      </c>
      <c r="Q363" s="50">
        <f t="shared" si="90"/>
        <v>17310000</v>
      </c>
      <c r="R363" s="50">
        <f t="shared" si="90"/>
        <v>17340000</v>
      </c>
      <c r="S363" s="50">
        <f t="shared" si="90"/>
        <v>17370000</v>
      </c>
      <c r="T363" s="50">
        <f t="shared" si="90"/>
        <v>17400000</v>
      </c>
      <c r="U363" s="50">
        <f t="shared" si="90"/>
        <v>17430000</v>
      </c>
      <c r="V363" s="50">
        <f t="shared" si="90"/>
        <v>17460000</v>
      </c>
      <c r="W363" s="50">
        <f t="shared" si="90"/>
        <v>17490000</v>
      </c>
      <c r="X363" s="50">
        <f t="shared" si="90"/>
        <v>17520000</v>
      </c>
      <c r="Y363" s="50">
        <f t="shared" si="90"/>
        <v>17550000</v>
      </c>
      <c r="Z363" s="50">
        <f t="shared" si="90"/>
        <v>17580000</v>
      </c>
      <c r="AA363" s="50">
        <f t="shared" si="90"/>
        <v>17610000</v>
      </c>
      <c r="AB363" s="50">
        <f t="shared" si="90"/>
        <v>17640000</v>
      </c>
      <c r="AC363" s="50">
        <f t="shared" si="90"/>
        <v>17670000</v>
      </c>
      <c r="AD363" s="50">
        <f t="shared" si="90"/>
        <v>17700000</v>
      </c>
      <c r="AE363" s="50">
        <f t="shared" si="90"/>
        <v>17730000</v>
      </c>
      <c r="AF363" s="50">
        <f t="shared" si="90"/>
        <v>17760000</v>
      </c>
      <c r="AG363" s="50">
        <f t="shared" si="90"/>
        <v>17790000</v>
      </c>
      <c r="AH363" s="50">
        <f t="shared" si="90"/>
        <v>17820000</v>
      </c>
      <c r="AI363" s="50">
        <f t="shared" si="90"/>
        <v>17850000</v>
      </c>
      <c r="AJ363" s="50">
        <f t="shared" si="90"/>
        <v>17880000</v>
      </c>
      <c r="AK363" s="50">
        <f t="shared" si="90"/>
        <v>17910000</v>
      </c>
      <c r="AL363" s="50">
        <f t="shared" si="90"/>
        <v>17940000</v>
      </c>
      <c r="AM363" s="50">
        <f t="shared" si="90"/>
        <v>17970000</v>
      </c>
      <c r="AN363" s="51">
        <v>18000000</v>
      </c>
      <c r="AO363" s="51">
        <v>6300000</v>
      </c>
      <c r="AP363" s="51">
        <v>466000</v>
      </c>
      <c r="AQ363" s="51">
        <v>310000</v>
      </c>
      <c r="AR363" s="51">
        <v>828000</v>
      </c>
      <c r="AS363" s="51">
        <v>2859000</v>
      </c>
      <c r="AT363" s="55">
        <v>0</v>
      </c>
      <c r="AU363" s="51">
        <v>0</v>
      </c>
      <c r="AV363" s="51">
        <v>0</v>
      </c>
      <c r="AW363" s="51">
        <v>0</v>
      </c>
      <c r="AX363" s="51">
        <v>0</v>
      </c>
      <c r="AY363" s="51">
        <v>0</v>
      </c>
      <c r="AZ363" s="51">
        <v>0</v>
      </c>
      <c r="BA363" s="51">
        <v>0</v>
      </c>
      <c r="BB363" s="51">
        <v>0</v>
      </c>
      <c r="BC363" s="51">
        <v>0</v>
      </c>
      <c r="BD363" s="51">
        <v>0</v>
      </c>
      <c r="BE363" s="51">
        <v>0</v>
      </c>
      <c r="BF363" s="51">
        <v>0</v>
      </c>
      <c r="BG363" s="51">
        <v>0</v>
      </c>
      <c r="BH363" s="51">
        <v>0</v>
      </c>
      <c r="BI363" s="51">
        <v>0</v>
      </c>
      <c r="BJ363" s="51">
        <v>0</v>
      </c>
      <c r="BK363" s="51">
        <v>0</v>
      </c>
      <c r="BL363" s="51">
        <v>0</v>
      </c>
      <c r="BM363" s="52">
        <v>0</v>
      </c>
      <c r="BN363" s="52">
        <v>0</v>
      </c>
      <c r="BO363" s="52">
        <v>0</v>
      </c>
      <c r="BP363" s="52">
        <v>0</v>
      </c>
      <c r="BQ363" s="53">
        <v>0</v>
      </c>
      <c r="BR363" s="53">
        <v>0</v>
      </c>
      <c r="BS363" s="53">
        <v>0</v>
      </c>
      <c r="BT363" s="53">
        <v>0</v>
      </c>
      <c r="BU363" s="53">
        <v>0</v>
      </c>
      <c r="BV363" s="53">
        <v>0</v>
      </c>
      <c r="BW363" s="53">
        <v>0</v>
      </c>
      <c r="BX363" s="53">
        <v>0</v>
      </c>
      <c r="BY363" s="53">
        <v>0</v>
      </c>
      <c r="BZ363" s="53">
        <v>0</v>
      </c>
      <c r="CA363" s="58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</row>
    <row r="364" spans="1:90" s="14" customFormat="1" ht="30" x14ac:dyDescent="0.25">
      <c r="A364" s="2">
        <v>409267</v>
      </c>
      <c r="B364" s="3" t="s">
        <v>1044</v>
      </c>
      <c r="C364" s="3" t="s">
        <v>1045</v>
      </c>
      <c r="D364" s="3" t="s">
        <v>136</v>
      </c>
      <c r="E364" s="3" t="str">
        <f t="shared" si="82"/>
        <v>RIDGEWOOD SUBD W2 pnum409267</v>
      </c>
      <c r="F364" s="2">
        <v>200</v>
      </c>
      <c r="G364" s="3" t="s">
        <v>1048</v>
      </c>
      <c r="H364" s="3" t="s">
        <v>1049</v>
      </c>
      <c r="I364" s="57">
        <v>0</v>
      </c>
      <c r="J364" s="57">
        <v>0</v>
      </c>
      <c r="K364" s="57">
        <v>0</v>
      </c>
      <c r="L364" s="57">
        <v>0</v>
      </c>
      <c r="M364" s="57">
        <v>0</v>
      </c>
      <c r="N364" s="57">
        <v>0</v>
      </c>
      <c r="O364" s="57">
        <v>0</v>
      </c>
      <c r="P364" s="57">
        <v>0</v>
      </c>
      <c r="Q364" s="57">
        <v>0</v>
      </c>
      <c r="R364" s="57">
        <v>0</v>
      </c>
      <c r="S364" s="57">
        <v>0</v>
      </c>
      <c r="T364" s="57">
        <v>0</v>
      </c>
      <c r="U364" s="57">
        <v>0</v>
      </c>
      <c r="V364" s="57">
        <v>0</v>
      </c>
      <c r="W364" s="57">
        <v>0</v>
      </c>
      <c r="X364" s="57">
        <v>0</v>
      </c>
      <c r="Y364" s="57">
        <v>0</v>
      </c>
      <c r="Z364" s="57">
        <v>0</v>
      </c>
      <c r="AA364" s="57">
        <v>0</v>
      </c>
      <c r="AB364" s="57">
        <v>0</v>
      </c>
      <c r="AC364" s="57">
        <v>0</v>
      </c>
      <c r="AD364" s="57">
        <v>0</v>
      </c>
      <c r="AE364" s="57">
        <v>0</v>
      </c>
      <c r="AF364" s="57">
        <v>0</v>
      </c>
      <c r="AG364" s="57">
        <v>0</v>
      </c>
      <c r="AH364" s="57">
        <v>0</v>
      </c>
      <c r="AI364" s="57">
        <v>0</v>
      </c>
      <c r="AJ364" s="57">
        <v>0</v>
      </c>
      <c r="AK364" s="57">
        <v>0</v>
      </c>
      <c r="AL364" s="57">
        <v>0</v>
      </c>
      <c r="AM364" s="57">
        <v>0</v>
      </c>
      <c r="AN364" s="57">
        <v>0</v>
      </c>
      <c r="AO364" s="52">
        <v>2700000</v>
      </c>
      <c r="AP364" s="52">
        <v>9387000</v>
      </c>
      <c r="AQ364" s="52">
        <v>7423000</v>
      </c>
      <c r="AR364" s="52">
        <v>7776000</v>
      </c>
      <c r="AS364" s="52">
        <v>6597000</v>
      </c>
      <c r="AT364" s="52">
        <v>9432000</v>
      </c>
      <c r="AU364" s="52">
        <v>11331000</v>
      </c>
      <c r="AV364" s="52">
        <v>9918000</v>
      </c>
      <c r="AW364" s="52">
        <v>9411000</v>
      </c>
      <c r="AX364" s="52">
        <v>10450000</v>
      </c>
      <c r="AY364" s="52">
        <v>12317000</v>
      </c>
      <c r="AZ364" s="52">
        <v>8720000</v>
      </c>
      <c r="BA364" s="52">
        <v>10560000</v>
      </c>
      <c r="BB364" s="52">
        <v>10560000</v>
      </c>
      <c r="BC364" s="52">
        <v>8000000</v>
      </c>
      <c r="BD364" s="52">
        <v>8000000</v>
      </c>
      <c r="BE364" s="52">
        <v>8000000</v>
      </c>
      <c r="BF364" s="52">
        <v>8000000</v>
      </c>
      <c r="BG364" s="52">
        <v>8000000</v>
      </c>
      <c r="BH364" s="52">
        <v>8000000</v>
      </c>
      <c r="BI364" s="52">
        <v>8000000</v>
      </c>
      <c r="BJ364" s="52">
        <v>8168160</v>
      </c>
      <c r="BK364" s="52">
        <v>8045280</v>
      </c>
      <c r="BL364" s="52">
        <v>5200800</v>
      </c>
      <c r="BM364" s="52">
        <v>5522880</v>
      </c>
      <c r="BN364" s="52">
        <v>5065440</v>
      </c>
      <c r="BO364" s="52">
        <v>6775200</v>
      </c>
      <c r="BP364" s="52">
        <v>4837920</v>
      </c>
      <c r="BQ364" s="53">
        <v>5200800</v>
      </c>
      <c r="BR364" s="53">
        <v>5522880</v>
      </c>
      <c r="BS364" s="53">
        <v>5065440</v>
      </c>
      <c r="BT364" s="53">
        <v>6775200</v>
      </c>
      <c r="BU364" s="53">
        <v>4837920</v>
      </c>
      <c r="BV364" s="53">
        <v>5200800</v>
      </c>
      <c r="BW364" s="53">
        <v>5522880</v>
      </c>
      <c r="BX364" s="53">
        <v>5065440</v>
      </c>
      <c r="BY364" s="55">
        <v>6775200</v>
      </c>
      <c r="BZ364" s="55">
        <v>4837920</v>
      </c>
      <c r="CA364" s="58"/>
      <c r="CB364"/>
      <c r="CC364"/>
      <c r="CD364"/>
      <c r="CE364"/>
      <c r="CF364"/>
      <c r="CG364"/>
      <c r="CH364"/>
      <c r="CI364"/>
      <c r="CJ364"/>
      <c r="CK364"/>
      <c r="CL364"/>
    </row>
    <row r="365" spans="1:90" s="14" customFormat="1" x14ac:dyDescent="0.25">
      <c r="A365" s="2">
        <v>409172</v>
      </c>
      <c r="B365" s="3" t="s">
        <v>1050</v>
      </c>
      <c r="C365" s="3" t="s">
        <v>1051</v>
      </c>
      <c r="D365" s="3" t="s">
        <v>141</v>
      </c>
      <c r="E365" s="3" t="str">
        <f t="shared" si="82"/>
        <v>RIVERSIDE MHP W1 pnum409172</v>
      </c>
      <c r="F365" s="5"/>
      <c r="G365" s="3" t="s">
        <v>1052</v>
      </c>
      <c r="H365" s="3" t="s">
        <v>1053</v>
      </c>
      <c r="I365" s="50">
        <v>0</v>
      </c>
      <c r="J365" s="50">
        <v>0</v>
      </c>
      <c r="K365" s="50">
        <v>0</v>
      </c>
      <c r="L365" s="51">
        <v>400000</v>
      </c>
      <c r="M365" s="51">
        <v>400000</v>
      </c>
      <c r="N365" s="51">
        <v>400000</v>
      </c>
      <c r="O365" s="51">
        <v>400000</v>
      </c>
      <c r="P365" s="51">
        <v>400000</v>
      </c>
      <c r="Q365" s="51">
        <v>400000</v>
      </c>
      <c r="R365" s="51">
        <v>400000</v>
      </c>
      <c r="S365" s="51">
        <v>400000</v>
      </c>
      <c r="T365" s="51">
        <v>400000</v>
      </c>
      <c r="U365" s="51">
        <v>400000</v>
      </c>
      <c r="V365" s="51">
        <v>400000</v>
      </c>
      <c r="W365" s="51">
        <v>400000</v>
      </c>
      <c r="X365" s="51">
        <v>400000</v>
      </c>
      <c r="Y365" s="51">
        <v>400000</v>
      </c>
      <c r="Z365" s="51">
        <v>400000</v>
      </c>
      <c r="AA365" s="51">
        <v>400000</v>
      </c>
      <c r="AB365" s="51">
        <v>400000</v>
      </c>
      <c r="AC365" s="51">
        <v>400000</v>
      </c>
      <c r="AD365" s="51">
        <v>400000</v>
      </c>
      <c r="AE365" s="51">
        <v>400000</v>
      </c>
      <c r="AF365" s="51">
        <v>400000</v>
      </c>
      <c r="AG365" s="51">
        <v>400000</v>
      </c>
      <c r="AH365" s="51">
        <v>400000</v>
      </c>
      <c r="AI365" s="51">
        <v>400000</v>
      </c>
      <c r="AJ365" s="51">
        <v>400000</v>
      </c>
      <c r="AK365" s="51">
        <v>400000</v>
      </c>
      <c r="AL365" s="51">
        <v>400000</v>
      </c>
      <c r="AM365" s="51">
        <v>400000</v>
      </c>
      <c r="AN365" s="51">
        <v>400000</v>
      </c>
      <c r="AO365" s="51">
        <v>252000</v>
      </c>
      <c r="AP365" s="51">
        <v>275000</v>
      </c>
      <c r="AQ365" s="51">
        <v>300000</v>
      </c>
      <c r="AR365" s="51">
        <v>365000</v>
      </c>
      <c r="AS365" s="51">
        <v>365000</v>
      </c>
      <c r="AT365" s="51">
        <v>365000</v>
      </c>
      <c r="AU365" s="51">
        <v>365000</v>
      </c>
      <c r="AV365" s="51">
        <v>365000</v>
      </c>
      <c r="AW365" s="51">
        <v>365000</v>
      </c>
      <c r="AX365" s="51">
        <v>365000</v>
      </c>
      <c r="AY365" s="54">
        <v>0</v>
      </c>
      <c r="AZ365" s="54">
        <v>0</v>
      </c>
      <c r="BA365" s="54">
        <v>0</v>
      </c>
      <c r="BB365" s="54">
        <v>0</v>
      </c>
      <c r="BC365" s="54">
        <v>0</v>
      </c>
      <c r="BD365" s="54">
        <v>0</v>
      </c>
      <c r="BE365" s="54">
        <v>0</v>
      </c>
      <c r="BF365" s="54">
        <v>0</v>
      </c>
      <c r="BG365" s="54">
        <v>0</v>
      </c>
      <c r="BH365" s="54">
        <v>0</v>
      </c>
      <c r="BI365" s="54">
        <v>0</v>
      </c>
      <c r="BJ365" s="54">
        <v>0</v>
      </c>
      <c r="BK365" s="54">
        <v>0</v>
      </c>
      <c r="BL365" s="54">
        <v>0</v>
      </c>
      <c r="BM365" s="55">
        <v>0</v>
      </c>
      <c r="BN365" s="55">
        <v>0</v>
      </c>
      <c r="BO365" s="55">
        <v>0</v>
      </c>
      <c r="BP365" s="55">
        <v>0</v>
      </c>
      <c r="BQ365" s="55">
        <v>0</v>
      </c>
      <c r="BR365" s="55">
        <v>0</v>
      </c>
      <c r="BS365" s="55">
        <v>0</v>
      </c>
      <c r="BT365" s="55">
        <v>0</v>
      </c>
      <c r="BU365" s="55">
        <v>0</v>
      </c>
      <c r="BV365" s="55">
        <v>0</v>
      </c>
      <c r="BW365" s="54">
        <v>0</v>
      </c>
      <c r="BX365" s="54">
        <v>0</v>
      </c>
      <c r="BY365" s="55">
        <v>0</v>
      </c>
      <c r="BZ365" s="55">
        <v>0</v>
      </c>
      <c r="CA365" s="58"/>
    </row>
    <row r="366" spans="1:90" s="14" customFormat="1" x14ac:dyDescent="0.25">
      <c r="A366" s="47">
        <v>409298</v>
      </c>
      <c r="B366" s="48" t="s">
        <v>1054</v>
      </c>
      <c r="C366" s="11" t="s">
        <v>1055</v>
      </c>
      <c r="D366" s="11" t="s">
        <v>169</v>
      </c>
      <c r="E366" s="3" t="str">
        <f t="shared" si="82"/>
        <v>ROCKDALE W5 pnum409298</v>
      </c>
      <c r="F366" s="10">
        <v>285</v>
      </c>
      <c r="G366" s="11" t="s">
        <v>1056</v>
      </c>
      <c r="H366" s="11" t="s">
        <v>1057</v>
      </c>
      <c r="I366" s="75">
        <v>0</v>
      </c>
      <c r="J366" s="76">
        <v>0</v>
      </c>
      <c r="K366" s="76">
        <v>0</v>
      </c>
      <c r="L366" s="76">
        <v>0</v>
      </c>
      <c r="M366" s="76">
        <v>0</v>
      </c>
      <c r="N366" s="76">
        <v>0</v>
      </c>
      <c r="O366" s="76">
        <v>0</v>
      </c>
      <c r="P366" s="76">
        <v>0</v>
      </c>
      <c r="Q366" s="76">
        <v>0</v>
      </c>
      <c r="R366" s="76">
        <v>0</v>
      </c>
      <c r="S366" s="76">
        <v>0</v>
      </c>
      <c r="T366" s="76">
        <v>0</v>
      </c>
      <c r="U366" s="76">
        <v>0</v>
      </c>
      <c r="V366" s="76">
        <v>0</v>
      </c>
      <c r="W366" s="76">
        <v>0</v>
      </c>
      <c r="X366" s="76">
        <v>0</v>
      </c>
      <c r="Y366" s="76">
        <v>0</v>
      </c>
      <c r="Z366" s="76">
        <v>0</v>
      </c>
      <c r="AA366" s="76">
        <v>0</v>
      </c>
      <c r="AB366" s="76">
        <v>0</v>
      </c>
      <c r="AC366" s="76">
        <v>0</v>
      </c>
      <c r="AD366" s="76">
        <v>0</v>
      </c>
      <c r="AE366" s="76">
        <v>0</v>
      </c>
      <c r="AF366" s="76">
        <v>0</v>
      </c>
      <c r="AG366" s="76">
        <v>0</v>
      </c>
      <c r="AH366" s="76">
        <v>0</v>
      </c>
      <c r="AI366" s="76">
        <v>0</v>
      </c>
      <c r="AJ366" s="76">
        <v>0</v>
      </c>
      <c r="AK366" s="76">
        <v>0</v>
      </c>
      <c r="AL366" s="76">
        <v>0</v>
      </c>
      <c r="AM366" s="76">
        <v>0</v>
      </c>
      <c r="AN366" s="76">
        <v>0</v>
      </c>
      <c r="AO366" s="76">
        <v>0</v>
      </c>
      <c r="AP366" s="76">
        <v>0</v>
      </c>
      <c r="AQ366" s="76">
        <v>0</v>
      </c>
      <c r="AR366" s="76">
        <v>0</v>
      </c>
      <c r="AS366" s="76">
        <v>0</v>
      </c>
      <c r="AT366" s="109">
        <v>0</v>
      </c>
      <c r="AU366" s="77">
        <v>194000</v>
      </c>
      <c r="AV366" s="137">
        <v>35770000</v>
      </c>
      <c r="AW366" s="137">
        <v>35770000</v>
      </c>
      <c r="AX366" s="137">
        <v>35770000</v>
      </c>
      <c r="AY366" s="137">
        <v>35770000</v>
      </c>
      <c r="AZ366" s="137">
        <v>35770000</v>
      </c>
      <c r="BA366" s="139">
        <v>0</v>
      </c>
      <c r="BB366" s="139">
        <v>0</v>
      </c>
      <c r="BC366" s="77">
        <v>35770000</v>
      </c>
      <c r="BD366" s="77">
        <v>35620000</v>
      </c>
      <c r="BE366" s="76">
        <f>(($BJ366-$BD366)/($BJ$2-$BD$2))+BD366</f>
        <v>35619998.126984127</v>
      </c>
      <c r="BF366" s="76">
        <f>(($BJ366-$BD366)/($BJ$2-$BD$2))+BE366</f>
        <v>35619996.253968254</v>
      </c>
      <c r="BG366" s="76">
        <f>(($BJ366-$BD366)/($BJ$2-$BD$2))+BF366</f>
        <v>35619994.380952381</v>
      </c>
      <c r="BH366" s="76">
        <f>(($BJ366-$BD366)/($BJ$2-$BD$2))+BG366</f>
        <v>35619992.507936507</v>
      </c>
      <c r="BI366" s="76">
        <f>(($BJ366-$BD366)/($BJ$2-$BD$2))+BH366</f>
        <v>35619990.634920634</v>
      </c>
      <c r="BJ366" s="77">
        <v>36800000</v>
      </c>
      <c r="BK366" s="77">
        <v>32390000</v>
      </c>
      <c r="BL366" s="77">
        <v>38810000</v>
      </c>
      <c r="BM366" s="79">
        <v>36100000</v>
      </c>
      <c r="BN366" s="79">
        <v>36100000</v>
      </c>
      <c r="BO366" s="79">
        <v>36100000</v>
      </c>
      <c r="BP366" s="79">
        <v>50980000</v>
      </c>
      <c r="BQ366" s="79">
        <v>70910000</v>
      </c>
      <c r="BR366" s="79">
        <v>82794000</v>
      </c>
      <c r="BS366" s="79">
        <v>82794000</v>
      </c>
      <c r="BT366" s="79">
        <v>79963000</v>
      </c>
      <c r="BU366" s="80">
        <f>(($BW366-$BT366)/($BW$2-$BT$2))+BT366</f>
        <v>79963008.717460319</v>
      </c>
      <c r="BV366" s="80">
        <f>(($BW366-$BT366)/($BW$2-$BT$2))+BU366</f>
        <v>79963017.434920639</v>
      </c>
      <c r="BW366" s="77">
        <v>85455000</v>
      </c>
      <c r="BX366" s="77">
        <v>85455000</v>
      </c>
      <c r="BY366" s="79">
        <v>39331000</v>
      </c>
      <c r="BZ366" s="79">
        <v>39331000</v>
      </c>
      <c r="CA366" s="56"/>
    </row>
    <row r="367" spans="1:90" s="14" customFormat="1" x14ac:dyDescent="0.25">
      <c r="A367" s="47">
        <v>409300</v>
      </c>
      <c r="B367" s="48" t="s">
        <v>1054</v>
      </c>
      <c r="C367" s="11" t="s">
        <v>1055</v>
      </c>
      <c r="D367" s="11" t="s">
        <v>180</v>
      </c>
      <c r="E367" s="3" t="str">
        <f t="shared" si="82"/>
        <v>ROCKDALE W3 pnum409300</v>
      </c>
      <c r="F367" s="10">
        <v>258</v>
      </c>
      <c r="G367" s="11" t="s">
        <v>1058</v>
      </c>
      <c r="H367" s="11" t="s">
        <v>1059</v>
      </c>
      <c r="I367" s="82">
        <v>5500000</v>
      </c>
      <c r="J367" s="86">
        <f t="shared" ref="J367:AS367" si="91">K367-200000</f>
        <v>5500000</v>
      </c>
      <c r="K367" s="86">
        <f t="shared" si="91"/>
        <v>5700000</v>
      </c>
      <c r="L367" s="86">
        <f t="shared" si="91"/>
        <v>5900000</v>
      </c>
      <c r="M367" s="86">
        <f t="shared" si="91"/>
        <v>6100000</v>
      </c>
      <c r="N367" s="86">
        <f t="shared" si="91"/>
        <v>6300000</v>
      </c>
      <c r="O367" s="86">
        <f t="shared" si="91"/>
        <v>6500000</v>
      </c>
      <c r="P367" s="86">
        <f t="shared" si="91"/>
        <v>6700000</v>
      </c>
      <c r="Q367" s="86">
        <f t="shared" si="91"/>
        <v>6900000</v>
      </c>
      <c r="R367" s="86">
        <f t="shared" si="91"/>
        <v>7100000</v>
      </c>
      <c r="S367" s="86">
        <f t="shared" si="91"/>
        <v>7300000</v>
      </c>
      <c r="T367" s="86">
        <f t="shared" si="91"/>
        <v>7500000</v>
      </c>
      <c r="U367" s="86">
        <f t="shared" si="91"/>
        <v>7700000</v>
      </c>
      <c r="V367" s="86">
        <f t="shared" si="91"/>
        <v>7900000</v>
      </c>
      <c r="W367" s="86">
        <f t="shared" si="91"/>
        <v>8100000</v>
      </c>
      <c r="X367" s="86">
        <f t="shared" si="91"/>
        <v>8300000</v>
      </c>
      <c r="Y367" s="86">
        <f t="shared" si="91"/>
        <v>8500000</v>
      </c>
      <c r="Z367" s="86">
        <f t="shared" si="91"/>
        <v>8700000</v>
      </c>
      <c r="AA367" s="86">
        <f t="shared" si="91"/>
        <v>8900000</v>
      </c>
      <c r="AB367" s="86">
        <f t="shared" si="91"/>
        <v>9100000</v>
      </c>
      <c r="AC367" s="86">
        <f t="shared" si="91"/>
        <v>9300000</v>
      </c>
      <c r="AD367" s="86">
        <f t="shared" si="91"/>
        <v>9500000</v>
      </c>
      <c r="AE367" s="86">
        <f t="shared" si="91"/>
        <v>9700000</v>
      </c>
      <c r="AF367" s="86">
        <f t="shared" si="91"/>
        <v>9900000</v>
      </c>
      <c r="AG367" s="86">
        <f t="shared" si="91"/>
        <v>10100000</v>
      </c>
      <c r="AH367" s="86">
        <f t="shared" si="91"/>
        <v>10300000</v>
      </c>
      <c r="AI367" s="86">
        <f t="shared" si="91"/>
        <v>10500000</v>
      </c>
      <c r="AJ367" s="86">
        <f t="shared" si="91"/>
        <v>10700000</v>
      </c>
      <c r="AK367" s="86">
        <f t="shared" si="91"/>
        <v>10900000</v>
      </c>
      <c r="AL367" s="86">
        <f t="shared" si="91"/>
        <v>11100000</v>
      </c>
      <c r="AM367" s="86">
        <f t="shared" si="91"/>
        <v>11300000</v>
      </c>
      <c r="AN367" s="86">
        <f t="shared" si="91"/>
        <v>11500000</v>
      </c>
      <c r="AO367" s="86">
        <f t="shared" si="91"/>
        <v>11700000</v>
      </c>
      <c r="AP367" s="86">
        <f t="shared" si="91"/>
        <v>11900000</v>
      </c>
      <c r="AQ367" s="86">
        <f t="shared" si="91"/>
        <v>12100000</v>
      </c>
      <c r="AR367" s="86">
        <f t="shared" si="91"/>
        <v>12300000</v>
      </c>
      <c r="AS367" s="86">
        <f t="shared" si="91"/>
        <v>12500000</v>
      </c>
      <c r="AT367" s="77">
        <v>12700000</v>
      </c>
      <c r="AU367" s="77">
        <v>42118000</v>
      </c>
      <c r="AV367" s="77">
        <v>33763000</v>
      </c>
      <c r="AW367" s="77">
        <v>25323000</v>
      </c>
      <c r="AX367" s="77">
        <v>28174000</v>
      </c>
      <c r="AY367" s="77">
        <v>26007000</v>
      </c>
      <c r="AZ367" s="77">
        <v>26007000</v>
      </c>
      <c r="BA367" s="77">
        <v>79700000</v>
      </c>
      <c r="BB367" s="77">
        <v>79700000</v>
      </c>
      <c r="BC367" s="77">
        <v>18098000</v>
      </c>
      <c r="BD367" s="77">
        <v>16640000</v>
      </c>
      <c r="BE367" s="94">
        <f>(($BG367-$BD367)/($BG$2-$BD$2))+BD367</f>
        <v>16640005.746587301</v>
      </c>
      <c r="BF367" s="76">
        <f>(($BG367-$BD367)/($BG$2-$BD$2))+BE367</f>
        <v>16640011.493174601</v>
      </c>
      <c r="BG367" s="77">
        <v>13019650</v>
      </c>
      <c r="BH367" s="76" t="e">
        <f>(($BJ367-$BG367)/($BJ$2-$BG$2))+BG367</f>
        <v>#DIV/0!</v>
      </c>
      <c r="BI367" s="76" t="e">
        <f>(($BJ367-$BG367)/($BJ$2-$BG$2))+BH367</f>
        <v>#DIV/0!</v>
      </c>
      <c r="BJ367" s="79">
        <v>23610000</v>
      </c>
      <c r="BK367" s="79">
        <v>16341000</v>
      </c>
      <c r="BL367" s="79">
        <v>8097000</v>
      </c>
      <c r="BM367" s="79">
        <v>9252000</v>
      </c>
      <c r="BN367" s="79">
        <v>9252000</v>
      </c>
      <c r="BO367" s="79">
        <v>9252000</v>
      </c>
      <c r="BP367" s="79">
        <v>11890000</v>
      </c>
      <c r="BQ367" s="79">
        <v>15000000</v>
      </c>
      <c r="BR367" s="79">
        <v>14059300</v>
      </c>
      <c r="BS367" s="79">
        <v>14059300</v>
      </c>
      <c r="BT367" s="79">
        <v>11390000</v>
      </c>
      <c r="BU367" s="80">
        <f>(($BW367-$BT367)/($BW$2-$BT$2))+BT367</f>
        <v>11390006.080952382</v>
      </c>
      <c r="BV367" s="76">
        <f>(($BW367-$BT367)/($BW$2-$BT$2))+BU367</f>
        <v>11390012.161904763</v>
      </c>
      <c r="BW367" s="77">
        <v>15221000</v>
      </c>
      <c r="BX367" s="79">
        <v>19119900</v>
      </c>
      <c r="BY367" s="79">
        <v>22478300</v>
      </c>
      <c r="BZ367" s="79">
        <v>22478300</v>
      </c>
      <c r="CA367" s="56"/>
    </row>
    <row r="368" spans="1:90" s="14" customFormat="1" x14ac:dyDescent="0.25">
      <c r="A368" s="43">
        <v>409870</v>
      </c>
      <c r="B368" s="44" t="s">
        <v>1060</v>
      </c>
      <c r="C368" s="11" t="s">
        <v>1061</v>
      </c>
      <c r="D368" s="11" t="s">
        <v>172</v>
      </c>
      <c r="E368" s="3" t="str">
        <f t="shared" si="82"/>
        <v>ROMEOVILLE W7 pnum409870</v>
      </c>
      <c r="F368" s="10">
        <v>300</v>
      </c>
      <c r="G368" s="11" t="s">
        <v>1062</v>
      </c>
      <c r="H368" s="11" t="s">
        <v>1063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83">
        <v>0</v>
      </c>
      <c r="O368" s="83">
        <v>0</v>
      </c>
      <c r="P368" s="83">
        <v>0</v>
      </c>
      <c r="Q368" s="75">
        <v>0</v>
      </c>
      <c r="R368" s="76">
        <v>0</v>
      </c>
      <c r="S368" s="76">
        <v>0</v>
      </c>
      <c r="T368" s="76">
        <v>0</v>
      </c>
      <c r="U368" s="76">
        <v>0</v>
      </c>
      <c r="V368" s="76">
        <v>0</v>
      </c>
      <c r="W368" s="76">
        <v>0</v>
      </c>
      <c r="X368" s="76">
        <v>0</v>
      </c>
      <c r="Y368" s="76">
        <v>0</v>
      </c>
      <c r="Z368" s="76">
        <v>0</v>
      </c>
      <c r="AA368" s="76">
        <v>0</v>
      </c>
      <c r="AB368" s="76">
        <v>0</v>
      </c>
      <c r="AC368" s="76">
        <v>0</v>
      </c>
      <c r="AD368" s="76">
        <v>0</v>
      </c>
      <c r="AE368" s="76">
        <v>0</v>
      </c>
      <c r="AF368" s="76">
        <v>0</v>
      </c>
      <c r="AG368" s="76">
        <v>0</v>
      </c>
      <c r="AH368" s="76">
        <v>0</v>
      </c>
      <c r="AI368" s="76">
        <v>0</v>
      </c>
      <c r="AJ368" s="76">
        <v>0</v>
      </c>
      <c r="AK368" s="76">
        <v>0</v>
      </c>
      <c r="AL368" s="76">
        <v>0</v>
      </c>
      <c r="AM368" s="76">
        <v>0</v>
      </c>
      <c r="AN368" s="76">
        <v>0</v>
      </c>
      <c r="AO368" s="76">
        <v>0</v>
      </c>
      <c r="AP368" s="76">
        <v>0</v>
      </c>
      <c r="AQ368" s="76">
        <v>0</v>
      </c>
      <c r="AR368" s="76">
        <v>0</v>
      </c>
      <c r="AS368" s="76">
        <v>0</v>
      </c>
      <c r="AT368" s="76">
        <v>0</v>
      </c>
      <c r="AU368" s="76">
        <v>0</v>
      </c>
      <c r="AV368" s="76">
        <v>0</v>
      </c>
      <c r="AW368" s="76">
        <v>0</v>
      </c>
      <c r="AX368" s="77">
        <v>10396000</v>
      </c>
      <c r="AY368" s="77">
        <v>51310000</v>
      </c>
      <c r="AZ368" s="77">
        <v>51310000</v>
      </c>
      <c r="BA368" s="76">
        <f t="shared" ref="BA368:BE370" si="92">(($BF368-$AZ368)/(1999-1993))+AZ368</f>
        <v>45051666.666666664</v>
      </c>
      <c r="BB368" s="76">
        <f t="shared" si="92"/>
        <v>38793333.333333328</v>
      </c>
      <c r="BC368" s="76">
        <f t="shared" si="92"/>
        <v>32534999.999999996</v>
      </c>
      <c r="BD368" s="76">
        <f t="shared" si="92"/>
        <v>26276666.666666664</v>
      </c>
      <c r="BE368" s="76">
        <f t="shared" si="92"/>
        <v>20018333.333333332</v>
      </c>
      <c r="BF368" s="77">
        <v>13760000</v>
      </c>
      <c r="BG368" s="77">
        <v>2695000</v>
      </c>
      <c r="BH368" s="77">
        <v>3000</v>
      </c>
      <c r="BI368" s="77">
        <v>0</v>
      </c>
      <c r="BJ368" s="77">
        <v>9704000</v>
      </c>
      <c r="BK368" s="79">
        <v>31472000</v>
      </c>
      <c r="BL368" s="79">
        <v>27625000</v>
      </c>
      <c r="BM368" s="79">
        <v>21394000</v>
      </c>
      <c r="BN368" s="79">
        <v>62773000</v>
      </c>
      <c r="BO368" s="79">
        <v>55890000</v>
      </c>
      <c r="BP368" s="79">
        <v>24086000</v>
      </c>
      <c r="BQ368" s="79">
        <v>10679296</v>
      </c>
      <c r="BR368" s="79">
        <v>23055000</v>
      </c>
      <c r="BS368" s="79">
        <v>40270000</v>
      </c>
      <c r="BT368" s="79">
        <v>68558800</v>
      </c>
      <c r="BU368" s="79">
        <v>32474000</v>
      </c>
      <c r="BV368" s="79">
        <v>56100000</v>
      </c>
      <c r="BW368" s="79">
        <v>54629000</v>
      </c>
      <c r="BX368" s="79">
        <v>31134000</v>
      </c>
      <c r="BY368" s="79">
        <v>39030000</v>
      </c>
      <c r="BZ368" s="79">
        <v>39030000</v>
      </c>
      <c r="CA368" s="56"/>
      <c r="CB368"/>
      <c r="CC368"/>
      <c r="CD368"/>
      <c r="CE368"/>
      <c r="CF368"/>
      <c r="CG368"/>
      <c r="CH368"/>
      <c r="CI368"/>
      <c r="CJ368"/>
      <c r="CK368"/>
      <c r="CL368"/>
    </row>
    <row r="369" spans="1:90" s="14" customFormat="1" x14ac:dyDescent="0.25">
      <c r="A369" s="43">
        <v>409446</v>
      </c>
      <c r="B369" s="44" t="s">
        <v>1060</v>
      </c>
      <c r="C369" s="11" t="s">
        <v>1061</v>
      </c>
      <c r="D369" s="11" t="s">
        <v>169</v>
      </c>
      <c r="E369" s="3" t="str">
        <f t="shared" si="82"/>
        <v>ROMEOVILLE W5 pnum409446</v>
      </c>
      <c r="F369" s="10">
        <v>250</v>
      </c>
      <c r="G369" s="11" t="s">
        <v>1064</v>
      </c>
      <c r="H369" s="11" t="s">
        <v>1065</v>
      </c>
      <c r="I369" s="83">
        <v>0</v>
      </c>
      <c r="J369" s="83">
        <v>0</v>
      </c>
      <c r="K369" s="83">
        <v>0</v>
      </c>
      <c r="L369" s="83">
        <v>0</v>
      </c>
      <c r="M369" s="83">
        <v>0</v>
      </c>
      <c r="N369" s="83">
        <v>0</v>
      </c>
      <c r="O369" s="83">
        <v>0</v>
      </c>
      <c r="P369" s="83">
        <v>0</v>
      </c>
      <c r="Q369" s="75">
        <f t="shared" ref="Q369:AM369" si="93">(($AN369-$P369)/($AN$2-$P$2))+P369</f>
        <v>8.1460185185185185</v>
      </c>
      <c r="R369" s="81">
        <f t="shared" si="93"/>
        <v>16.292037037037037</v>
      </c>
      <c r="S369" s="81">
        <f t="shared" si="93"/>
        <v>24.438055555555557</v>
      </c>
      <c r="T369" s="81">
        <f t="shared" si="93"/>
        <v>32.584074074074074</v>
      </c>
      <c r="U369" s="81">
        <f t="shared" si="93"/>
        <v>40.730092592592591</v>
      </c>
      <c r="V369" s="81">
        <f t="shared" si="93"/>
        <v>48.876111111111108</v>
      </c>
      <c r="W369" s="81">
        <f t="shared" si="93"/>
        <v>57.022129629629625</v>
      </c>
      <c r="X369" s="81">
        <f t="shared" si="93"/>
        <v>65.168148148148148</v>
      </c>
      <c r="Y369" s="81">
        <f t="shared" si="93"/>
        <v>73.314166666666665</v>
      </c>
      <c r="Z369" s="81">
        <f t="shared" si="93"/>
        <v>81.460185185185182</v>
      </c>
      <c r="AA369" s="81">
        <f t="shared" si="93"/>
        <v>89.606203703703699</v>
      </c>
      <c r="AB369" s="81">
        <f t="shared" si="93"/>
        <v>97.752222222222215</v>
      </c>
      <c r="AC369" s="81">
        <f t="shared" si="93"/>
        <v>105.89824074074073</v>
      </c>
      <c r="AD369" s="81">
        <f t="shared" si="93"/>
        <v>114.04425925925925</v>
      </c>
      <c r="AE369" s="81">
        <f t="shared" si="93"/>
        <v>122.19027777777777</v>
      </c>
      <c r="AF369" s="81">
        <f t="shared" si="93"/>
        <v>130.3362962962963</v>
      </c>
      <c r="AG369" s="81">
        <f t="shared" si="93"/>
        <v>138.48231481481483</v>
      </c>
      <c r="AH369" s="81">
        <f t="shared" si="93"/>
        <v>146.62833333333336</v>
      </c>
      <c r="AI369" s="81">
        <f t="shared" si="93"/>
        <v>154.77435185185189</v>
      </c>
      <c r="AJ369" s="81">
        <f t="shared" si="93"/>
        <v>162.92037037037042</v>
      </c>
      <c r="AK369" s="81">
        <f t="shared" si="93"/>
        <v>171.06638888888895</v>
      </c>
      <c r="AL369" s="81">
        <f t="shared" si="93"/>
        <v>179.21240740740748</v>
      </c>
      <c r="AM369" s="81">
        <f t="shared" si="93"/>
        <v>187.35842592592601</v>
      </c>
      <c r="AN369" s="77">
        <v>87977000</v>
      </c>
      <c r="AO369" s="77">
        <v>89367000</v>
      </c>
      <c r="AP369" s="77">
        <v>90940000</v>
      </c>
      <c r="AQ369" s="77">
        <v>86305000</v>
      </c>
      <c r="AR369" s="77">
        <v>90221000</v>
      </c>
      <c r="AS369" s="77">
        <v>103581000</v>
      </c>
      <c r="AT369" s="77">
        <v>99784000</v>
      </c>
      <c r="AU369" s="77">
        <v>99784000</v>
      </c>
      <c r="AV369" s="77">
        <v>81524000</v>
      </c>
      <c r="AW369" s="77">
        <v>91664000</v>
      </c>
      <c r="AX369" s="77">
        <v>73316000</v>
      </c>
      <c r="AY369" s="77">
        <v>61969000</v>
      </c>
      <c r="AZ369" s="77">
        <v>61969000</v>
      </c>
      <c r="BA369" s="76">
        <f t="shared" si="92"/>
        <v>73226166.666666672</v>
      </c>
      <c r="BB369" s="76">
        <f t="shared" si="92"/>
        <v>84483333.333333343</v>
      </c>
      <c r="BC369" s="76">
        <f t="shared" si="92"/>
        <v>95740500.000000015</v>
      </c>
      <c r="BD369" s="76">
        <f t="shared" si="92"/>
        <v>106997666.66666669</v>
      </c>
      <c r="BE369" s="76">
        <f t="shared" si="92"/>
        <v>118254833.33333336</v>
      </c>
      <c r="BF369" s="77">
        <v>129512000</v>
      </c>
      <c r="BG369" s="77">
        <v>97273000</v>
      </c>
      <c r="BH369" s="77">
        <v>74392000</v>
      </c>
      <c r="BI369" s="77">
        <v>57080000</v>
      </c>
      <c r="BJ369" s="77">
        <v>61569000</v>
      </c>
      <c r="BK369" s="77">
        <v>32941000</v>
      </c>
      <c r="BL369" s="77">
        <v>47211000</v>
      </c>
      <c r="BM369" s="77">
        <v>39817000</v>
      </c>
      <c r="BN369" s="79">
        <v>49898000</v>
      </c>
      <c r="BO369" s="79">
        <v>56850000</v>
      </c>
      <c r="BP369" s="79">
        <v>40994000</v>
      </c>
      <c r="BQ369" s="79">
        <v>57952406</v>
      </c>
      <c r="BR369" s="79">
        <v>33343000</v>
      </c>
      <c r="BS369" s="79">
        <v>55732000</v>
      </c>
      <c r="BT369" s="79">
        <v>41256500</v>
      </c>
      <c r="BU369" s="79">
        <v>66968000</v>
      </c>
      <c r="BV369" s="79">
        <v>71976000</v>
      </c>
      <c r="BW369" s="79">
        <v>69165000</v>
      </c>
      <c r="BX369" s="79">
        <v>41009000</v>
      </c>
      <c r="BY369" s="79">
        <v>71190000</v>
      </c>
      <c r="BZ369" s="79">
        <v>71190000</v>
      </c>
      <c r="CA369" s="56"/>
      <c r="CB369"/>
      <c r="CC369"/>
      <c r="CD369"/>
      <c r="CE369"/>
      <c r="CF369"/>
      <c r="CG369"/>
      <c r="CH369"/>
      <c r="CI369"/>
      <c r="CJ369"/>
      <c r="CK369"/>
      <c r="CL369"/>
    </row>
    <row r="370" spans="1:90" s="14" customFormat="1" x14ac:dyDescent="0.25">
      <c r="A370" s="43">
        <v>410193</v>
      </c>
      <c r="B370" s="44" t="s">
        <v>1060</v>
      </c>
      <c r="C370" s="11" t="s">
        <v>1061</v>
      </c>
      <c r="D370" s="11" t="s">
        <v>384</v>
      </c>
      <c r="E370" s="3" t="str">
        <f t="shared" si="82"/>
        <v>ROMEOVILLE W9 pnum410193</v>
      </c>
      <c r="F370" s="10">
        <v>250</v>
      </c>
      <c r="G370" s="11" t="s">
        <v>1066</v>
      </c>
      <c r="H370" s="11" t="s">
        <v>1067</v>
      </c>
      <c r="I370" s="83">
        <v>0</v>
      </c>
      <c r="J370" s="83">
        <v>0</v>
      </c>
      <c r="K370" s="83">
        <v>0</v>
      </c>
      <c r="L370" s="83">
        <v>0</v>
      </c>
      <c r="M370" s="83">
        <v>0</v>
      </c>
      <c r="N370" s="83">
        <v>0</v>
      </c>
      <c r="O370" s="83">
        <v>0</v>
      </c>
      <c r="P370" s="83">
        <v>0</v>
      </c>
      <c r="Q370" s="75">
        <v>0</v>
      </c>
      <c r="R370" s="76">
        <v>0</v>
      </c>
      <c r="S370" s="76">
        <v>0</v>
      </c>
      <c r="T370" s="76">
        <v>0</v>
      </c>
      <c r="U370" s="76">
        <v>0</v>
      </c>
      <c r="V370" s="76">
        <v>0</v>
      </c>
      <c r="W370" s="76">
        <v>0</v>
      </c>
      <c r="X370" s="76">
        <v>0</v>
      </c>
      <c r="Y370" s="76">
        <v>0</v>
      </c>
      <c r="Z370" s="76">
        <v>0</v>
      </c>
      <c r="AA370" s="76">
        <v>0</v>
      </c>
      <c r="AB370" s="76">
        <v>0</v>
      </c>
      <c r="AC370" s="76">
        <v>0</v>
      </c>
      <c r="AD370" s="76">
        <v>0</v>
      </c>
      <c r="AE370" s="76">
        <v>0</v>
      </c>
      <c r="AF370" s="76">
        <v>0</v>
      </c>
      <c r="AG370" s="76">
        <v>0</v>
      </c>
      <c r="AH370" s="76">
        <v>0</v>
      </c>
      <c r="AI370" s="76">
        <v>0</v>
      </c>
      <c r="AJ370" s="76">
        <v>0</v>
      </c>
      <c r="AK370" s="76">
        <v>0</v>
      </c>
      <c r="AL370" s="76">
        <v>0</v>
      </c>
      <c r="AM370" s="76">
        <v>0</v>
      </c>
      <c r="AN370" s="76">
        <v>0</v>
      </c>
      <c r="AO370" s="76">
        <v>0</v>
      </c>
      <c r="AP370" s="76">
        <v>0</v>
      </c>
      <c r="AQ370" s="76">
        <v>0</v>
      </c>
      <c r="AR370" s="76">
        <v>0</v>
      </c>
      <c r="AS370" s="76">
        <v>0</v>
      </c>
      <c r="AT370" s="76">
        <v>0</v>
      </c>
      <c r="AU370" s="76">
        <v>0</v>
      </c>
      <c r="AV370" s="76">
        <v>0</v>
      </c>
      <c r="AW370" s="76">
        <v>0</v>
      </c>
      <c r="AX370" s="77">
        <v>20146000</v>
      </c>
      <c r="AY370" s="77">
        <v>66791000</v>
      </c>
      <c r="AZ370" s="77">
        <v>66791000</v>
      </c>
      <c r="BA370" s="76">
        <f t="shared" si="92"/>
        <v>86096750</v>
      </c>
      <c r="BB370" s="76">
        <f t="shared" si="92"/>
        <v>105402500</v>
      </c>
      <c r="BC370" s="76">
        <f t="shared" si="92"/>
        <v>124708250</v>
      </c>
      <c r="BD370" s="76">
        <f t="shared" si="92"/>
        <v>144014000</v>
      </c>
      <c r="BE370" s="76">
        <f t="shared" si="92"/>
        <v>163319750</v>
      </c>
      <c r="BF370" s="77">
        <v>182625500</v>
      </c>
      <c r="BG370" s="77">
        <v>208498500</v>
      </c>
      <c r="BH370" s="77">
        <v>152377000</v>
      </c>
      <c r="BI370" s="77">
        <v>166243500</v>
      </c>
      <c r="BJ370" s="77">
        <v>95270880</v>
      </c>
      <c r="BK370" s="79">
        <v>124547760</v>
      </c>
      <c r="BL370" s="79">
        <v>87008800</v>
      </c>
      <c r="BM370" s="79">
        <v>56853000</v>
      </c>
      <c r="BN370" s="77">
        <v>120842400</v>
      </c>
      <c r="BO370" s="77">
        <v>136498740</v>
      </c>
      <c r="BP370" s="77">
        <v>136418000</v>
      </c>
      <c r="BQ370" s="77">
        <v>114161202</v>
      </c>
      <c r="BR370" s="77">
        <v>105659000</v>
      </c>
      <c r="BS370" s="77">
        <v>100000000</v>
      </c>
      <c r="BT370" s="115">
        <f>((BU370-BS370)/(2014-2012))+BS370</f>
        <v>50000000</v>
      </c>
      <c r="BU370" s="77">
        <v>0</v>
      </c>
      <c r="BV370" s="77">
        <v>0</v>
      </c>
      <c r="BW370" s="77">
        <v>0</v>
      </c>
      <c r="BX370" s="79">
        <v>48988000</v>
      </c>
      <c r="BY370" s="77">
        <v>93492000</v>
      </c>
      <c r="BZ370" s="77">
        <v>93492000</v>
      </c>
      <c r="CA370" s="56"/>
    </row>
    <row r="371" spans="1:90" s="14" customFormat="1" x14ac:dyDescent="0.25">
      <c r="A371" s="43">
        <v>400182</v>
      </c>
      <c r="B371" s="44" t="s">
        <v>1060</v>
      </c>
      <c r="C371" s="11" t="s">
        <v>1061</v>
      </c>
      <c r="D371" s="11" t="s">
        <v>391</v>
      </c>
      <c r="E371" s="3" t="str">
        <f t="shared" si="82"/>
        <v>ROMEOVILLE W12 pnum400182</v>
      </c>
      <c r="F371" s="10">
        <v>245</v>
      </c>
      <c r="G371" s="11" t="s">
        <v>1068</v>
      </c>
      <c r="H371" s="11" t="s">
        <v>1069</v>
      </c>
      <c r="I371" s="83">
        <v>0</v>
      </c>
      <c r="J371" s="83">
        <v>0</v>
      </c>
      <c r="K371" s="83">
        <v>0</v>
      </c>
      <c r="L371" s="83">
        <v>0</v>
      </c>
      <c r="M371" s="83">
        <v>0</v>
      </c>
      <c r="N371" s="83">
        <v>0</v>
      </c>
      <c r="O371" s="83">
        <v>0</v>
      </c>
      <c r="P371" s="83">
        <v>0</v>
      </c>
      <c r="Q371" s="75">
        <v>0</v>
      </c>
      <c r="R371" s="84">
        <v>0</v>
      </c>
      <c r="S371" s="84">
        <v>0</v>
      </c>
      <c r="T371" s="84">
        <v>0</v>
      </c>
      <c r="U371" s="84">
        <v>0</v>
      </c>
      <c r="V371" s="84">
        <v>0</v>
      </c>
      <c r="W371" s="84">
        <v>0</v>
      </c>
      <c r="X371" s="84">
        <v>0</v>
      </c>
      <c r="Y371" s="84">
        <v>0</v>
      </c>
      <c r="Z371" s="84">
        <v>0</v>
      </c>
      <c r="AA371" s="84">
        <v>0</v>
      </c>
      <c r="AB371" s="84">
        <v>0</v>
      </c>
      <c r="AC371" s="84">
        <v>0</v>
      </c>
      <c r="AD371" s="84">
        <v>0</v>
      </c>
      <c r="AE371" s="84">
        <v>0</v>
      </c>
      <c r="AF371" s="84">
        <v>0</v>
      </c>
      <c r="AG371" s="84">
        <v>0</v>
      </c>
      <c r="AH371" s="84">
        <v>0</v>
      </c>
      <c r="AI371" s="84">
        <v>0</v>
      </c>
      <c r="AJ371" s="84">
        <v>0</v>
      </c>
      <c r="AK371" s="84">
        <v>0</v>
      </c>
      <c r="AL371" s="84">
        <v>0</v>
      </c>
      <c r="AM371" s="84">
        <v>0</v>
      </c>
      <c r="AN371" s="84">
        <v>0</v>
      </c>
      <c r="AO371" s="84">
        <v>0</v>
      </c>
      <c r="AP371" s="84">
        <v>0</v>
      </c>
      <c r="AQ371" s="84">
        <v>0</v>
      </c>
      <c r="AR371" s="84">
        <v>0</v>
      </c>
      <c r="AS371" s="84">
        <v>0</v>
      </c>
      <c r="AT371" s="84">
        <v>0</v>
      </c>
      <c r="AU371" s="84">
        <v>0</v>
      </c>
      <c r="AV371" s="84">
        <v>0</v>
      </c>
      <c r="AW371" s="84">
        <v>0</v>
      </c>
      <c r="AX371" s="84">
        <v>0</v>
      </c>
      <c r="AY371" s="84">
        <v>0</v>
      </c>
      <c r="AZ371" s="84">
        <v>0</v>
      </c>
      <c r="BA371" s="84">
        <v>0</v>
      </c>
      <c r="BB371" s="84">
        <v>0</v>
      </c>
      <c r="BC371" s="84">
        <v>0</v>
      </c>
      <c r="BD371" s="84">
        <v>0</v>
      </c>
      <c r="BE371" s="84">
        <v>0</v>
      </c>
      <c r="BF371" s="77">
        <v>0</v>
      </c>
      <c r="BG371" s="76">
        <f>((BH371-BF371)/(2001-1999))+BF371</f>
        <v>38647250</v>
      </c>
      <c r="BH371" s="77">
        <v>77294500</v>
      </c>
      <c r="BI371" s="77">
        <v>281022500</v>
      </c>
      <c r="BJ371" s="77">
        <v>176861470</v>
      </c>
      <c r="BK371" s="79">
        <v>147334500</v>
      </c>
      <c r="BL371" s="79">
        <v>166628000</v>
      </c>
      <c r="BM371" s="79">
        <v>191479000</v>
      </c>
      <c r="BN371" s="79">
        <v>147874020</v>
      </c>
      <c r="BO371" s="79">
        <v>162349000</v>
      </c>
      <c r="BP371" s="79">
        <v>142027000</v>
      </c>
      <c r="BQ371" s="79">
        <v>166255600</v>
      </c>
      <c r="BR371" s="77">
        <v>260000000</v>
      </c>
      <c r="BS371" s="77">
        <v>200000000</v>
      </c>
      <c r="BT371" s="79">
        <v>240570000</v>
      </c>
      <c r="BU371" s="77">
        <v>262979000</v>
      </c>
      <c r="BV371" s="77">
        <v>224186000</v>
      </c>
      <c r="BW371" s="77">
        <v>300292000</v>
      </c>
      <c r="BX371" s="79">
        <v>242112000</v>
      </c>
      <c r="BY371" s="77">
        <v>284620800</v>
      </c>
      <c r="BZ371" s="77">
        <v>284620800</v>
      </c>
      <c r="CA371" s="56"/>
    </row>
    <row r="372" spans="1:90" s="14" customFormat="1" x14ac:dyDescent="0.25">
      <c r="A372" s="43">
        <v>410048</v>
      </c>
      <c r="B372" s="44" t="s">
        <v>1060</v>
      </c>
      <c r="C372" s="11" t="s">
        <v>1061</v>
      </c>
      <c r="D372" s="11" t="s">
        <v>312</v>
      </c>
      <c r="E372" s="3" t="str">
        <f t="shared" si="82"/>
        <v>ROMEOVILLE W8 pnum410048</v>
      </c>
      <c r="F372" s="10">
        <v>200</v>
      </c>
      <c r="G372" s="11" t="s">
        <v>1070</v>
      </c>
      <c r="H372" s="11" t="s">
        <v>1071</v>
      </c>
      <c r="I372" s="83">
        <v>0</v>
      </c>
      <c r="J372" s="83">
        <v>0</v>
      </c>
      <c r="K372" s="83">
        <v>0</v>
      </c>
      <c r="L372" s="83">
        <v>0</v>
      </c>
      <c r="M372" s="83">
        <v>0</v>
      </c>
      <c r="N372" s="83">
        <v>0</v>
      </c>
      <c r="O372" s="83">
        <v>0</v>
      </c>
      <c r="P372" s="83">
        <v>0</v>
      </c>
      <c r="Q372" s="75">
        <v>0</v>
      </c>
      <c r="R372" s="76">
        <v>0</v>
      </c>
      <c r="S372" s="76">
        <v>0</v>
      </c>
      <c r="T372" s="76">
        <v>0</v>
      </c>
      <c r="U372" s="76">
        <v>0</v>
      </c>
      <c r="V372" s="76">
        <v>0</v>
      </c>
      <c r="W372" s="76">
        <v>0</v>
      </c>
      <c r="X372" s="76">
        <v>0</v>
      </c>
      <c r="Y372" s="76">
        <v>0</v>
      </c>
      <c r="Z372" s="76">
        <v>0</v>
      </c>
      <c r="AA372" s="76">
        <v>0</v>
      </c>
      <c r="AB372" s="76">
        <v>0</v>
      </c>
      <c r="AC372" s="76">
        <v>0</v>
      </c>
      <c r="AD372" s="76">
        <v>0</v>
      </c>
      <c r="AE372" s="76">
        <v>0</v>
      </c>
      <c r="AF372" s="76">
        <v>0</v>
      </c>
      <c r="AG372" s="76">
        <v>0</v>
      </c>
      <c r="AH372" s="76">
        <v>0</v>
      </c>
      <c r="AI372" s="76">
        <v>0</v>
      </c>
      <c r="AJ372" s="76">
        <v>0</v>
      </c>
      <c r="AK372" s="76">
        <v>0</v>
      </c>
      <c r="AL372" s="76">
        <v>0</v>
      </c>
      <c r="AM372" s="76">
        <v>0</v>
      </c>
      <c r="AN372" s="76">
        <v>0</v>
      </c>
      <c r="AO372" s="76">
        <v>0</v>
      </c>
      <c r="AP372" s="76">
        <v>0</v>
      </c>
      <c r="AQ372" s="76">
        <v>0</v>
      </c>
      <c r="AR372" s="76">
        <v>0</v>
      </c>
      <c r="AS372" s="76">
        <v>0</v>
      </c>
      <c r="AT372" s="76">
        <v>0</v>
      </c>
      <c r="AU372" s="76">
        <v>0</v>
      </c>
      <c r="AV372" s="76">
        <v>0</v>
      </c>
      <c r="AW372" s="76">
        <v>0</v>
      </c>
      <c r="AX372" s="76">
        <v>0</v>
      </c>
      <c r="AY372" s="76">
        <v>0</v>
      </c>
      <c r="AZ372" s="76">
        <v>0</v>
      </c>
      <c r="BA372" s="76">
        <v>0</v>
      </c>
      <c r="BB372" s="76">
        <v>0</v>
      </c>
      <c r="BC372" s="76">
        <v>0</v>
      </c>
      <c r="BD372" s="76">
        <v>0</v>
      </c>
      <c r="BE372" s="76">
        <v>0</v>
      </c>
      <c r="BF372" s="77">
        <v>85412000</v>
      </c>
      <c r="BG372" s="77">
        <v>116019000</v>
      </c>
      <c r="BH372" s="77">
        <v>134485500</v>
      </c>
      <c r="BI372" s="77">
        <v>118809000</v>
      </c>
      <c r="BJ372" s="77">
        <v>191838725</v>
      </c>
      <c r="BK372" s="77">
        <v>171295320</v>
      </c>
      <c r="BL372" s="77">
        <v>283512400</v>
      </c>
      <c r="BM372" s="77">
        <v>222856000</v>
      </c>
      <c r="BN372" s="77">
        <v>270593750</v>
      </c>
      <c r="BO372" s="77">
        <v>184531000</v>
      </c>
      <c r="BP372" s="77">
        <v>184473000</v>
      </c>
      <c r="BQ372" s="77">
        <v>209821700</v>
      </c>
      <c r="BR372" s="77">
        <v>240000000</v>
      </c>
      <c r="BS372" s="77">
        <v>211351600</v>
      </c>
      <c r="BT372" s="79">
        <v>213757000</v>
      </c>
      <c r="BU372" s="77">
        <v>205544000</v>
      </c>
      <c r="BV372" s="77">
        <v>149467000</v>
      </c>
      <c r="BW372" s="77">
        <v>222091000</v>
      </c>
      <c r="BX372" s="79">
        <v>258113000</v>
      </c>
      <c r="BY372" s="77">
        <v>265472000</v>
      </c>
      <c r="BZ372" s="77">
        <v>265472000</v>
      </c>
      <c r="CA372" s="56"/>
    </row>
    <row r="373" spans="1:90" x14ac:dyDescent="0.25">
      <c r="A373" s="43">
        <v>409448</v>
      </c>
      <c r="B373" s="44" t="s">
        <v>1060</v>
      </c>
      <c r="C373" s="11" t="s">
        <v>1061</v>
      </c>
      <c r="D373" s="11" t="s">
        <v>141</v>
      </c>
      <c r="E373" s="3" t="str">
        <f t="shared" ref="E373:E404" si="94">_xlfn.CONCAT(C373, " W",D373," pnum",A373)</f>
        <v>ROMEOVILLE W1 pnum409448</v>
      </c>
      <c r="F373" s="10">
        <v>160</v>
      </c>
      <c r="G373" s="11" t="s">
        <v>1072</v>
      </c>
      <c r="H373" s="11" t="s">
        <v>1073</v>
      </c>
      <c r="I373" s="83">
        <v>0</v>
      </c>
      <c r="J373" s="83">
        <v>0</v>
      </c>
      <c r="K373" s="83">
        <v>0</v>
      </c>
      <c r="L373" s="83">
        <v>0</v>
      </c>
      <c r="M373" s="83">
        <v>0</v>
      </c>
      <c r="N373" s="83">
        <v>0</v>
      </c>
      <c r="O373" s="83">
        <v>0</v>
      </c>
      <c r="P373" s="83">
        <v>0</v>
      </c>
      <c r="Q373" s="75">
        <f t="shared" ref="Q373:AM373" si="95">(($AN373-$P373)/($AN$2-$P$2))+P373</f>
        <v>4.6070000000000002</v>
      </c>
      <c r="R373" s="81">
        <f t="shared" si="95"/>
        <v>9.2140000000000004</v>
      </c>
      <c r="S373" s="81">
        <f t="shared" si="95"/>
        <v>13.821000000000002</v>
      </c>
      <c r="T373" s="81">
        <f t="shared" si="95"/>
        <v>18.428000000000001</v>
      </c>
      <c r="U373" s="81">
        <f t="shared" si="95"/>
        <v>23.035</v>
      </c>
      <c r="V373" s="81">
        <f t="shared" si="95"/>
        <v>27.641999999999999</v>
      </c>
      <c r="W373" s="81">
        <f t="shared" si="95"/>
        <v>32.249000000000002</v>
      </c>
      <c r="X373" s="81">
        <f t="shared" si="95"/>
        <v>36.856000000000002</v>
      </c>
      <c r="Y373" s="81">
        <f t="shared" si="95"/>
        <v>41.463000000000001</v>
      </c>
      <c r="Z373" s="81">
        <f t="shared" si="95"/>
        <v>46.07</v>
      </c>
      <c r="AA373" s="81">
        <f t="shared" si="95"/>
        <v>50.677</v>
      </c>
      <c r="AB373" s="81">
        <f t="shared" si="95"/>
        <v>55.283999999999999</v>
      </c>
      <c r="AC373" s="81">
        <f t="shared" si="95"/>
        <v>59.890999999999998</v>
      </c>
      <c r="AD373" s="81">
        <f t="shared" si="95"/>
        <v>64.498000000000005</v>
      </c>
      <c r="AE373" s="81">
        <f t="shared" si="95"/>
        <v>69.105000000000004</v>
      </c>
      <c r="AF373" s="81">
        <f t="shared" si="95"/>
        <v>73.712000000000003</v>
      </c>
      <c r="AG373" s="81">
        <f t="shared" si="95"/>
        <v>78.319000000000003</v>
      </c>
      <c r="AH373" s="81">
        <f t="shared" si="95"/>
        <v>82.926000000000002</v>
      </c>
      <c r="AI373" s="81">
        <f t="shared" si="95"/>
        <v>87.533000000000001</v>
      </c>
      <c r="AJ373" s="81">
        <f t="shared" si="95"/>
        <v>92.14</v>
      </c>
      <c r="AK373" s="81">
        <f t="shared" si="95"/>
        <v>96.747</v>
      </c>
      <c r="AL373" s="81">
        <f t="shared" si="95"/>
        <v>101.354</v>
      </c>
      <c r="AM373" s="81">
        <f t="shared" si="95"/>
        <v>105.961</v>
      </c>
      <c r="AN373" s="77">
        <v>49755600</v>
      </c>
      <c r="AO373" s="77">
        <v>137484500</v>
      </c>
      <c r="AP373" s="77">
        <v>251300000</v>
      </c>
      <c r="AQ373" s="77">
        <v>0</v>
      </c>
      <c r="AR373" s="77">
        <v>0</v>
      </c>
      <c r="AS373" s="77">
        <v>0</v>
      </c>
      <c r="AT373" s="77">
        <v>68338000</v>
      </c>
      <c r="AU373" s="77">
        <v>66338000</v>
      </c>
      <c r="AV373" s="77">
        <v>87120000</v>
      </c>
      <c r="AW373" s="77">
        <v>105125500</v>
      </c>
      <c r="AX373" s="77">
        <v>80185500</v>
      </c>
      <c r="AY373" s="77">
        <v>83624000</v>
      </c>
      <c r="AZ373" s="77">
        <v>83624000</v>
      </c>
      <c r="BA373" s="86">
        <f t="shared" ref="BA373:BE374" si="96">(($BF373-$AZ373)/(1999-1993))+AZ373</f>
        <v>76125000</v>
      </c>
      <c r="BB373" s="86">
        <f t="shared" si="96"/>
        <v>68626000</v>
      </c>
      <c r="BC373" s="86">
        <f t="shared" si="96"/>
        <v>61127000</v>
      </c>
      <c r="BD373" s="86">
        <f t="shared" si="96"/>
        <v>53628000</v>
      </c>
      <c r="BE373" s="86">
        <f t="shared" si="96"/>
        <v>46129000</v>
      </c>
      <c r="BF373" s="77">
        <v>38630000</v>
      </c>
      <c r="BG373" s="77">
        <v>41974000</v>
      </c>
      <c r="BH373" s="77">
        <v>98515500</v>
      </c>
      <c r="BI373" s="77">
        <v>140372000</v>
      </c>
      <c r="BJ373" s="77">
        <v>138601500</v>
      </c>
      <c r="BK373" s="77">
        <v>94924000</v>
      </c>
      <c r="BL373" s="79">
        <v>83327000</v>
      </c>
      <c r="BM373" s="79">
        <v>87826000</v>
      </c>
      <c r="BN373" s="90">
        <v>97494000</v>
      </c>
      <c r="BO373" s="79">
        <v>54121000</v>
      </c>
      <c r="BP373" s="79">
        <v>82260000</v>
      </c>
      <c r="BQ373" s="79">
        <v>79593800</v>
      </c>
      <c r="BR373" s="79">
        <v>70000000</v>
      </c>
      <c r="BS373" s="79">
        <v>70000000</v>
      </c>
      <c r="BT373" s="77">
        <v>57447000</v>
      </c>
      <c r="BU373" s="79">
        <v>51228000</v>
      </c>
      <c r="BV373" s="79">
        <v>57170000</v>
      </c>
      <c r="BW373" s="79">
        <v>56540000</v>
      </c>
      <c r="BX373" s="79">
        <v>49888000</v>
      </c>
      <c r="BY373" s="79">
        <v>69632000</v>
      </c>
      <c r="BZ373" s="79">
        <v>69632000</v>
      </c>
      <c r="CA373" s="126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</row>
    <row r="374" spans="1:90" x14ac:dyDescent="0.25">
      <c r="A374" s="43">
        <v>409450</v>
      </c>
      <c r="B374" s="44" t="s">
        <v>1060</v>
      </c>
      <c r="C374" s="11" t="s">
        <v>1061</v>
      </c>
      <c r="D374" s="11" t="s">
        <v>180</v>
      </c>
      <c r="E374" s="3" t="str">
        <f t="shared" si="94"/>
        <v>ROMEOVILLE W3 pnum409450</v>
      </c>
      <c r="F374" s="10">
        <v>160</v>
      </c>
      <c r="G374" s="11" t="s">
        <v>1074</v>
      </c>
      <c r="H374" s="11" t="s">
        <v>1075</v>
      </c>
      <c r="I374" s="83">
        <v>0</v>
      </c>
      <c r="J374" s="83">
        <v>0</v>
      </c>
      <c r="K374" s="83">
        <v>0</v>
      </c>
      <c r="L374" s="83">
        <v>0</v>
      </c>
      <c r="M374" s="83">
        <v>0</v>
      </c>
      <c r="N374" s="83">
        <v>0</v>
      </c>
      <c r="O374" s="83">
        <v>0</v>
      </c>
      <c r="P374" s="83">
        <v>0</v>
      </c>
      <c r="Q374" s="75">
        <f t="shared" ref="Q374:AM374" si="97">(($AN374-$P374)/($AN$2-$P$2))+P374</f>
        <v>1.8501851851851852</v>
      </c>
      <c r="R374" s="81">
        <f t="shared" si="97"/>
        <v>3.7003703703703703</v>
      </c>
      <c r="S374" s="81">
        <f t="shared" si="97"/>
        <v>5.5505555555555555</v>
      </c>
      <c r="T374" s="81">
        <f t="shared" si="97"/>
        <v>7.4007407407407406</v>
      </c>
      <c r="U374" s="81">
        <f t="shared" si="97"/>
        <v>9.2509259259259267</v>
      </c>
      <c r="V374" s="81">
        <f t="shared" si="97"/>
        <v>11.101111111111113</v>
      </c>
      <c r="W374" s="81">
        <f t="shared" si="97"/>
        <v>12.951296296296299</v>
      </c>
      <c r="X374" s="81">
        <f t="shared" si="97"/>
        <v>14.801481481481485</v>
      </c>
      <c r="Y374" s="81">
        <f t="shared" si="97"/>
        <v>16.651666666666671</v>
      </c>
      <c r="Z374" s="81">
        <f t="shared" si="97"/>
        <v>18.501851851851857</v>
      </c>
      <c r="AA374" s="81">
        <f t="shared" si="97"/>
        <v>20.352037037037043</v>
      </c>
      <c r="AB374" s="81">
        <f t="shared" si="97"/>
        <v>22.202222222222229</v>
      </c>
      <c r="AC374" s="81">
        <f t="shared" si="97"/>
        <v>24.052407407407415</v>
      </c>
      <c r="AD374" s="81">
        <f t="shared" si="97"/>
        <v>25.902592592592601</v>
      </c>
      <c r="AE374" s="81">
        <f t="shared" si="97"/>
        <v>27.752777777777787</v>
      </c>
      <c r="AF374" s="81">
        <f t="shared" si="97"/>
        <v>29.602962962962973</v>
      </c>
      <c r="AG374" s="81">
        <f t="shared" si="97"/>
        <v>31.453148148148159</v>
      </c>
      <c r="AH374" s="81">
        <f t="shared" si="97"/>
        <v>33.303333333333342</v>
      </c>
      <c r="AI374" s="81">
        <f t="shared" si="97"/>
        <v>35.153518518518524</v>
      </c>
      <c r="AJ374" s="81">
        <f t="shared" si="97"/>
        <v>37.003703703703707</v>
      </c>
      <c r="AK374" s="81">
        <f t="shared" si="97"/>
        <v>38.853888888888889</v>
      </c>
      <c r="AL374" s="81">
        <f t="shared" si="97"/>
        <v>40.704074074074072</v>
      </c>
      <c r="AM374" s="81">
        <f t="shared" si="97"/>
        <v>42.554259259259254</v>
      </c>
      <c r="AN374" s="77">
        <v>19982000</v>
      </c>
      <c r="AO374" s="77">
        <v>109732000</v>
      </c>
      <c r="AP374" s="77">
        <v>111939000</v>
      </c>
      <c r="AQ374" s="77">
        <v>131707000</v>
      </c>
      <c r="AR374" s="77">
        <v>145508000</v>
      </c>
      <c r="AS374" s="77">
        <v>284559000</v>
      </c>
      <c r="AT374" s="77">
        <v>111542000</v>
      </c>
      <c r="AU374" s="77">
        <v>111542000</v>
      </c>
      <c r="AV374" s="77">
        <v>178030000</v>
      </c>
      <c r="AW374" s="77">
        <v>136906000</v>
      </c>
      <c r="AX374" s="77">
        <v>203909000</v>
      </c>
      <c r="AY374" s="77">
        <v>237859000</v>
      </c>
      <c r="AZ374" s="77">
        <v>237859000</v>
      </c>
      <c r="BA374" s="86">
        <f t="shared" si="96"/>
        <v>272033833.33333331</v>
      </c>
      <c r="BB374" s="86">
        <f t="shared" si="96"/>
        <v>306208666.66666663</v>
      </c>
      <c r="BC374" s="86">
        <f t="shared" si="96"/>
        <v>340383499.99999994</v>
      </c>
      <c r="BD374" s="86">
        <f t="shared" si="96"/>
        <v>374558333.33333325</v>
      </c>
      <c r="BE374" s="86">
        <f t="shared" si="96"/>
        <v>408733166.66666657</v>
      </c>
      <c r="BF374" s="77">
        <v>442908000</v>
      </c>
      <c r="BG374" s="77">
        <v>461162000</v>
      </c>
      <c r="BH374" s="77">
        <v>470414000</v>
      </c>
      <c r="BI374" s="77">
        <v>395064000</v>
      </c>
      <c r="BJ374" s="79">
        <v>662000</v>
      </c>
      <c r="BK374" s="79">
        <v>247345000</v>
      </c>
      <c r="BL374" s="77">
        <v>310150000</v>
      </c>
      <c r="BM374" s="77">
        <v>222713000</v>
      </c>
      <c r="BN374" s="77">
        <v>265045000</v>
      </c>
      <c r="BO374" s="77">
        <v>270656000</v>
      </c>
      <c r="BP374" s="77">
        <v>280397000</v>
      </c>
      <c r="BQ374" s="77">
        <v>99205625</v>
      </c>
      <c r="BR374" s="77">
        <v>72203000</v>
      </c>
      <c r="BS374" s="77">
        <v>156101000</v>
      </c>
      <c r="BT374" s="109">
        <f>((BU374-BS374)/(2014-2012))+BS374</f>
        <v>150628500</v>
      </c>
      <c r="BU374" s="77">
        <v>145156000</v>
      </c>
      <c r="BV374" s="77">
        <v>164121000</v>
      </c>
      <c r="BW374" s="77">
        <v>151539000</v>
      </c>
      <c r="BX374" s="77">
        <v>165215000</v>
      </c>
      <c r="BY374" s="77">
        <v>152932000</v>
      </c>
      <c r="BZ374" s="77">
        <v>152932000</v>
      </c>
      <c r="CA374" s="56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</row>
    <row r="375" spans="1:90" ht="30" x14ac:dyDescent="0.25">
      <c r="A375" s="2">
        <v>404125</v>
      </c>
      <c r="B375" s="3" t="s">
        <v>1076</v>
      </c>
      <c r="C375" s="3" t="s">
        <v>1077</v>
      </c>
      <c r="D375" s="3" t="s">
        <v>141</v>
      </c>
      <c r="E375" s="3" t="str">
        <f t="shared" si="94"/>
        <v>ROMEOVILLE HIGH SCHOOL W1 pnum404125</v>
      </c>
      <c r="F375" s="116">
        <v>250</v>
      </c>
      <c r="G375" s="3" t="s">
        <v>1078</v>
      </c>
      <c r="H375" s="3" t="s">
        <v>1079</v>
      </c>
      <c r="I375" s="50">
        <f t="shared" ref="I375:AL375" si="98">J375-60000</f>
        <v>1860000</v>
      </c>
      <c r="J375" s="50">
        <f t="shared" si="98"/>
        <v>1920000</v>
      </c>
      <c r="K375" s="50">
        <f t="shared" si="98"/>
        <v>1980000</v>
      </c>
      <c r="L375" s="50">
        <f t="shared" si="98"/>
        <v>2040000</v>
      </c>
      <c r="M375" s="50">
        <f t="shared" si="98"/>
        <v>2100000</v>
      </c>
      <c r="N375" s="50">
        <f t="shared" si="98"/>
        <v>2160000</v>
      </c>
      <c r="O375" s="50">
        <f t="shared" si="98"/>
        <v>2220000</v>
      </c>
      <c r="P375" s="50">
        <f t="shared" si="98"/>
        <v>2280000</v>
      </c>
      <c r="Q375" s="50">
        <f t="shared" si="98"/>
        <v>2340000</v>
      </c>
      <c r="R375" s="50">
        <f t="shared" si="98"/>
        <v>2400000</v>
      </c>
      <c r="S375" s="50">
        <f t="shared" si="98"/>
        <v>2460000</v>
      </c>
      <c r="T375" s="50">
        <f t="shared" si="98"/>
        <v>2520000</v>
      </c>
      <c r="U375" s="50">
        <f t="shared" si="98"/>
        <v>2580000</v>
      </c>
      <c r="V375" s="50">
        <f t="shared" si="98"/>
        <v>2640000</v>
      </c>
      <c r="W375" s="50">
        <f t="shared" si="98"/>
        <v>2700000</v>
      </c>
      <c r="X375" s="50">
        <f t="shared" si="98"/>
        <v>2760000</v>
      </c>
      <c r="Y375" s="50">
        <f t="shared" si="98"/>
        <v>2820000</v>
      </c>
      <c r="Z375" s="50">
        <f t="shared" si="98"/>
        <v>2880000</v>
      </c>
      <c r="AA375" s="50">
        <f t="shared" si="98"/>
        <v>2940000</v>
      </c>
      <c r="AB375" s="50">
        <f t="shared" si="98"/>
        <v>3000000</v>
      </c>
      <c r="AC375" s="50">
        <f t="shared" si="98"/>
        <v>3060000</v>
      </c>
      <c r="AD375" s="50">
        <f t="shared" si="98"/>
        <v>3120000</v>
      </c>
      <c r="AE375" s="50">
        <f t="shared" si="98"/>
        <v>3180000</v>
      </c>
      <c r="AF375" s="50">
        <f t="shared" si="98"/>
        <v>3240000</v>
      </c>
      <c r="AG375" s="50">
        <f t="shared" si="98"/>
        <v>3300000</v>
      </c>
      <c r="AH375" s="50">
        <f t="shared" si="98"/>
        <v>3360000</v>
      </c>
      <c r="AI375" s="50">
        <f t="shared" si="98"/>
        <v>3420000</v>
      </c>
      <c r="AJ375" s="50">
        <f t="shared" si="98"/>
        <v>3480000</v>
      </c>
      <c r="AK375" s="50">
        <f t="shared" si="98"/>
        <v>3540000</v>
      </c>
      <c r="AL375" s="50">
        <f t="shared" si="98"/>
        <v>3600000</v>
      </c>
      <c r="AM375" s="50">
        <v>3660000</v>
      </c>
      <c r="AN375" s="51">
        <v>0</v>
      </c>
      <c r="AO375" s="51">
        <v>0</v>
      </c>
      <c r="AP375" s="51">
        <v>0</v>
      </c>
      <c r="AQ375" s="51">
        <v>0</v>
      </c>
      <c r="AR375" s="51">
        <v>0</v>
      </c>
      <c r="AS375" s="51">
        <v>0</v>
      </c>
      <c r="AT375" s="51">
        <v>0</v>
      </c>
      <c r="AU375" s="51">
        <v>0</v>
      </c>
      <c r="AV375" s="51">
        <v>0</v>
      </c>
      <c r="AW375" s="51">
        <v>0</v>
      </c>
      <c r="AX375" s="51">
        <v>0</v>
      </c>
      <c r="AY375" s="51">
        <v>0</v>
      </c>
      <c r="AZ375" s="51">
        <v>0</v>
      </c>
      <c r="BA375" s="51">
        <v>0</v>
      </c>
      <c r="BB375" s="51">
        <v>0</v>
      </c>
      <c r="BC375" s="51">
        <v>0</v>
      </c>
      <c r="BD375" s="51">
        <v>0</v>
      </c>
      <c r="BE375" s="51">
        <v>0</v>
      </c>
      <c r="BF375" s="51">
        <v>0</v>
      </c>
      <c r="BG375" s="51">
        <v>0</v>
      </c>
      <c r="BH375" s="51">
        <v>0</v>
      </c>
      <c r="BI375" s="51">
        <v>0</v>
      </c>
      <c r="BJ375" s="51">
        <v>0</v>
      </c>
      <c r="BK375" s="51">
        <v>0</v>
      </c>
      <c r="BL375" s="51">
        <v>0</v>
      </c>
      <c r="BM375" s="51">
        <v>0</v>
      </c>
      <c r="BN375" s="51">
        <v>0</v>
      </c>
      <c r="BO375" s="51">
        <v>0</v>
      </c>
      <c r="BP375" s="51">
        <v>0</v>
      </c>
      <c r="BQ375" s="51">
        <v>0</v>
      </c>
      <c r="BR375" s="51">
        <v>0</v>
      </c>
      <c r="BS375" s="51">
        <v>0</v>
      </c>
      <c r="BT375" s="51">
        <v>0</v>
      </c>
      <c r="BU375" s="51">
        <v>0</v>
      </c>
      <c r="BV375" s="51">
        <v>0</v>
      </c>
      <c r="BW375" s="51">
        <v>0</v>
      </c>
      <c r="BX375" s="51">
        <v>0</v>
      </c>
      <c r="BY375" s="51">
        <v>0</v>
      </c>
      <c r="BZ375" s="51">
        <v>0</v>
      </c>
      <c r="CA375" s="58"/>
    </row>
    <row r="376" spans="1:90" ht="30" x14ac:dyDescent="0.25">
      <c r="A376" s="2">
        <v>404856</v>
      </c>
      <c r="B376" s="3" t="s">
        <v>1080</v>
      </c>
      <c r="C376" s="3" t="s">
        <v>1081</v>
      </c>
      <c r="D376" s="3" t="s">
        <v>141</v>
      </c>
      <c r="E376" s="3" t="str">
        <f t="shared" si="94"/>
        <v>ROSE HILL CREEK NURSERY W1 pnum404856</v>
      </c>
      <c r="F376" s="2">
        <v>140</v>
      </c>
      <c r="G376" s="3" t="s">
        <v>1082</v>
      </c>
      <c r="H376" s="3" t="s">
        <v>1083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0</v>
      </c>
      <c r="S376" s="50">
        <v>0</v>
      </c>
      <c r="T376" s="50">
        <v>0</v>
      </c>
      <c r="U376" s="50">
        <v>0</v>
      </c>
      <c r="V376" s="50">
        <v>0</v>
      </c>
      <c r="W376" s="50">
        <v>0</v>
      </c>
      <c r="X376" s="50">
        <v>0</v>
      </c>
      <c r="Y376" s="50">
        <v>0</v>
      </c>
      <c r="Z376" s="50">
        <v>0</v>
      </c>
      <c r="AA376" s="50">
        <v>0</v>
      </c>
      <c r="AB376" s="50">
        <v>0</v>
      </c>
      <c r="AC376" s="50">
        <v>0</v>
      </c>
      <c r="AD376" s="50">
        <v>0</v>
      </c>
      <c r="AE376" s="50">
        <v>0</v>
      </c>
      <c r="AF376" s="50">
        <v>0</v>
      </c>
      <c r="AG376" s="50">
        <v>0</v>
      </c>
      <c r="AH376" s="50">
        <v>0</v>
      </c>
      <c r="AI376" s="50">
        <v>0</v>
      </c>
      <c r="AJ376" s="50">
        <v>0</v>
      </c>
      <c r="AK376" s="50">
        <v>0</v>
      </c>
      <c r="AL376" s="50">
        <v>0</v>
      </c>
      <c r="AM376" s="50">
        <v>0</v>
      </c>
      <c r="AN376" s="50">
        <v>0</v>
      </c>
      <c r="AO376" s="50">
        <v>0</v>
      </c>
      <c r="AP376" s="50">
        <v>0</v>
      </c>
      <c r="AQ376" s="50">
        <v>0</v>
      </c>
      <c r="AR376" s="50">
        <v>0</v>
      </c>
      <c r="AS376" s="50">
        <v>0</v>
      </c>
      <c r="AT376" s="50">
        <v>0</v>
      </c>
      <c r="AU376" s="50">
        <v>0</v>
      </c>
      <c r="AV376" s="50">
        <v>0</v>
      </c>
      <c r="AW376" s="50">
        <v>0</v>
      </c>
      <c r="AX376" s="50">
        <v>0</v>
      </c>
      <c r="AY376" s="50">
        <v>0</v>
      </c>
      <c r="AZ376" s="51">
        <v>0</v>
      </c>
      <c r="BA376" s="51">
        <v>37500</v>
      </c>
      <c r="BB376" s="51">
        <v>50000</v>
      </c>
      <c r="BC376" s="51">
        <v>120000</v>
      </c>
      <c r="BD376" s="51">
        <v>50000</v>
      </c>
      <c r="BE376" s="51">
        <v>450000</v>
      </c>
      <c r="BF376" s="55">
        <v>750000</v>
      </c>
      <c r="BG376" s="51">
        <v>1050000</v>
      </c>
      <c r="BH376" s="51">
        <v>1050000</v>
      </c>
      <c r="BI376" s="51">
        <v>1050000</v>
      </c>
      <c r="BJ376" s="51">
        <v>71250</v>
      </c>
      <c r="BK376" s="51">
        <v>71250</v>
      </c>
      <c r="BL376" s="55">
        <v>0</v>
      </c>
      <c r="BM376" s="55">
        <v>0</v>
      </c>
      <c r="BN376" s="55">
        <v>0</v>
      </c>
      <c r="BO376" s="55">
        <v>0</v>
      </c>
      <c r="BP376" s="55">
        <v>0</v>
      </c>
      <c r="BQ376" s="55">
        <v>0</v>
      </c>
      <c r="BR376" s="55">
        <v>0</v>
      </c>
      <c r="BS376" s="55">
        <v>0</v>
      </c>
      <c r="BT376" s="55">
        <v>0</v>
      </c>
      <c r="BU376" s="55">
        <v>0</v>
      </c>
      <c r="BV376" s="55">
        <v>0</v>
      </c>
      <c r="BW376" s="55">
        <v>0</v>
      </c>
      <c r="BX376" s="55">
        <v>0</v>
      </c>
      <c r="BY376" s="55">
        <v>0</v>
      </c>
      <c r="BZ376" s="55">
        <v>0</v>
      </c>
      <c r="CA376" s="58"/>
    </row>
    <row r="377" spans="1:90" ht="30" x14ac:dyDescent="0.25">
      <c r="A377" s="2">
        <v>404160</v>
      </c>
      <c r="B377" s="3" t="s">
        <v>1084</v>
      </c>
      <c r="C377" s="3" t="s">
        <v>1085</v>
      </c>
      <c r="D377" s="3" t="s">
        <v>141</v>
      </c>
      <c r="E377" s="3" t="str">
        <f t="shared" si="94"/>
        <v>SAUNORIS NURSERY W1 pnum404160</v>
      </c>
      <c r="F377" s="2">
        <v>300</v>
      </c>
      <c r="G377" s="3" t="s">
        <v>1086</v>
      </c>
      <c r="H377" s="3" t="s">
        <v>1087</v>
      </c>
      <c r="I377" s="50">
        <v>0</v>
      </c>
      <c r="J377" s="50">
        <v>0</v>
      </c>
      <c r="K377" s="50">
        <v>0</v>
      </c>
      <c r="L377" s="50">
        <v>0</v>
      </c>
      <c r="M377" s="50">
        <v>0</v>
      </c>
      <c r="N377" s="50">
        <v>0</v>
      </c>
      <c r="O377" s="50">
        <v>0</v>
      </c>
      <c r="P377" s="50">
        <v>0</v>
      </c>
      <c r="Q377" s="50">
        <v>0</v>
      </c>
      <c r="R377" s="50">
        <v>0</v>
      </c>
      <c r="S377" s="50">
        <v>0</v>
      </c>
      <c r="T377" s="50">
        <v>0</v>
      </c>
      <c r="U377" s="50">
        <v>0</v>
      </c>
      <c r="V377" s="50">
        <v>0</v>
      </c>
      <c r="W377" s="50">
        <v>0</v>
      </c>
      <c r="X377" s="50">
        <v>0</v>
      </c>
      <c r="Y377" s="50">
        <v>0</v>
      </c>
      <c r="Z377" s="50">
        <v>0</v>
      </c>
      <c r="AA377" s="50">
        <v>0</v>
      </c>
      <c r="AB377" s="50">
        <v>0</v>
      </c>
      <c r="AC377" s="50">
        <v>0</v>
      </c>
      <c r="AD377" s="50">
        <v>2200000</v>
      </c>
      <c r="AE377" s="50">
        <v>2200000</v>
      </c>
      <c r="AF377" s="50">
        <v>2200000</v>
      </c>
      <c r="AG377" s="50">
        <v>2300000</v>
      </c>
      <c r="AH377" s="50">
        <v>2300000</v>
      </c>
      <c r="AI377" s="50">
        <v>2400000</v>
      </c>
      <c r="AJ377" s="50">
        <v>2400000</v>
      </c>
      <c r="AK377" s="50">
        <v>2500000</v>
      </c>
      <c r="AL377" s="50">
        <v>2500000</v>
      </c>
      <c r="AM377" s="50">
        <v>2500000</v>
      </c>
      <c r="AN377" s="51">
        <v>26344800</v>
      </c>
      <c r="AO377" s="51">
        <v>26344800</v>
      </c>
      <c r="AP377" s="51">
        <v>2500000</v>
      </c>
      <c r="AQ377" s="51">
        <v>1700000</v>
      </c>
      <c r="AR377" s="51">
        <v>1700000</v>
      </c>
      <c r="AS377" s="51">
        <v>1700000</v>
      </c>
      <c r="AT377" s="51">
        <v>697150</v>
      </c>
      <c r="AU377" s="51">
        <v>730000</v>
      </c>
      <c r="AV377" s="51">
        <v>76650</v>
      </c>
      <c r="AW377" s="51">
        <v>3050000</v>
      </c>
      <c r="AX377" s="51">
        <v>3050000</v>
      </c>
      <c r="AY377" s="51">
        <v>416000</v>
      </c>
      <c r="AZ377" s="51">
        <v>1728000</v>
      </c>
      <c r="BA377" s="51">
        <v>1728000</v>
      </c>
      <c r="BB377" s="51">
        <v>1728000</v>
      </c>
      <c r="BC377" s="51">
        <v>5430800</v>
      </c>
      <c r="BD377" s="51">
        <v>5430800</v>
      </c>
      <c r="BE377" s="51">
        <v>5430800</v>
      </c>
      <c r="BF377" s="51">
        <v>5430800</v>
      </c>
      <c r="BG377" s="51">
        <v>1825000</v>
      </c>
      <c r="BH377" s="51">
        <v>3150000</v>
      </c>
      <c r="BI377" s="51">
        <v>3150000</v>
      </c>
      <c r="BJ377" s="51">
        <v>3600000</v>
      </c>
      <c r="BK377" s="51">
        <v>3600000</v>
      </c>
      <c r="BL377" s="51">
        <v>3600000</v>
      </c>
      <c r="BM377" s="51">
        <v>3600000</v>
      </c>
      <c r="BN377" s="51">
        <v>3600000</v>
      </c>
      <c r="BO377" s="52">
        <v>4000000</v>
      </c>
      <c r="BP377" s="52">
        <v>4000000</v>
      </c>
      <c r="BQ377" s="52">
        <v>3000000</v>
      </c>
      <c r="BR377" s="52">
        <v>3000000</v>
      </c>
      <c r="BS377" s="52">
        <v>3000000</v>
      </c>
      <c r="BT377" s="51">
        <v>3000000</v>
      </c>
      <c r="BU377" s="51">
        <v>3000000</v>
      </c>
      <c r="BV377" s="51">
        <v>3000000</v>
      </c>
      <c r="BW377" s="51">
        <v>3000000</v>
      </c>
      <c r="BX377" s="51">
        <v>3000000</v>
      </c>
      <c r="BY377" s="51">
        <v>3000000</v>
      </c>
      <c r="BZ377" s="51">
        <v>3000000</v>
      </c>
      <c r="CA377" s="58"/>
    </row>
    <row r="378" spans="1:90" ht="30" x14ac:dyDescent="0.25">
      <c r="A378" s="2">
        <v>409264</v>
      </c>
      <c r="B378" s="3" t="s">
        <v>1088</v>
      </c>
      <c r="C378" s="3" t="s">
        <v>1089</v>
      </c>
      <c r="D378" s="3" t="s">
        <v>141</v>
      </c>
      <c r="E378" s="3" t="str">
        <f t="shared" si="94"/>
        <v>SCRIBNER STREET SUBD W1 pnum409264</v>
      </c>
      <c r="F378" s="116"/>
      <c r="G378" s="3" t="s">
        <v>1090</v>
      </c>
      <c r="H378" s="3" t="s">
        <v>1091</v>
      </c>
      <c r="I378" s="50">
        <v>0</v>
      </c>
      <c r="J378" s="50">
        <v>0</v>
      </c>
      <c r="K378" s="50">
        <v>0</v>
      </c>
      <c r="L378" s="50">
        <v>0</v>
      </c>
      <c r="M378" s="50">
        <v>0</v>
      </c>
      <c r="N378" s="50">
        <v>0</v>
      </c>
      <c r="O378" s="50">
        <v>0</v>
      </c>
      <c r="P378" s="50">
        <v>0</v>
      </c>
      <c r="Q378" s="50">
        <v>0</v>
      </c>
      <c r="R378" s="50">
        <v>0</v>
      </c>
      <c r="S378" s="50">
        <v>0</v>
      </c>
      <c r="T378" s="50">
        <v>0</v>
      </c>
      <c r="U378" s="50">
        <v>0</v>
      </c>
      <c r="V378" s="50">
        <v>0</v>
      </c>
      <c r="W378" s="50">
        <v>0</v>
      </c>
      <c r="X378" s="50">
        <v>0</v>
      </c>
      <c r="Y378" s="50">
        <v>0</v>
      </c>
      <c r="Z378" s="50">
        <v>0</v>
      </c>
      <c r="AA378" s="50">
        <v>0</v>
      </c>
      <c r="AB378" s="50">
        <v>0</v>
      </c>
      <c r="AC378" s="50">
        <v>0</v>
      </c>
      <c r="AD378" s="50">
        <v>0</v>
      </c>
      <c r="AE378" s="50">
        <v>0</v>
      </c>
      <c r="AF378" s="50">
        <v>0</v>
      </c>
      <c r="AG378" s="50">
        <v>0</v>
      </c>
      <c r="AH378" s="50">
        <v>0</v>
      </c>
      <c r="AI378" s="50">
        <v>0</v>
      </c>
      <c r="AJ378" s="50">
        <v>0</v>
      </c>
      <c r="AK378" s="50">
        <v>0</v>
      </c>
      <c r="AL378" s="50">
        <v>0</v>
      </c>
      <c r="AM378" s="50">
        <v>0</v>
      </c>
      <c r="AN378" s="50">
        <v>0</v>
      </c>
      <c r="AO378" s="50">
        <v>0</v>
      </c>
      <c r="AP378" s="50">
        <v>0</v>
      </c>
      <c r="AQ378" s="50">
        <v>0</v>
      </c>
      <c r="AR378" s="51">
        <v>0</v>
      </c>
      <c r="AS378" s="51">
        <v>1700000</v>
      </c>
      <c r="AT378" s="51">
        <v>1820000</v>
      </c>
      <c r="AU378" s="51">
        <v>1820000</v>
      </c>
      <c r="AV378" s="51">
        <v>1820000</v>
      </c>
      <c r="AW378" s="51">
        <v>1820000</v>
      </c>
      <c r="AX378" s="51">
        <v>1820000</v>
      </c>
      <c r="AY378" s="51">
        <v>1820000</v>
      </c>
      <c r="AZ378" s="51">
        <v>1920000</v>
      </c>
      <c r="BA378" s="51">
        <v>1920000</v>
      </c>
      <c r="BB378" s="51">
        <v>2049840</v>
      </c>
      <c r="BC378" s="51">
        <v>2049840</v>
      </c>
      <c r="BD378" s="54">
        <v>0</v>
      </c>
      <c r="BE378" s="54">
        <v>0</v>
      </c>
      <c r="BF378" s="54">
        <v>0</v>
      </c>
      <c r="BG378" s="54">
        <v>0</v>
      </c>
      <c r="BH378" s="54">
        <v>0</v>
      </c>
      <c r="BI378" s="54">
        <v>0</v>
      </c>
      <c r="BJ378" s="54">
        <v>0</v>
      </c>
      <c r="BK378" s="54">
        <v>0</v>
      </c>
      <c r="BL378" s="54">
        <v>0</v>
      </c>
      <c r="BM378" s="54">
        <v>0</v>
      </c>
      <c r="BN378" s="54">
        <v>0</v>
      </c>
      <c r="BO378" s="54">
        <v>0</v>
      </c>
      <c r="BP378" s="54">
        <v>0</v>
      </c>
      <c r="BQ378" s="54">
        <v>0</v>
      </c>
      <c r="BR378" s="54">
        <v>0</v>
      </c>
      <c r="BS378" s="54">
        <v>0</v>
      </c>
      <c r="BT378" s="54">
        <v>0</v>
      </c>
      <c r="BU378" s="54">
        <v>0</v>
      </c>
      <c r="BV378" s="54">
        <v>0</v>
      </c>
      <c r="BW378" s="54">
        <v>0</v>
      </c>
      <c r="BX378" s="54">
        <v>0</v>
      </c>
      <c r="BY378" s="54">
        <v>0</v>
      </c>
      <c r="BZ378" s="54">
        <v>0</v>
      </c>
      <c r="CA378" s="58"/>
    </row>
    <row r="379" spans="1:90" ht="30" x14ac:dyDescent="0.25">
      <c r="A379" s="2">
        <v>404064</v>
      </c>
      <c r="B379" s="3" t="s">
        <v>1092</v>
      </c>
      <c r="C379" s="3" t="s">
        <v>1093</v>
      </c>
      <c r="D379" s="3" t="s">
        <v>141</v>
      </c>
      <c r="E379" s="3" t="str">
        <f t="shared" si="94"/>
        <v>SEVEN UP KEMMERER BOTTLING INC W1 pnum404064</v>
      </c>
      <c r="F379" s="2">
        <v>240</v>
      </c>
      <c r="G379" s="3" t="s">
        <v>1094</v>
      </c>
      <c r="H379" s="3" t="s">
        <v>1095</v>
      </c>
      <c r="I379" s="50">
        <f t="shared" ref="I379:AM379" si="99">J379-600000</f>
        <v>17400000</v>
      </c>
      <c r="J379" s="50">
        <f t="shared" si="99"/>
        <v>18000000</v>
      </c>
      <c r="K379" s="50">
        <f t="shared" si="99"/>
        <v>18600000</v>
      </c>
      <c r="L379" s="50">
        <f t="shared" si="99"/>
        <v>19200000</v>
      </c>
      <c r="M379" s="50">
        <f t="shared" si="99"/>
        <v>19800000</v>
      </c>
      <c r="N379" s="50">
        <f t="shared" si="99"/>
        <v>20400000</v>
      </c>
      <c r="O379" s="50">
        <f t="shared" si="99"/>
        <v>21000000</v>
      </c>
      <c r="P379" s="50">
        <f t="shared" si="99"/>
        <v>21600000</v>
      </c>
      <c r="Q379" s="50">
        <f t="shared" si="99"/>
        <v>22200000</v>
      </c>
      <c r="R379" s="50">
        <f t="shared" si="99"/>
        <v>22800000</v>
      </c>
      <c r="S379" s="50">
        <f t="shared" si="99"/>
        <v>23400000</v>
      </c>
      <c r="T379" s="50">
        <f t="shared" si="99"/>
        <v>24000000</v>
      </c>
      <c r="U379" s="50">
        <f t="shared" si="99"/>
        <v>24600000</v>
      </c>
      <c r="V379" s="50">
        <f t="shared" si="99"/>
        <v>25200000</v>
      </c>
      <c r="W379" s="50">
        <f t="shared" si="99"/>
        <v>25800000</v>
      </c>
      <c r="X379" s="50">
        <f t="shared" si="99"/>
        <v>26400000</v>
      </c>
      <c r="Y379" s="50">
        <f t="shared" si="99"/>
        <v>27000000</v>
      </c>
      <c r="Z379" s="50">
        <f t="shared" si="99"/>
        <v>27600000</v>
      </c>
      <c r="AA379" s="50">
        <f t="shared" si="99"/>
        <v>28200000</v>
      </c>
      <c r="AB379" s="50">
        <f t="shared" si="99"/>
        <v>28800000</v>
      </c>
      <c r="AC379" s="50">
        <f t="shared" si="99"/>
        <v>29400000</v>
      </c>
      <c r="AD379" s="50">
        <f t="shared" si="99"/>
        <v>30000000</v>
      </c>
      <c r="AE379" s="50">
        <f t="shared" si="99"/>
        <v>30600000</v>
      </c>
      <c r="AF379" s="50">
        <f t="shared" si="99"/>
        <v>31200000</v>
      </c>
      <c r="AG379" s="50">
        <f t="shared" si="99"/>
        <v>31800000</v>
      </c>
      <c r="AH379" s="50">
        <f t="shared" si="99"/>
        <v>32400000</v>
      </c>
      <c r="AI379" s="50">
        <f t="shared" si="99"/>
        <v>33000000</v>
      </c>
      <c r="AJ379" s="50">
        <f t="shared" si="99"/>
        <v>33600000</v>
      </c>
      <c r="AK379" s="50">
        <f t="shared" si="99"/>
        <v>34200000</v>
      </c>
      <c r="AL379" s="50">
        <f t="shared" si="99"/>
        <v>34800000</v>
      </c>
      <c r="AM379" s="50">
        <f t="shared" si="99"/>
        <v>35400000</v>
      </c>
      <c r="AN379" s="51">
        <v>36000000</v>
      </c>
      <c r="AO379" s="51">
        <v>34000000</v>
      </c>
      <c r="AP379" s="51">
        <v>35000000</v>
      </c>
      <c r="AQ379" s="51">
        <v>31000000</v>
      </c>
      <c r="AR379" s="51">
        <v>28000000</v>
      </c>
      <c r="AS379" s="51">
        <v>23800000</v>
      </c>
      <c r="AT379" s="51">
        <v>25000000</v>
      </c>
      <c r="AU379" s="51">
        <v>26000000</v>
      </c>
      <c r="AV379" s="51">
        <v>25000000</v>
      </c>
      <c r="AW379" s="51">
        <v>24000000</v>
      </c>
      <c r="AX379" s="51">
        <v>17000000</v>
      </c>
      <c r="AY379" s="51">
        <v>17000000</v>
      </c>
      <c r="AZ379" s="55">
        <v>0</v>
      </c>
      <c r="BA379" s="55">
        <v>0</v>
      </c>
      <c r="BB379" s="55">
        <v>0</v>
      </c>
      <c r="BC379" s="55">
        <v>0</v>
      </c>
      <c r="BD379" s="55">
        <v>0</v>
      </c>
      <c r="BE379" s="55">
        <v>0</v>
      </c>
      <c r="BF379" s="55">
        <v>0</v>
      </c>
      <c r="BG379" s="55">
        <v>0</v>
      </c>
      <c r="BH379" s="55">
        <v>0</v>
      </c>
      <c r="BI379" s="55">
        <v>0</v>
      </c>
      <c r="BJ379" s="55">
        <v>0</v>
      </c>
      <c r="BK379" s="55">
        <v>0</v>
      </c>
      <c r="BL379" s="55">
        <v>0</v>
      </c>
      <c r="BM379" s="54">
        <v>0</v>
      </c>
      <c r="BN379" s="54">
        <v>0</v>
      </c>
      <c r="BO379" s="54">
        <v>0</v>
      </c>
      <c r="BP379" s="54">
        <v>0</v>
      </c>
      <c r="BQ379" s="54">
        <v>0</v>
      </c>
      <c r="BR379" s="54">
        <v>0</v>
      </c>
      <c r="BS379" s="54">
        <v>0</v>
      </c>
      <c r="BT379" s="54">
        <v>0</v>
      </c>
      <c r="BU379" s="54">
        <v>0</v>
      </c>
      <c r="BV379" s="54">
        <v>0</v>
      </c>
      <c r="BW379" s="54">
        <v>0</v>
      </c>
      <c r="BX379" s="54">
        <v>0</v>
      </c>
      <c r="BY379" s="54">
        <v>0</v>
      </c>
      <c r="BZ379" s="54">
        <v>0</v>
      </c>
      <c r="CA379" s="58"/>
    </row>
    <row r="380" spans="1:90" s="14" customFormat="1" ht="30" x14ac:dyDescent="0.25">
      <c r="A380" s="2">
        <v>403991</v>
      </c>
      <c r="B380" s="3" t="s">
        <v>1096</v>
      </c>
      <c r="C380" s="3" t="s">
        <v>1097</v>
      </c>
      <c r="D380" s="3" t="s">
        <v>141</v>
      </c>
      <c r="E380" s="3" t="str">
        <f t="shared" si="94"/>
        <v>SHADY LAWN GOLF COURSE W1 pnum403991</v>
      </c>
      <c r="F380" s="2">
        <v>200</v>
      </c>
      <c r="G380" s="3" t="s">
        <v>1098</v>
      </c>
      <c r="H380" s="3" t="s">
        <v>1099</v>
      </c>
      <c r="I380" s="50">
        <v>0</v>
      </c>
      <c r="J380" s="50">
        <v>0</v>
      </c>
      <c r="K380" s="50">
        <v>0</v>
      </c>
      <c r="L380" s="50">
        <v>0</v>
      </c>
      <c r="M380" s="50">
        <v>0</v>
      </c>
      <c r="N380" s="50">
        <v>0</v>
      </c>
      <c r="O380" s="50">
        <v>0</v>
      </c>
      <c r="P380" s="50">
        <v>0</v>
      </c>
      <c r="Q380" s="50">
        <v>0</v>
      </c>
      <c r="R380" s="50">
        <v>0</v>
      </c>
      <c r="S380" s="50">
        <v>0</v>
      </c>
      <c r="T380" s="50">
        <v>0</v>
      </c>
      <c r="U380" s="50">
        <v>0</v>
      </c>
      <c r="V380" s="50">
        <v>0</v>
      </c>
      <c r="W380" s="50">
        <v>0</v>
      </c>
      <c r="X380" s="50">
        <v>0</v>
      </c>
      <c r="Y380" s="50">
        <v>0</v>
      </c>
      <c r="Z380" s="50">
        <v>0</v>
      </c>
      <c r="AA380" s="50">
        <v>0</v>
      </c>
      <c r="AB380" s="50">
        <v>0</v>
      </c>
      <c r="AC380" s="50">
        <v>0</v>
      </c>
      <c r="AD380" s="50">
        <v>9150000</v>
      </c>
      <c r="AE380" s="50">
        <v>525000</v>
      </c>
      <c r="AF380" s="50">
        <v>8000000</v>
      </c>
      <c r="AG380" s="50">
        <v>6000000</v>
      </c>
      <c r="AH380" s="50">
        <v>20000000</v>
      </c>
      <c r="AI380" s="50">
        <v>2592000</v>
      </c>
      <c r="AJ380" s="50">
        <v>8000000</v>
      </c>
      <c r="AK380" s="50">
        <v>6000000</v>
      </c>
      <c r="AL380" s="50">
        <v>20000000</v>
      </c>
      <c r="AM380" s="50">
        <v>2592000</v>
      </c>
      <c r="AN380" s="51">
        <v>9150000</v>
      </c>
      <c r="AO380" s="51">
        <v>525000</v>
      </c>
      <c r="AP380" s="51">
        <v>8000000</v>
      </c>
      <c r="AQ380" s="51">
        <v>6000000</v>
      </c>
      <c r="AR380" s="51">
        <v>20000000</v>
      </c>
      <c r="AS380" s="51">
        <v>2592000</v>
      </c>
      <c r="AT380" s="51">
        <v>3000000</v>
      </c>
      <c r="AU380" s="51">
        <v>18000000</v>
      </c>
      <c r="AV380" s="51">
        <v>9600000</v>
      </c>
      <c r="AW380" s="55">
        <v>20000000</v>
      </c>
      <c r="AX380" s="55">
        <v>2592000</v>
      </c>
      <c r="AY380" s="55">
        <v>3000000</v>
      </c>
      <c r="AZ380" s="55">
        <v>18000000</v>
      </c>
      <c r="BA380" s="55">
        <v>9600000</v>
      </c>
      <c r="BB380" s="55">
        <v>20000000</v>
      </c>
      <c r="BC380" s="55">
        <v>2592000</v>
      </c>
      <c r="BD380" s="55">
        <v>3000000</v>
      </c>
      <c r="BE380" s="55">
        <v>18000000</v>
      </c>
      <c r="BF380" s="55">
        <v>9600000</v>
      </c>
      <c r="BG380" s="51">
        <v>760500</v>
      </c>
      <c r="BH380" s="51">
        <v>500000</v>
      </c>
      <c r="BI380" s="51">
        <v>760500</v>
      </c>
      <c r="BJ380" s="51">
        <v>500000</v>
      </c>
      <c r="BK380" s="51">
        <v>500000</v>
      </c>
      <c r="BL380" s="51">
        <v>500000</v>
      </c>
      <c r="BM380" s="55">
        <v>500000</v>
      </c>
      <c r="BN380" s="55">
        <v>760500</v>
      </c>
      <c r="BO380" s="55">
        <v>500000</v>
      </c>
      <c r="BP380" s="55">
        <v>500000</v>
      </c>
      <c r="BQ380" s="55">
        <v>500000</v>
      </c>
      <c r="BR380" s="55">
        <v>500000</v>
      </c>
      <c r="BS380" s="55">
        <v>760500</v>
      </c>
      <c r="BT380" s="55">
        <v>500000</v>
      </c>
      <c r="BU380" s="55">
        <v>500000</v>
      </c>
      <c r="BV380" s="55">
        <v>500000</v>
      </c>
      <c r="BW380" s="55">
        <v>500000</v>
      </c>
      <c r="BX380" s="55">
        <v>760500</v>
      </c>
      <c r="BY380" s="55">
        <v>500000</v>
      </c>
      <c r="BZ380" s="55">
        <v>500000</v>
      </c>
      <c r="CA380" s="58"/>
    </row>
    <row r="381" spans="1:90" s="14" customFormat="1" ht="30" x14ac:dyDescent="0.25">
      <c r="A381" s="2">
        <v>409270</v>
      </c>
      <c r="B381" s="3" t="s">
        <v>1100</v>
      </c>
      <c r="C381" s="3" t="s">
        <v>1101</v>
      </c>
      <c r="D381" s="3" t="s">
        <v>141</v>
      </c>
      <c r="E381" s="3" t="str">
        <f t="shared" si="94"/>
        <v>SHAWNITA TERRACE WATER ASSN W1 pnum409270</v>
      </c>
      <c r="F381" s="2">
        <v>183</v>
      </c>
      <c r="G381" s="3" t="s">
        <v>1102</v>
      </c>
      <c r="H381" s="3" t="s">
        <v>1103</v>
      </c>
      <c r="I381" s="50">
        <f t="shared" ref="I381:AM381" si="100">J381-100000</f>
        <v>2900000</v>
      </c>
      <c r="J381" s="50">
        <f t="shared" si="100"/>
        <v>3000000</v>
      </c>
      <c r="K381" s="50">
        <f t="shared" si="100"/>
        <v>3100000</v>
      </c>
      <c r="L381" s="50">
        <f t="shared" si="100"/>
        <v>3200000</v>
      </c>
      <c r="M381" s="50">
        <f t="shared" si="100"/>
        <v>3300000</v>
      </c>
      <c r="N381" s="50">
        <f t="shared" si="100"/>
        <v>3400000</v>
      </c>
      <c r="O381" s="50">
        <f t="shared" si="100"/>
        <v>3500000</v>
      </c>
      <c r="P381" s="50">
        <f t="shared" si="100"/>
        <v>3600000</v>
      </c>
      <c r="Q381" s="50">
        <f t="shared" si="100"/>
        <v>3700000</v>
      </c>
      <c r="R381" s="50">
        <f t="shared" si="100"/>
        <v>3800000</v>
      </c>
      <c r="S381" s="50">
        <f t="shared" si="100"/>
        <v>3900000</v>
      </c>
      <c r="T381" s="50">
        <f t="shared" si="100"/>
        <v>4000000</v>
      </c>
      <c r="U381" s="50">
        <f t="shared" si="100"/>
        <v>4100000</v>
      </c>
      <c r="V381" s="50">
        <f t="shared" si="100"/>
        <v>4200000</v>
      </c>
      <c r="W381" s="50">
        <f t="shared" si="100"/>
        <v>4300000</v>
      </c>
      <c r="X381" s="50">
        <f t="shared" si="100"/>
        <v>4400000</v>
      </c>
      <c r="Y381" s="50">
        <f t="shared" si="100"/>
        <v>4500000</v>
      </c>
      <c r="Z381" s="50">
        <f t="shared" si="100"/>
        <v>4600000</v>
      </c>
      <c r="AA381" s="50">
        <f t="shared" si="100"/>
        <v>4700000</v>
      </c>
      <c r="AB381" s="50">
        <f t="shared" si="100"/>
        <v>4800000</v>
      </c>
      <c r="AC381" s="50">
        <f t="shared" si="100"/>
        <v>4900000</v>
      </c>
      <c r="AD381" s="50">
        <f t="shared" si="100"/>
        <v>5000000</v>
      </c>
      <c r="AE381" s="50">
        <f t="shared" si="100"/>
        <v>5100000</v>
      </c>
      <c r="AF381" s="50">
        <f t="shared" si="100"/>
        <v>5200000</v>
      </c>
      <c r="AG381" s="50">
        <f t="shared" si="100"/>
        <v>5300000</v>
      </c>
      <c r="AH381" s="50">
        <f t="shared" si="100"/>
        <v>5400000</v>
      </c>
      <c r="AI381" s="50">
        <f t="shared" si="100"/>
        <v>5500000</v>
      </c>
      <c r="AJ381" s="50">
        <f t="shared" si="100"/>
        <v>5600000</v>
      </c>
      <c r="AK381" s="50">
        <f t="shared" si="100"/>
        <v>5700000</v>
      </c>
      <c r="AL381" s="50">
        <f t="shared" si="100"/>
        <v>5800000</v>
      </c>
      <c r="AM381" s="50">
        <f t="shared" si="100"/>
        <v>5900000</v>
      </c>
      <c r="AN381" s="51">
        <v>6000000</v>
      </c>
      <c r="AO381" s="51">
        <v>650000</v>
      </c>
      <c r="AP381" s="51">
        <v>3650000</v>
      </c>
      <c r="AQ381" s="51">
        <v>3900000</v>
      </c>
      <c r="AR381" s="51">
        <v>2880945</v>
      </c>
      <c r="AS381" s="51">
        <v>8234400</v>
      </c>
      <c r="AT381" s="51">
        <v>8650000</v>
      </c>
      <c r="AU381" s="51">
        <v>4900080</v>
      </c>
      <c r="AV381" s="51">
        <v>7145480</v>
      </c>
      <c r="AW381" s="51">
        <v>6674570</v>
      </c>
      <c r="AX381" s="51">
        <v>5065200</v>
      </c>
      <c r="AY381" s="51">
        <v>3961440</v>
      </c>
      <c r="AZ381" s="51">
        <v>1918000</v>
      </c>
      <c r="BA381" s="51">
        <v>3200620</v>
      </c>
      <c r="BB381" s="51">
        <v>4053210</v>
      </c>
      <c r="BC381" s="51">
        <v>3268600</v>
      </c>
      <c r="BD381" s="51">
        <v>3537570</v>
      </c>
      <c r="BE381" s="51">
        <v>3537570</v>
      </c>
      <c r="BF381" s="51">
        <v>2616390</v>
      </c>
      <c r="BG381" s="51">
        <v>3280410</v>
      </c>
      <c r="BH381" s="51">
        <v>4180260</v>
      </c>
      <c r="BI381" s="51">
        <v>3621030</v>
      </c>
      <c r="BJ381" s="51">
        <v>3363900</v>
      </c>
      <c r="BK381" s="51">
        <v>2707320</v>
      </c>
      <c r="BL381" s="51">
        <v>4046910</v>
      </c>
      <c r="BM381" s="52">
        <v>4135110</v>
      </c>
      <c r="BN381" s="52">
        <v>3863580</v>
      </c>
      <c r="BO381" s="52">
        <v>3338580</v>
      </c>
      <c r="BP381" s="52">
        <v>5836950</v>
      </c>
      <c r="BQ381" s="52">
        <v>9262680</v>
      </c>
      <c r="BR381" s="52">
        <v>8169630</v>
      </c>
      <c r="BS381" s="52">
        <v>6088110</v>
      </c>
      <c r="BT381" s="51">
        <v>6171900</v>
      </c>
      <c r="BU381" s="55">
        <v>4000000</v>
      </c>
      <c r="BV381" s="51">
        <v>2691360</v>
      </c>
      <c r="BW381" s="51">
        <v>3514280</v>
      </c>
      <c r="BX381" s="51">
        <v>2514280</v>
      </c>
      <c r="BY381" s="51">
        <v>1514280</v>
      </c>
      <c r="BZ381" s="55">
        <v>0</v>
      </c>
      <c r="CA381" s="58"/>
    </row>
    <row r="382" spans="1:90" s="14" customFormat="1" x14ac:dyDescent="0.25">
      <c r="A382" s="43">
        <v>409248</v>
      </c>
      <c r="B382" s="44" t="s">
        <v>1104</v>
      </c>
      <c r="C382" s="11" t="s">
        <v>1105</v>
      </c>
      <c r="D382" s="11" t="s">
        <v>141</v>
      </c>
      <c r="E382" s="3" t="str">
        <f t="shared" si="94"/>
        <v>SHOREWOOD W1 pnum409248</v>
      </c>
      <c r="F382" s="10">
        <v>302</v>
      </c>
      <c r="G382" s="11" t="s">
        <v>1106</v>
      </c>
      <c r="H382" s="11" t="s">
        <v>1107</v>
      </c>
      <c r="I382" s="91">
        <v>0</v>
      </c>
      <c r="J382" s="91">
        <v>0</v>
      </c>
      <c r="K382" s="91">
        <v>0</v>
      </c>
      <c r="L382" s="91">
        <v>0</v>
      </c>
      <c r="M382" s="91">
        <v>0</v>
      </c>
      <c r="N382" s="91">
        <v>0</v>
      </c>
      <c r="O382" s="91">
        <v>0</v>
      </c>
      <c r="P382" s="91">
        <v>0</v>
      </c>
      <c r="Q382" s="91">
        <v>0</v>
      </c>
      <c r="R382" s="91">
        <v>0</v>
      </c>
      <c r="S382" s="91">
        <v>0</v>
      </c>
      <c r="T382" s="91">
        <v>0</v>
      </c>
      <c r="U382" s="93">
        <f t="shared" ref="U382:AM382" si="101">(($AN382-$T382)/($AN$2-$T$2))+T382</f>
        <v>0.55785185185185182</v>
      </c>
      <c r="V382" s="81">
        <f t="shared" si="101"/>
        <v>1.1157037037037036</v>
      </c>
      <c r="W382" s="81">
        <f t="shared" si="101"/>
        <v>1.6735555555555555</v>
      </c>
      <c r="X382" s="81">
        <f t="shared" si="101"/>
        <v>2.2314074074074073</v>
      </c>
      <c r="Y382" s="81">
        <f t="shared" si="101"/>
        <v>2.7892592592592589</v>
      </c>
      <c r="Z382" s="81">
        <f t="shared" si="101"/>
        <v>3.3471111111111105</v>
      </c>
      <c r="AA382" s="81">
        <f t="shared" si="101"/>
        <v>3.9049629629629621</v>
      </c>
      <c r="AB382" s="81">
        <f t="shared" si="101"/>
        <v>4.4628148148148137</v>
      </c>
      <c r="AC382" s="81">
        <f t="shared" si="101"/>
        <v>5.0206666666666653</v>
      </c>
      <c r="AD382" s="81">
        <f t="shared" si="101"/>
        <v>5.5785185185185169</v>
      </c>
      <c r="AE382" s="81">
        <f t="shared" si="101"/>
        <v>6.1363703703703685</v>
      </c>
      <c r="AF382" s="81">
        <f t="shared" si="101"/>
        <v>6.6942222222222201</v>
      </c>
      <c r="AG382" s="81">
        <f t="shared" si="101"/>
        <v>7.2520740740740717</v>
      </c>
      <c r="AH382" s="81">
        <f t="shared" si="101"/>
        <v>7.8099259259259233</v>
      </c>
      <c r="AI382" s="81">
        <f t="shared" si="101"/>
        <v>8.3677777777777749</v>
      </c>
      <c r="AJ382" s="81">
        <f t="shared" si="101"/>
        <v>8.9256296296296274</v>
      </c>
      <c r="AK382" s="81">
        <f t="shared" si="101"/>
        <v>9.4834814814814798</v>
      </c>
      <c r="AL382" s="81">
        <f t="shared" si="101"/>
        <v>10.041333333333332</v>
      </c>
      <c r="AM382" s="81">
        <f t="shared" si="101"/>
        <v>10.599185185185185</v>
      </c>
      <c r="AN382" s="77">
        <v>6024800</v>
      </c>
      <c r="AO382" s="77">
        <v>4200000</v>
      </c>
      <c r="AP382" s="77">
        <v>5760000</v>
      </c>
      <c r="AQ382" s="77">
        <v>5471000</v>
      </c>
      <c r="AR382" s="77">
        <v>625000</v>
      </c>
      <c r="AS382" s="77">
        <v>0</v>
      </c>
      <c r="AT382" s="77">
        <v>0</v>
      </c>
      <c r="AU382" s="77">
        <v>0</v>
      </c>
      <c r="AV382" s="84">
        <v>0</v>
      </c>
      <c r="AW382" s="84">
        <v>0</v>
      </c>
      <c r="AX382" s="84">
        <v>0</v>
      </c>
      <c r="AY382" s="84">
        <v>0</v>
      </c>
      <c r="AZ382" s="84">
        <v>0</v>
      </c>
      <c r="BA382" s="84">
        <v>0</v>
      </c>
      <c r="BB382" s="84">
        <v>0</v>
      </c>
      <c r="BC382" s="84">
        <v>0</v>
      </c>
      <c r="BD382" s="84">
        <v>0</v>
      </c>
      <c r="BE382" s="84">
        <v>0</v>
      </c>
      <c r="BF382" s="90">
        <v>0</v>
      </c>
      <c r="BG382" s="84">
        <v>0</v>
      </c>
      <c r="BH382" s="84">
        <v>0</v>
      </c>
      <c r="BI382" s="84">
        <v>0</v>
      </c>
      <c r="BJ382" s="84">
        <v>0</v>
      </c>
      <c r="BK382" s="84">
        <v>0</v>
      </c>
      <c r="BL382" s="84">
        <v>0</v>
      </c>
      <c r="BM382" s="84">
        <v>0</v>
      </c>
      <c r="BN382" s="84">
        <v>0</v>
      </c>
      <c r="BO382" s="84">
        <v>0</v>
      </c>
      <c r="BP382" s="84">
        <v>0</v>
      </c>
      <c r="BQ382" s="84">
        <v>0</v>
      </c>
      <c r="BR382" s="84">
        <v>0</v>
      </c>
      <c r="BS382" s="84">
        <v>0</v>
      </c>
      <c r="BT382" s="84">
        <v>0</v>
      </c>
      <c r="BU382" s="84">
        <v>0</v>
      </c>
      <c r="BV382" s="84">
        <v>0</v>
      </c>
      <c r="BW382" s="84">
        <v>0</v>
      </c>
      <c r="BX382" s="84">
        <v>0</v>
      </c>
      <c r="BY382" s="84">
        <v>0</v>
      </c>
      <c r="BZ382" s="84">
        <v>0</v>
      </c>
      <c r="CA382" s="56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</row>
    <row r="383" spans="1:90" s="14" customFormat="1" x14ac:dyDescent="0.25">
      <c r="A383" s="43">
        <v>410184</v>
      </c>
      <c r="B383" s="44" t="s">
        <v>1104</v>
      </c>
      <c r="C383" s="11" t="s">
        <v>1105</v>
      </c>
      <c r="D383" s="11" t="s">
        <v>177</v>
      </c>
      <c r="E383" s="3" t="str">
        <f t="shared" si="94"/>
        <v>SHOREWOOD W6 pnum410184</v>
      </c>
      <c r="F383" s="10">
        <v>220</v>
      </c>
      <c r="G383" s="11" t="s">
        <v>1108</v>
      </c>
      <c r="H383" s="11" t="s">
        <v>1109</v>
      </c>
      <c r="I383" s="83">
        <v>0</v>
      </c>
      <c r="J383" s="83">
        <v>0</v>
      </c>
      <c r="K383" s="83">
        <v>0</v>
      </c>
      <c r="L383" s="83">
        <v>0</v>
      </c>
      <c r="M383" s="83">
        <v>0</v>
      </c>
      <c r="N383" s="83">
        <v>0</v>
      </c>
      <c r="O383" s="83">
        <v>0</v>
      </c>
      <c r="P383" s="83">
        <v>0</v>
      </c>
      <c r="Q383" s="83">
        <v>0</v>
      </c>
      <c r="R383" s="83">
        <v>0</v>
      </c>
      <c r="S383" s="83">
        <v>0</v>
      </c>
      <c r="T383" s="83">
        <v>0</v>
      </c>
      <c r="U383" s="75">
        <v>0</v>
      </c>
      <c r="V383" s="80">
        <v>0</v>
      </c>
      <c r="W383" s="80">
        <v>0</v>
      </c>
      <c r="X383" s="80">
        <v>0</v>
      </c>
      <c r="Y383" s="80">
        <v>0</v>
      </c>
      <c r="Z383" s="80">
        <v>0</v>
      </c>
      <c r="AA383" s="80">
        <v>0</v>
      </c>
      <c r="AB383" s="80">
        <v>0</v>
      </c>
      <c r="AC383" s="80">
        <v>0</v>
      </c>
      <c r="AD383" s="80">
        <v>0</v>
      </c>
      <c r="AE383" s="80">
        <v>0</v>
      </c>
      <c r="AF383" s="80">
        <v>0</v>
      </c>
      <c r="AG383" s="80">
        <v>0</v>
      </c>
      <c r="AH383" s="80">
        <v>0</v>
      </c>
      <c r="AI383" s="80">
        <v>0</v>
      </c>
      <c r="AJ383" s="80">
        <v>0</v>
      </c>
      <c r="AK383" s="80">
        <v>0</v>
      </c>
      <c r="AL383" s="80">
        <v>0</v>
      </c>
      <c r="AM383" s="80">
        <v>0</v>
      </c>
      <c r="AN383" s="80">
        <v>0</v>
      </c>
      <c r="AO383" s="80">
        <v>0</v>
      </c>
      <c r="AP383" s="80">
        <v>0</v>
      </c>
      <c r="AQ383" s="80">
        <v>0</v>
      </c>
      <c r="AR383" s="80">
        <v>0</v>
      </c>
      <c r="AS383" s="80">
        <v>0</v>
      </c>
      <c r="AT383" s="80">
        <v>0</v>
      </c>
      <c r="AU383" s="80">
        <v>0</v>
      </c>
      <c r="AV383" s="80">
        <v>0</v>
      </c>
      <c r="AW383" s="94">
        <v>0</v>
      </c>
      <c r="AX383" s="94">
        <v>0</v>
      </c>
      <c r="AY383" s="79">
        <v>20645000</v>
      </c>
      <c r="AZ383" s="79">
        <v>78256000</v>
      </c>
      <c r="BA383" s="79">
        <v>78256000</v>
      </c>
      <c r="BB383" s="94">
        <f>(($BF383-$BA383)/(1999-1994))+BA383</f>
        <v>70647800</v>
      </c>
      <c r="BC383" s="76">
        <f>(($BF383-$BA383)/(1999-1994))+BB383</f>
        <v>63039600</v>
      </c>
      <c r="BD383" s="94">
        <f>(($BF383-$BA383)/(1999-1994))+BC383</f>
        <v>55431400</v>
      </c>
      <c r="BE383" s="94">
        <f>(($BF383-$BA383)/(1999-1994))+BD383</f>
        <v>47823200</v>
      </c>
      <c r="BF383" s="79">
        <v>40215000</v>
      </c>
      <c r="BG383" s="77">
        <v>21440000</v>
      </c>
      <c r="BH383" s="77">
        <v>51917000</v>
      </c>
      <c r="BI383" s="77">
        <v>47086000</v>
      </c>
      <c r="BJ383" s="77">
        <v>40730000</v>
      </c>
      <c r="BK383" s="77">
        <v>116132000</v>
      </c>
      <c r="BL383" s="77">
        <v>146887000</v>
      </c>
      <c r="BM383" s="84">
        <v>111790000</v>
      </c>
      <c r="BN383" s="77">
        <v>133323000</v>
      </c>
      <c r="BO383" s="77">
        <v>127930000</v>
      </c>
      <c r="BP383" s="77">
        <v>88807000</v>
      </c>
      <c r="BQ383" s="77">
        <v>57949000</v>
      </c>
      <c r="BR383" s="77">
        <v>56964000</v>
      </c>
      <c r="BS383" s="77">
        <v>56537000</v>
      </c>
      <c r="BT383" s="77">
        <v>48242000</v>
      </c>
      <c r="BU383" s="77">
        <v>69555000</v>
      </c>
      <c r="BV383" s="77">
        <v>71338000</v>
      </c>
      <c r="BW383" s="77">
        <v>50855000</v>
      </c>
      <c r="BX383" s="77">
        <v>42128000</v>
      </c>
      <c r="BY383" s="77">
        <v>59358000</v>
      </c>
      <c r="BZ383" s="77">
        <v>48048000</v>
      </c>
      <c r="CA383" s="56"/>
    </row>
    <row r="384" spans="1:90" s="14" customFormat="1" x14ac:dyDescent="0.25">
      <c r="A384" s="43">
        <v>405298</v>
      </c>
      <c r="B384" s="44" t="s">
        <v>1104</v>
      </c>
      <c r="C384" s="11" t="s">
        <v>1105</v>
      </c>
      <c r="D384" s="11" t="s">
        <v>172</v>
      </c>
      <c r="E384" s="3" t="str">
        <f t="shared" si="94"/>
        <v>SHOREWOOD W7 pnum405298</v>
      </c>
      <c r="F384" s="10">
        <v>210</v>
      </c>
      <c r="G384" s="11" t="s">
        <v>1110</v>
      </c>
      <c r="H384" s="11" t="s">
        <v>1111</v>
      </c>
      <c r="I384" s="83">
        <v>0</v>
      </c>
      <c r="J384" s="83">
        <v>0</v>
      </c>
      <c r="K384" s="83">
        <v>0</v>
      </c>
      <c r="L384" s="83">
        <v>0</v>
      </c>
      <c r="M384" s="83">
        <v>0</v>
      </c>
      <c r="N384" s="83">
        <v>0</v>
      </c>
      <c r="O384" s="83">
        <v>0</v>
      </c>
      <c r="P384" s="83">
        <v>0</v>
      </c>
      <c r="Q384" s="83">
        <v>0</v>
      </c>
      <c r="R384" s="83">
        <v>0</v>
      </c>
      <c r="S384" s="83">
        <v>0</v>
      </c>
      <c r="T384" s="83">
        <v>0</v>
      </c>
      <c r="U384" s="75">
        <v>0</v>
      </c>
      <c r="V384" s="76">
        <v>0</v>
      </c>
      <c r="W384" s="76">
        <v>0</v>
      </c>
      <c r="X384" s="76">
        <v>0</v>
      </c>
      <c r="Y384" s="76">
        <v>0</v>
      </c>
      <c r="Z384" s="76">
        <v>0</v>
      </c>
      <c r="AA384" s="76">
        <v>0</v>
      </c>
      <c r="AB384" s="76">
        <v>0</v>
      </c>
      <c r="AC384" s="76">
        <v>0</v>
      </c>
      <c r="AD384" s="76">
        <v>0</v>
      </c>
      <c r="AE384" s="76">
        <v>0</v>
      </c>
      <c r="AF384" s="76">
        <v>0</v>
      </c>
      <c r="AG384" s="76">
        <v>0</v>
      </c>
      <c r="AH384" s="76">
        <v>0</v>
      </c>
      <c r="AI384" s="76">
        <v>0</v>
      </c>
      <c r="AJ384" s="76">
        <v>0</v>
      </c>
      <c r="AK384" s="76">
        <v>0</v>
      </c>
      <c r="AL384" s="76">
        <v>0</v>
      </c>
      <c r="AM384" s="76">
        <v>0</v>
      </c>
      <c r="AN384" s="76">
        <v>0</v>
      </c>
      <c r="AO384" s="76">
        <v>0</v>
      </c>
      <c r="AP384" s="76">
        <v>0</v>
      </c>
      <c r="AQ384" s="76">
        <v>0</v>
      </c>
      <c r="AR384" s="76">
        <v>0</v>
      </c>
      <c r="AS384" s="76">
        <v>0</v>
      </c>
      <c r="AT384" s="76">
        <v>0</v>
      </c>
      <c r="AU384" s="76">
        <v>0</v>
      </c>
      <c r="AV384" s="76">
        <v>0</v>
      </c>
      <c r="AW384" s="76">
        <v>0</v>
      </c>
      <c r="AX384" s="76">
        <v>0</v>
      </c>
      <c r="AY384" s="76">
        <v>0</v>
      </c>
      <c r="AZ384" s="76">
        <v>0</v>
      </c>
      <c r="BA384" s="76">
        <v>0</v>
      </c>
      <c r="BB384" s="76">
        <v>0</v>
      </c>
      <c r="BC384" s="76">
        <v>0</v>
      </c>
      <c r="BD384" s="76">
        <v>0</v>
      </c>
      <c r="BE384" s="94">
        <v>0</v>
      </c>
      <c r="BF384" s="77">
        <v>73223000</v>
      </c>
      <c r="BG384" s="77">
        <v>61080000</v>
      </c>
      <c r="BH384" s="77">
        <v>56874000</v>
      </c>
      <c r="BI384" s="77">
        <v>72036000</v>
      </c>
      <c r="BJ384" s="77">
        <v>139700000</v>
      </c>
      <c r="BK384" s="77">
        <v>146214000</v>
      </c>
      <c r="BL384" s="79">
        <v>161896000</v>
      </c>
      <c r="BM384" s="79">
        <v>157914000</v>
      </c>
      <c r="BN384" s="79">
        <v>196147000</v>
      </c>
      <c r="BO384" s="79">
        <v>143867000</v>
      </c>
      <c r="BP384" s="79">
        <v>114055000</v>
      </c>
      <c r="BQ384" s="79">
        <v>83019000</v>
      </c>
      <c r="BR384" s="79">
        <v>71722000</v>
      </c>
      <c r="BS384" s="79">
        <v>82454000</v>
      </c>
      <c r="BT384" s="79">
        <v>56991000</v>
      </c>
      <c r="BU384" s="79">
        <v>47255800</v>
      </c>
      <c r="BV384" s="79">
        <v>47923000</v>
      </c>
      <c r="BW384" s="79">
        <v>59397000</v>
      </c>
      <c r="BX384" s="79">
        <v>54141000</v>
      </c>
      <c r="BY384" s="79">
        <v>63220000</v>
      </c>
      <c r="BZ384" s="77">
        <v>57974000</v>
      </c>
      <c r="CA384" s="56"/>
    </row>
    <row r="385" spans="1:90" s="14" customFormat="1" x14ac:dyDescent="0.25">
      <c r="A385" s="43">
        <v>409871</v>
      </c>
      <c r="B385" s="44" t="s">
        <v>1104</v>
      </c>
      <c r="C385" s="11" t="s">
        <v>1105</v>
      </c>
      <c r="D385" s="11" t="s">
        <v>169</v>
      </c>
      <c r="E385" s="3" t="str">
        <f t="shared" si="94"/>
        <v>SHOREWOOD W5 pnum409871</v>
      </c>
      <c r="F385" s="10">
        <v>203</v>
      </c>
      <c r="G385" s="11" t="s">
        <v>1112</v>
      </c>
      <c r="H385" s="11" t="s">
        <v>1113</v>
      </c>
      <c r="I385" s="83">
        <v>0</v>
      </c>
      <c r="J385" s="83">
        <v>0</v>
      </c>
      <c r="K385" s="83">
        <v>0</v>
      </c>
      <c r="L385" s="83">
        <v>0</v>
      </c>
      <c r="M385" s="83">
        <v>0</v>
      </c>
      <c r="N385" s="83">
        <v>0</v>
      </c>
      <c r="O385" s="83">
        <v>0</v>
      </c>
      <c r="P385" s="83">
        <v>0</v>
      </c>
      <c r="Q385" s="83">
        <v>0</v>
      </c>
      <c r="R385" s="83">
        <v>0</v>
      </c>
      <c r="S385" s="83">
        <v>0</v>
      </c>
      <c r="T385" s="83">
        <v>0</v>
      </c>
      <c r="U385" s="75">
        <v>0</v>
      </c>
      <c r="V385" s="76">
        <v>0</v>
      </c>
      <c r="W385" s="76">
        <v>0</v>
      </c>
      <c r="X385" s="76">
        <v>0</v>
      </c>
      <c r="Y385" s="76">
        <v>0</v>
      </c>
      <c r="Z385" s="76">
        <v>0</v>
      </c>
      <c r="AA385" s="76">
        <v>0</v>
      </c>
      <c r="AB385" s="76">
        <v>0</v>
      </c>
      <c r="AC385" s="76">
        <v>0</v>
      </c>
      <c r="AD385" s="76">
        <v>0</v>
      </c>
      <c r="AE385" s="76">
        <v>0</v>
      </c>
      <c r="AF385" s="76">
        <v>0</v>
      </c>
      <c r="AG385" s="76">
        <v>0</v>
      </c>
      <c r="AH385" s="76">
        <v>0</v>
      </c>
      <c r="AI385" s="76">
        <v>0</v>
      </c>
      <c r="AJ385" s="76">
        <v>0</v>
      </c>
      <c r="AK385" s="76">
        <v>0</v>
      </c>
      <c r="AL385" s="76">
        <v>0</v>
      </c>
      <c r="AM385" s="76">
        <v>0</v>
      </c>
      <c r="AN385" s="76">
        <v>0</v>
      </c>
      <c r="AO385" s="76">
        <v>0</v>
      </c>
      <c r="AP385" s="76">
        <v>0</v>
      </c>
      <c r="AQ385" s="76">
        <v>0</v>
      </c>
      <c r="AR385" s="76">
        <v>0</v>
      </c>
      <c r="AS385" s="76">
        <v>0</v>
      </c>
      <c r="AT385" s="76">
        <v>0</v>
      </c>
      <c r="AU385" s="76">
        <v>0</v>
      </c>
      <c r="AV385" s="76">
        <v>0</v>
      </c>
      <c r="AW385" s="77">
        <v>40601667</v>
      </c>
      <c r="AX385" s="77">
        <v>102789000</v>
      </c>
      <c r="AY385" s="77">
        <v>76778000</v>
      </c>
      <c r="AZ385" s="77">
        <v>41242000</v>
      </c>
      <c r="BA385" s="77">
        <v>41242000</v>
      </c>
      <c r="BB385" s="76">
        <f t="shared" ref="BB385:BE386" si="102">(($BF385-$BA385)/(1999-1994))+BA385</f>
        <v>60517800</v>
      </c>
      <c r="BC385" s="94">
        <f t="shared" si="102"/>
        <v>79793600</v>
      </c>
      <c r="BD385" s="94">
        <f t="shared" si="102"/>
        <v>99069400</v>
      </c>
      <c r="BE385" s="94">
        <f t="shared" si="102"/>
        <v>118345200</v>
      </c>
      <c r="BF385" s="77">
        <v>137621000</v>
      </c>
      <c r="BG385" s="77">
        <v>150222500</v>
      </c>
      <c r="BH385" s="77">
        <v>176659000</v>
      </c>
      <c r="BI385" s="77">
        <v>182457000</v>
      </c>
      <c r="BJ385" s="77">
        <v>130912000</v>
      </c>
      <c r="BK385" s="77">
        <v>66325000</v>
      </c>
      <c r="BL385" s="77">
        <v>100807000</v>
      </c>
      <c r="BM385" s="77">
        <v>194493000</v>
      </c>
      <c r="BN385" s="79">
        <v>173841000</v>
      </c>
      <c r="BO385" s="79">
        <v>159459000</v>
      </c>
      <c r="BP385" s="79">
        <v>79257000</v>
      </c>
      <c r="BQ385" s="79">
        <v>61628000</v>
      </c>
      <c r="BR385" s="79">
        <v>54549000</v>
      </c>
      <c r="BS385" s="79">
        <v>67284000</v>
      </c>
      <c r="BT385" s="77">
        <v>70105000</v>
      </c>
      <c r="BU385" s="77">
        <v>74554000</v>
      </c>
      <c r="BV385" s="77">
        <v>56806000</v>
      </c>
      <c r="BW385" s="77">
        <v>65440000</v>
      </c>
      <c r="BX385" s="77">
        <v>49122000</v>
      </c>
      <c r="BY385" s="79">
        <v>65736000</v>
      </c>
      <c r="BZ385" s="77">
        <v>70600000</v>
      </c>
      <c r="CA385" s="56"/>
    </row>
    <row r="386" spans="1:90" x14ac:dyDescent="0.25">
      <c r="A386" s="43">
        <v>409240</v>
      </c>
      <c r="B386" s="44" t="s">
        <v>1104</v>
      </c>
      <c r="C386" s="11" t="s">
        <v>1105</v>
      </c>
      <c r="D386" s="11" t="s">
        <v>157</v>
      </c>
      <c r="E386" s="3" t="str">
        <f t="shared" si="94"/>
        <v>SHOREWOOD W4 pnum409240</v>
      </c>
      <c r="F386" s="10">
        <v>202</v>
      </c>
      <c r="G386" s="11" t="s">
        <v>1114</v>
      </c>
      <c r="H386" s="11" t="s">
        <v>1115</v>
      </c>
      <c r="I386" s="83">
        <v>0</v>
      </c>
      <c r="J386" s="83">
        <v>0</v>
      </c>
      <c r="K386" s="83">
        <v>0</v>
      </c>
      <c r="L386" s="83">
        <v>0</v>
      </c>
      <c r="M386" s="83">
        <v>0</v>
      </c>
      <c r="N386" s="83">
        <v>0</v>
      </c>
      <c r="O386" s="83">
        <v>0</v>
      </c>
      <c r="P386" s="83">
        <v>0</v>
      </c>
      <c r="Q386" s="83">
        <v>0</v>
      </c>
      <c r="R386" s="83">
        <v>0</v>
      </c>
      <c r="S386" s="83">
        <v>0</v>
      </c>
      <c r="T386" s="83">
        <v>0</v>
      </c>
      <c r="U386" s="75">
        <f t="shared" ref="U386:AM386" si="103">(($AN386-$T386)/($AN$2-$T$2))+T386</f>
        <v>7.2907407407407403</v>
      </c>
      <c r="V386" s="81">
        <f t="shared" si="103"/>
        <v>14.581481481481481</v>
      </c>
      <c r="W386" s="81">
        <f t="shared" si="103"/>
        <v>21.87222222222222</v>
      </c>
      <c r="X386" s="81">
        <f t="shared" si="103"/>
        <v>29.162962962962961</v>
      </c>
      <c r="Y386" s="81">
        <f t="shared" si="103"/>
        <v>36.453703703703702</v>
      </c>
      <c r="Z386" s="81">
        <f t="shared" si="103"/>
        <v>43.74444444444444</v>
      </c>
      <c r="AA386" s="81">
        <f t="shared" si="103"/>
        <v>51.035185185185178</v>
      </c>
      <c r="AB386" s="81">
        <f t="shared" si="103"/>
        <v>58.325925925925915</v>
      </c>
      <c r="AC386" s="81">
        <f t="shared" si="103"/>
        <v>65.61666666666666</v>
      </c>
      <c r="AD386" s="81">
        <f t="shared" si="103"/>
        <v>72.907407407407405</v>
      </c>
      <c r="AE386" s="81">
        <f t="shared" si="103"/>
        <v>80.19814814814815</v>
      </c>
      <c r="AF386" s="81">
        <f t="shared" si="103"/>
        <v>87.488888888888894</v>
      </c>
      <c r="AG386" s="81">
        <f t="shared" si="103"/>
        <v>94.779629629629639</v>
      </c>
      <c r="AH386" s="81">
        <f t="shared" si="103"/>
        <v>102.07037037037038</v>
      </c>
      <c r="AI386" s="81">
        <f t="shared" si="103"/>
        <v>109.36111111111113</v>
      </c>
      <c r="AJ386" s="81">
        <f t="shared" si="103"/>
        <v>116.65185185185187</v>
      </c>
      <c r="AK386" s="81">
        <f t="shared" si="103"/>
        <v>123.94259259259262</v>
      </c>
      <c r="AL386" s="81">
        <f t="shared" si="103"/>
        <v>131.23333333333335</v>
      </c>
      <c r="AM386" s="81">
        <f t="shared" si="103"/>
        <v>138.52407407407409</v>
      </c>
      <c r="AN386" s="77">
        <v>78740000</v>
      </c>
      <c r="AO386" s="77">
        <v>96000000</v>
      </c>
      <c r="AP386" s="77">
        <v>85884100</v>
      </c>
      <c r="AQ386" s="77">
        <v>89064000</v>
      </c>
      <c r="AR386" s="77">
        <v>103720000</v>
      </c>
      <c r="AS386" s="77">
        <v>98243000</v>
      </c>
      <c r="AT386" s="77">
        <v>108087000</v>
      </c>
      <c r="AU386" s="77">
        <v>108087000</v>
      </c>
      <c r="AV386" s="76">
        <f>((AW386-AU386)/(1990-1988))+AU386</f>
        <v>74344333.5</v>
      </c>
      <c r="AW386" s="77">
        <v>40601667</v>
      </c>
      <c r="AX386" s="77">
        <v>57786000</v>
      </c>
      <c r="AY386" s="77">
        <v>66867000</v>
      </c>
      <c r="AZ386" s="77">
        <v>39511000</v>
      </c>
      <c r="BA386" s="77">
        <v>39511000</v>
      </c>
      <c r="BB386" s="76">
        <f t="shared" si="102"/>
        <v>32083000</v>
      </c>
      <c r="BC386" s="76">
        <f t="shared" si="102"/>
        <v>24655000</v>
      </c>
      <c r="BD386" s="76">
        <f t="shared" si="102"/>
        <v>17227000</v>
      </c>
      <c r="BE386" s="76">
        <f t="shared" si="102"/>
        <v>9799000</v>
      </c>
      <c r="BF386" s="77">
        <v>2371000</v>
      </c>
      <c r="BG386" s="77">
        <v>29435000</v>
      </c>
      <c r="BH386" s="77">
        <v>19880000</v>
      </c>
      <c r="BI386" s="77">
        <v>1825000</v>
      </c>
      <c r="BJ386" s="76">
        <f>((BK386-BI386)/(2004-2002))+BI386</f>
        <v>42878500</v>
      </c>
      <c r="BK386" s="77">
        <v>83932000</v>
      </c>
      <c r="BL386" s="77">
        <v>42805000</v>
      </c>
      <c r="BM386" s="77">
        <v>44985000</v>
      </c>
      <c r="BN386" s="77">
        <v>88894000</v>
      </c>
      <c r="BO386" s="77">
        <v>83171000</v>
      </c>
      <c r="BP386" s="77">
        <v>67795000</v>
      </c>
      <c r="BQ386" s="77">
        <v>62998000</v>
      </c>
      <c r="BR386" s="77">
        <v>67008000</v>
      </c>
      <c r="BS386" s="77">
        <v>52604000</v>
      </c>
      <c r="BT386" s="77">
        <v>55257000</v>
      </c>
      <c r="BU386" s="77">
        <v>22093500</v>
      </c>
      <c r="BV386" s="77">
        <v>47650000</v>
      </c>
      <c r="BW386" s="77">
        <v>63385000</v>
      </c>
      <c r="BX386" s="77">
        <v>37533000</v>
      </c>
      <c r="BY386" s="77">
        <v>5257000</v>
      </c>
      <c r="BZ386" s="77">
        <v>3312000</v>
      </c>
      <c r="CA386" s="56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</row>
    <row r="387" spans="1:90" s="19" customFormat="1" x14ac:dyDescent="0.25">
      <c r="A387" s="43">
        <v>409241</v>
      </c>
      <c r="B387" s="44" t="s">
        <v>1104</v>
      </c>
      <c r="C387" s="11" t="s">
        <v>1105</v>
      </c>
      <c r="D387" s="11" t="s">
        <v>180</v>
      </c>
      <c r="E387" s="3" t="str">
        <f t="shared" si="94"/>
        <v>SHOREWOOD W3 pnum409241</v>
      </c>
      <c r="F387" s="10">
        <v>151</v>
      </c>
      <c r="G387" s="11" t="s">
        <v>1116</v>
      </c>
      <c r="H387" s="11" t="s">
        <v>1117</v>
      </c>
      <c r="I387" s="83">
        <v>0</v>
      </c>
      <c r="J387" s="83">
        <v>0</v>
      </c>
      <c r="K387" s="83">
        <v>0</v>
      </c>
      <c r="L387" s="83">
        <v>0</v>
      </c>
      <c r="M387" s="83">
        <v>0</v>
      </c>
      <c r="N387" s="83">
        <v>0</v>
      </c>
      <c r="O387" s="83">
        <v>0</v>
      </c>
      <c r="P387" s="83">
        <v>0</v>
      </c>
      <c r="Q387" s="83">
        <v>0</v>
      </c>
      <c r="R387" s="83">
        <v>0</v>
      </c>
      <c r="S387" s="83">
        <v>0</v>
      </c>
      <c r="T387" s="83">
        <v>0</v>
      </c>
      <c r="U387" s="75">
        <v>0</v>
      </c>
      <c r="V387" s="84">
        <v>0</v>
      </c>
      <c r="W387" s="84">
        <v>0</v>
      </c>
      <c r="X387" s="84">
        <v>0</v>
      </c>
      <c r="Y387" s="84">
        <v>0</v>
      </c>
      <c r="Z387" s="84">
        <v>0</v>
      </c>
      <c r="AA387" s="84">
        <v>0</v>
      </c>
      <c r="AB387" s="84">
        <v>0</v>
      </c>
      <c r="AC387" s="84">
        <v>0</v>
      </c>
      <c r="AD387" s="84">
        <v>0</v>
      </c>
      <c r="AE387" s="84">
        <v>0</v>
      </c>
      <c r="AF387" s="84">
        <v>0</v>
      </c>
      <c r="AG387" s="84">
        <v>0</v>
      </c>
      <c r="AH387" s="84">
        <v>0</v>
      </c>
      <c r="AI387" s="84">
        <v>0</v>
      </c>
      <c r="AJ387" s="84">
        <v>0</v>
      </c>
      <c r="AK387" s="84">
        <v>0</v>
      </c>
      <c r="AL387" s="84">
        <v>0</v>
      </c>
      <c r="AM387" s="84">
        <v>0</v>
      </c>
      <c r="AN387" s="77">
        <v>0</v>
      </c>
      <c r="AO387" s="77">
        <v>0</v>
      </c>
      <c r="AP387" s="77">
        <v>0</v>
      </c>
      <c r="AQ387" s="77">
        <v>0</v>
      </c>
      <c r="AR387" s="77">
        <v>74200</v>
      </c>
      <c r="AS387" s="77">
        <v>5158800</v>
      </c>
      <c r="AT387" s="77">
        <v>5287000</v>
      </c>
      <c r="AU387" s="77">
        <v>5287000</v>
      </c>
      <c r="AV387" s="86">
        <v>0</v>
      </c>
      <c r="AW387" s="86">
        <v>0</v>
      </c>
      <c r="AX387" s="86">
        <v>0</v>
      </c>
      <c r="AY387" s="86">
        <v>0</v>
      </c>
      <c r="AZ387" s="86">
        <v>0</v>
      </c>
      <c r="BA387" s="86">
        <v>0</v>
      </c>
      <c r="BB387" s="86">
        <v>0</v>
      </c>
      <c r="BC387" s="86">
        <v>0</v>
      </c>
      <c r="BD387" s="86">
        <v>0</v>
      </c>
      <c r="BE387" s="86">
        <v>0</v>
      </c>
      <c r="BF387" s="86">
        <v>0</v>
      </c>
      <c r="BG387" s="86">
        <v>0</v>
      </c>
      <c r="BH387" s="86">
        <v>0</v>
      </c>
      <c r="BI387" s="86">
        <v>0</v>
      </c>
      <c r="BJ387" s="86">
        <v>0</v>
      </c>
      <c r="BK387" s="88">
        <v>0</v>
      </c>
      <c r="BL387" s="88">
        <v>0</v>
      </c>
      <c r="BM387" s="86">
        <v>0</v>
      </c>
      <c r="BN387" s="86">
        <v>0</v>
      </c>
      <c r="BO387" s="86">
        <v>0</v>
      </c>
      <c r="BP387" s="88">
        <v>0</v>
      </c>
      <c r="BQ387" s="88">
        <v>0</v>
      </c>
      <c r="BR387" s="88">
        <v>0</v>
      </c>
      <c r="BS387" s="86">
        <v>0</v>
      </c>
      <c r="BT387" s="86">
        <v>0</v>
      </c>
      <c r="BU387" s="86">
        <v>0</v>
      </c>
      <c r="BV387" s="86">
        <v>0</v>
      </c>
      <c r="BW387" s="86">
        <v>0</v>
      </c>
      <c r="BX387" s="86">
        <v>0</v>
      </c>
      <c r="BY387" s="86">
        <v>0</v>
      </c>
      <c r="BZ387" s="86">
        <v>0</v>
      </c>
      <c r="CA387" s="56"/>
      <c r="CB387"/>
      <c r="CC387"/>
      <c r="CD387"/>
      <c r="CE387"/>
      <c r="CF387"/>
      <c r="CG387"/>
      <c r="CH387"/>
      <c r="CI387"/>
      <c r="CJ387"/>
      <c r="CK387"/>
      <c r="CL387"/>
    </row>
    <row r="388" spans="1:90" s="19" customFormat="1" x14ac:dyDescent="0.25">
      <c r="A388" s="2">
        <v>404111</v>
      </c>
      <c r="B388" s="3" t="s">
        <v>1118</v>
      </c>
      <c r="C388" s="3" t="s">
        <v>1119</v>
      </c>
      <c r="D388" s="3" t="s">
        <v>141</v>
      </c>
      <c r="E388" s="3" t="str">
        <f t="shared" si="94"/>
        <v>SLATER LEMONT W1 pnum404111</v>
      </c>
      <c r="F388" s="2">
        <v>152</v>
      </c>
      <c r="G388" s="3" t="s">
        <v>1120</v>
      </c>
      <c r="H388" s="3" t="s">
        <v>1121</v>
      </c>
      <c r="I388" s="50">
        <v>0</v>
      </c>
      <c r="J388" s="50">
        <v>0</v>
      </c>
      <c r="K388" s="50">
        <v>0</v>
      </c>
      <c r="L388" s="50">
        <v>0</v>
      </c>
      <c r="M388" s="50">
        <v>0</v>
      </c>
      <c r="N388" s="50">
        <v>0</v>
      </c>
      <c r="O388" s="50">
        <v>0</v>
      </c>
      <c r="P388" s="50">
        <v>0</v>
      </c>
      <c r="Q388" s="50">
        <v>0</v>
      </c>
      <c r="R388" s="50">
        <v>0</v>
      </c>
      <c r="S388" s="50">
        <v>0</v>
      </c>
      <c r="T388" s="50">
        <v>0</v>
      </c>
      <c r="U388" s="50">
        <v>0</v>
      </c>
      <c r="V388" s="50">
        <v>0</v>
      </c>
      <c r="W388" s="50">
        <v>0</v>
      </c>
      <c r="X388" s="50">
        <v>0</v>
      </c>
      <c r="Y388" s="50">
        <v>0</v>
      </c>
      <c r="Z388" s="50">
        <v>0</v>
      </c>
      <c r="AA388" s="50">
        <v>0</v>
      </c>
      <c r="AB388" s="50">
        <f t="shared" ref="AB388:AL388" si="104">AC388-300000</f>
        <v>19450000</v>
      </c>
      <c r="AC388" s="50">
        <f t="shared" si="104"/>
        <v>19750000</v>
      </c>
      <c r="AD388" s="50">
        <f t="shared" si="104"/>
        <v>20050000</v>
      </c>
      <c r="AE388" s="50">
        <f t="shared" si="104"/>
        <v>20350000</v>
      </c>
      <c r="AF388" s="50">
        <f t="shared" si="104"/>
        <v>20650000</v>
      </c>
      <c r="AG388" s="50">
        <f t="shared" si="104"/>
        <v>20950000</v>
      </c>
      <c r="AH388" s="50">
        <f t="shared" si="104"/>
        <v>21250000</v>
      </c>
      <c r="AI388" s="50">
        <f t="shared" si="104"/>
        <v>21550000</v>
      </c>
      <c r="AJ388" s="50">
        <f t="shared" si="104"/>
        <v>21850000</v>
      </c>
      <c r="AK388" s="50">
        <f t="shared" si="104"/>
        <v>22150000</v>
      </c>
      <c r="AL388" s="50">
        <f t="shared" si="104"/>
        <v>22450000</v>
      </c>
      <c r="AM388" s="50">
        <v>22750000</v>
      </c>
      <c r="AN388" s="51">
        <v>14500000</v>
      </c>
      <c r="AO388" s="51">
        <v>11440000</v>
      </c>
      <c r="AP388" s="51">
        <v>11440000</v>
      </c>
      <c r="AQ388" s="51">
        <v>11440000</v>
      </c>
      <c r="AR388" s="51">
        <v>11440000</v>
      </c>
      <c r="AS388" s="51">
        <v>11440000</v>
      </c>
      <c r="AT388" s="51">
        <v>11440000</v>
      </c>
      <c r="AU388" s="51">
        <v>11440000</v>
      </c>
      <c r="AV388" s="55">
        <v>13960000</v>
      </c>
      <c r="AW388" s="55">
        <v>13960000</v>
      </c>
      <c r="AX388" s="55">
        <v>14560000</v>
      </c>
      <c r="AY388" s="55">
        <v>14560000</v>
      </c>
      <c r="AZ388" s="55">
        <v>14560000</v>
      </c>
      <c r="BA388" s="55">
        <v>5560000</v>
      </c>
      <c r="BB388" s="55">
        <v>7560000</v>
      </c>
      <c r="BC388" s="55">
        <v>11560000</v>
      </c>
      <c r="BD388" s="55">
        <v>15000000</v>
      </c>
      <c r="BE388" s="55">
        <v>17000000</v>
      </c>
      <c r="BF388" s="55">
        <v>19000000</v>
      </c>
      <c r="BG388" s="55">
        <v>22400000</v>
      </c>
      <c r="BH388" s="55">
        <v>1530000</v>
      </c>
      <c r="BI388" s="55">
        <v>1530000</v>
      </c>
      <c r="BJ388" s="55">
        <v>1530000</v>
      </c>
      <c r="BK388" s="55">
        <v>0</v>
      </c>
      <c r="BL388" s="55">
        <v>0</v>
      </c>
      <c r="BM388" s="55">
        <v>0</v>
      </c>
      <c r="BN388" s="55">
        <v>0</v>
      </c>
      <c r="BO388" s="55">
        <v>0</v>
      </c>
      <c r="BP388" s="55">
        <v>0</v>
      </c>
      <c r="BQ388" s="55">
        <v>0</v>
      </c>
      <c r="BR388" s="55">
        <v>0</v>
      </c>
      <c r="BS388" s="55">
        <v>0</v>
      </c>
      <c r="BT388" s="55">
        <v>0</v>
      </c>
      <c r="BU388" s="55">
        <v>0</v>
      </c>
      <c r="BV388" s="55">
        <v>0</v>
      </c>
      <c r="BW388" s="55">
        <v>0</v>
      </c>
      <c r="BX388" s="55">
        <v>0</v>
      </c>
      <c r="BY388" s="55">
        <v>0</v>
      </c>
      <c r="BZ388" s="55">
        <v>0</v>
      </c>
      <c r="CA388" s="58"/>
    </row>
    <row r="389" spans="1:90" ht="30" x14ac:dyDescent="0.25">
      <c r="A389" s="15">
        <v>405085</v>
      </c>
      <c r="B389" s="16" t="s">
        <v>1122</v>
      </c>
      <c r="C389" s="16" t="s">
        <v>1123</v>
      </c>
      <c r="D389" s="16" t="s">
        <v>136</v>
      </c>
      <c r="E389" s="3" t="str">
        <f t="shared" si="94"/>
        <v>SOUTHEAST JOLIET SANITARY DIST W2 pnum405085</v>
      </c>
      <c r="F389" s="15">
        <v>275</v>
      </c>
      <c r="G389" s="16" t="s">
        <v>1124</v>
      </c>
      <c r="H389" s="16" t="s">
        <v>1125</v>
      </c>
      <c r="I389" s="59">
        <v>0</v>
      </c>
      <c r="J389" s="59">
        <v>0</v>
      </c>
      <c r="K389" s="59">
        <v>0</v>
      </c>
      <c r="L389" s="59">
        <v>0</v>
      </c>
      <c r="M389" s="60">
        <v>0</v>
      </c>
      <c r="N389" s="60">
        <v>0</v>
      </c>
      <c r="O389" s="60">
        <v>0</v>
      </c>
      <c r="P389" s="60">
        <v>0</v>
      </c>
      <c r="Q389" s="60">
        <v>0</v>
      </c>
      <c r="R389" s="60">
        <v>0</v>
      </c>
      <c r="S389" s="60">
        <v>0</v>
      </c>
      <c r="T389" s="60">
        <v>0</v>
      </c>
      <c r="U389" s="60">
        <v>0</v>
      </c>
      <c r="V389" s="60">
        <v>0</v>
      </c>
      <c r="W389" s="60">
        <v>0</v>
      </c>
      <c r="X389" s="60">
        <v>0</v>
      </c>
      <c r="Y389" s="60">
        <v>0</v>
      </c>
      <c r="Z389" s="60">
        <v>0</v>
      </c>
      <c r="AA389" s="60">
        <v>0</v>
      </c>
      <c r="AB389" s="60">
        <v>0</v>
      </c>
      <c r="AC389" s="60">
        <v>0</v>
      </c>
      <c r="AD389" s="60">
        <v>0</v>
      </c>
      <c r="AE389" s="60">
        <v>0</v>
      </c>
      <c r="AF389" s="60">
        <v>0</v>
      </c>
      <c r="AG389" s="60">
        <v>0</v>
      </c>
      <c r="AH389" s="60">
        <v>0</v>
      </c>
      <c r="AI389" s="60">
        <v>0</v>
      </c>
      <c r="AJ389" s="60">
        <v>0</v>
      </c>
      <c r="AK389" s="60">
        <v>0</v>
      </c>
      <c r="AL389" s="60">
        <v>0</v>
      </c>
      <c r="AM389" s="60">
        <v>0</v>
      </c>
      <c r="AN389" s="60">
        <v>0</v>
      </c>
      <c r="AO389" s="60">
        <v>0</v>
      </c>
      <c r="AP389" s="60">
        <v>0</v>
      </c>
      <c r="AQ389" s="60">
        <v>0</v>
      </c>
      <c r="AR389" s="60">
        <v>0</v>
      </c>
      <c r="AS389" s="60">
        <v>0</v>
      </c>
      <c r="AT389" s="60">
        <v>0</v>
      </c>
      <c r="AU389" s="60">
        <v>0</v>
      </c>
      <c r="AV389" s="60">
        <v>0</v>
      </c>
      <c r="AW389" s="60">
        <v>0</v>
      </c>
      <c r="AX389" s="60">
        <v>0</v>
      </c>
      <c r="AY389" s="60">
        <v>0</v>
      </c>
      <c r="AZ389" s="60">
        <v>0</v>
      </c>
      <c r="BA389" s="60">
        <v>0</v>
      </c>
      <c r="BB389" s="60">
        <v>0</v>
      </c>
      <c r="BC389" s="60">
        <v>0</v>
      </c>
      <c r="BD389" s="60">
        <v>0</v>
      </c>
      <c r="BE389" s="60">
        <v>0</v>
      </c>
      <c r="BF389" s="60">
        <v>0</v>
      </c>
      <c r="BG389" s="61">
        <v>36433022</v>
      </c>
      <c r="BH389" s="61">
        <v>37433022</v>
      </c>
      <c r="BI389" s="61">
        <v>39785000</v>
      </c>
      <c r="BJ389" s="61">
        <v>39785000</v>
      </c>
      <c r="BK389" s="61">
        <v>35785000</v>
      </c>
      <c r="BL389" s="64">
        <v>32850000</v>
      </c>
      <c r="BM389" s="64">
        <v>32850000</v>
      </c>
      <c r="BN389" s="64">
        <v>32850000</v>
      </c>
      <c r="BO389" s="64">
        <v>32850000</v>
      </c>
      <c r="BP389" s="66">
        <v>0</v>
      </c>
      <c r="BQ389" s="66">
        <v>0</v>
      </c>
      <c r="BR389" s="66">
        <v>0</v>
      </c>
      <c r="BS389" s="66">
        <v>0</v>
      </c>
      <c r="BT389" s="66">
        <v>0</v>
      </c>
      <c r="BU389" s="66">
        <v>0</v>
      </c>
      <c r="BV389" s="66">
        <v>0</v>
      </c>
      <c r="BW389" s="66">
        <v>0</v>
      </c>
      <c r="BX389" s="66">
        <v>0</v>
      </c>
      <c r="BY389" s="66">
        <v>0</v>
      </c>
      <c r="BZ389" s="66">
        <v>0</v>
      </c>
      <c r="CA389" s="63"/>
    </row>
    <row r="390" spans="1:90" s="14" customFormat="1" ht="30" x14ac:dyDescent="0.25">
      <c r="A390" s="15">
        <v>409307</v>
      </c>
      <c r="B390" s="16" t="s">
        <v>1122</v>
      </c>
      <c r="C390" s="16" t="s">
        <v>1123</v>
      </c>
      <c r="D390" s="16" t="s">
        <v>141</v>
      </c>
      <c r="E390" s="3" t="str">
        <f t="shared" si="94"/>
        <v>SOUTHEAST JOLIET SANITARY DIST W1 pnum409307</v>
      </c>
      <c r="F390" s="15">
        <v>248</v>
      </c>
      <c r="G390" s="16" t="s">
        <v>1126</v>
      </c>
      <c r="H390" s="16" t="s">
        <v>1127</v>
      </c>
      <c r="I390" s="59">
        <v>0</v>
      </c>
      <c r="J390" s="59">
        <v>0</v>
      </c>
      <c r="K390" s="59">
        <v>0</v>
      </c>
      <c r="L390" s="59">
        <v>0</v>
      </c>
      <c r="M390" s="59">
        <f t="shared" ref="M390:AM390" si="105">N390- 1000000</f>
        <v>34221000</v>
      </c>
      <c r="N390" s="59">
        <f t="shared" si="105"/>
        <v>35221000</v>
      </c>
      <c r="O390" s="59">
        <f t="shared" si="105"/>
        <v>36221000</v>
      </c>
      <c r="P390" s="59">
        <f t="shared" si="105"/>
        <v>37221000</v>
      </c>
      <c r="Q390" s="59">
        <f t="shared" si="105"/>
        <v>38221000</v>
      </c>
      <c r="R390" s="59">
        <f t="shared" si="105"/>
        <v>39221000</v>
      </c>
      <c r="S390" s="59">
        <f t="shared" si="105"/>
        <v>40221000</v>
      </c>
      <c r="T390" s="59">
        <f t="shared" si="105"/>
        <v>41221000</v>
      </c>
      <c r="U390" s="59">
        <f t="shared" si="105"/>
        <v>42221000</v>
      </c>
      <c r="V390" s="59">
        <f t="shared" si="105"/>
        <v>43221000</v>
      </c>
      <c r="W390" s="59">
        <f t="shared" si="105"/>
        <v>44221000</v>
      </c>
      <c r="X390" s="59">
        <f t="shared" si="105"/>
        <v>45221000</v>
      </c>
      <c r="Y390" s="59">
        <f t="shared" si="105"/>
        <v>46221000</v>
      </c>
      <c r="Z390" s="59">
        <f t="shared" si="105"/>
        <v>47221000</v>
      </c>
      <c r="AA390" s="59">
        <f t="shared" si="105"/>
        <v>48221000</v>
      </c>
      <c r="AB390" s="59">
        <f t="shared" si="105"/>
        <v>49221000</v>
      </c>
      <c r="AC390" s="59">
        <f t="shared" si="105"/>
        <v>50221000</v>
      </c>
      <c r="AD390" s="59">
        <f t="shared" si="105"/>
        <v>51221000</v>
      </c>
      <c r="AE390" s="59">
        <f t="shared" si="105"/>
        <v>52221000</v>
      </c>
      <c r="AF390" s="59">
        <f t="shared" si="105"/>
        <v>53221000</v>
      </c>
      <c r="AG390" s="59">
        <f t="shared" si="105"/>
        <v>54221000</v>
      </c>
      <c r="AH390" s="59">
        <f t="shared" si="105"/>
        <v>55221000</v>
      </c>
      <c r="AI390" s="59">
        <f t="shared" si="105"/>
        <v>56221000</v>
      </c>
      <c r="AJ390" s="59">
        <f t="shared" si="105"/>
        <v>57221000</v>
      </c>
      <c r="AK390" s="59">
        <f t="shared" si="105"/>
        <v>58221000</v>
      </c>
      <c r="AL390" s="59">
        <f t="shared" si="105"/>
        <v>59221000</v>
      </c>
      <c r="AM390" s="59">
        <f t="shared" si="105"/>
        <v>60221000</v>
      </c>
      <c r="AN390" s="61">
        <v>61221000</v>
      </c>
      <c r="AO390" s="61">
        <v>69132000</v>
      </c>
      <c r="AP390" s="61">
        <v>70304000</v>
      </c>
      <c r="AQ390" s="61">
        <v>70255000</v>
      </c>
      <c r="AR390" s="61">
        <v>84867000</v>
      </c>
      <c r="AS390" s="61">
        <v>70304000</v>
      </c>
      <c r="AT390" s="61">
        <v>70304000</v>
      </c>
      <c r="AU390" s="61">
        <v>70151000</v>
      </c>
      <c r="AV390" s="61">
        <v>79667000</v>
      </c>
      <c r="AW390" s="61">
        <v>79667000</v>
      </c>
      <c r="AX390" s="61">
        <v>69820000</v>
      </c>
      <c r="AY390" s="61">
        <v>67820000</v>
      </c>
      <c r="AZ390" s="61">
        <v>65820000</v>
      </c>
      <c r="BA390" s="61">
        <v>63820000</v>
      </c>
      <c r="BB390" s="61">
        <v>62079000</v>
      </c>
      <c r="BC390" s="61">
        <v>62079000</v>
      </c>
      <c r="BD390" s="61">
        <v>62079000</v>
      </c>
      <c r="BE390" s="61">
        <v>62079000</v>
      </c>
      <c r="BF390" s="61">
        <v>62079000</v>
      </c>
      <c r="BG390" s="61">
        <v>36433023</v>
      </c>
      <c r="BH390" s="61">
        <v>38433023</v>
      </c>
      <c r="BI390" s="61">
        <v>39785000</v>
      </c>
      <c r="BJ390" s="61">
        <v>39785000</v>
      </c>
      <c r="BK390" s="61">
        <v>35785000</v>
      </c>
      <c r="BL390" s="61">
        <v>32850000</v>
      </c>
      <c r="BM390" s="61">
        <v>32850000</v>
      </c>
      <c r="BN390" s="61">
        <v>32850000</v>
      </c>
      <c r="BO390" s="61">
        <v>32850000</v>
      </c>
      <c r="BP390" s="64">
        <v>65700000</v>
      </c>
      <c r="BQ390" s="64">
        <v>65700000</v>
      </c>
      <c r="BR390" s="64">
        <v>65700000</v>
      </c>
      <c r="BS390" s="64">
        <v>65700000</v>
      </c>
      <c r="BT390" s="64">
        <v>65700000</v>
      </c>
      <c r="BU390" s="64">
        <v>65700000</v>
      </c>
      <c r="BV390" s="64">
        <v>65700000</v>
      </c>
      <c r="BW390" s="64">
        <v>60700000</v>
      </c>
      <c r="BX390" s="64">
        <v>57051400</v>
      </c>
      <c r="BY390" s="64">
        <v>82339800</v>
      </c>
      <c r="BZ390" s="64">
        <v>82339800</v>
      </c>
      <c r="CA390" s="63"/>
    </row>
    <row r="391" spans="1:90" s="14" customFormat="1" ht="30" x14ac:dyDescent="0.25">
      <c r="A391" s="2">
        <v>405421</v>
      </c>
      <c r="B391" s="3" t="s">
        <v>1128</v>
      </c>
      <c r="C391" s="3" t="s">
        <v>1129</v>
      </c>
      <c r="D391" s="3" t="s">
        <v>141</v>
      </c>
      <c r="E391" s="3" t="str">
        <f t="shared" si="94"/>
        <v>STANS LANDSCAPING W1 pnum405421</v>
      </c>
      <c r="F391" s="2">
        <v>385</v>
      </c>
      <c r="G391" s="3" t="s">
        <v>1130</v>
      </c>
      <c r="H391" s="3" t="s">
        <v>1131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0</v>
      </c>
      <c r="S391" s="50">
        <v>0</v>
      </c>
      <c r="T391" s="50">
        <v>0</v>
      </c>
      <c r="U391" s="50">
        <v>0</v>
      </c>
      <c r="V391" s="50">
        <v>0</v>
      </c>
      <c r="W391" s="50">
        <v>0</v>
      </c>
      <c r="X391" s="50">
        <v>0</v>
      </c>
      <c r="Y391" s="50">
        <v>0</v>
      </c>
      <c r="Z391" s="50">
        <v>0</v>
      </c>
      <c r="AA391" s="50">
        <v>0</v>
      </c>
      <c r="AB391" s="50">
        <v>0</v>
      </c>
      <c r="AC391" s="50">
        <v>0</v>
      </c>
      <c r="AD391" s="50">
        <v>0</v>
      </c>
      <c r="AE391" s="50">
        <v>0</v>
      </c>
      <c r="AF391" s="50">
        <v>0</v>
      </c>
      <c r="AG391" s="50">
        <v>0</v>
      </c>
      <c r="AH391" s="50">
        <v>0</v>
      </c>
      <c r="AI391" s="50">
        <v>0</v>
      </c>
      <c r="AJ391" s="50">
        <v>0</v>
      </c>
      <c r="AK391" s="50">
        <v>0</v>
      </c>
      <c r="AL391" s="50">
        <v>0</v>
      </c>
      <c r="AM391" s="50">
        <v>0</v>
      </c>
      <c r="AN391" s="50">
        <v>0</v>
      </c>
      <c r="AO391" s="50">
        <v>0</v>
      </c>
      <c r="AP391" s="50">
        <v>0</v>
      </c>
      <c r="AQ391" s="50">
        <v>0</v>
      </c>
      <c r="AR391" s="50">
        <v>0</v>
      </c>
      <c r="AS391" s="50">
        <v>0</v>
      </c>
      <c r="AT391" s="50">
        <v>0</v>
      </c>
      <c r="AU391" s="50">
        <v>0</v>
      </c>
      <c r="AV391" s="50">
        <v>0</v>
      </c>
      <c r="AW391" s="50">
        <v>0</v>
      </c>
      <c r="AX391" s="50">
        <v>0</v>
      </c>
      <c r="AY391" s="50">
        <v>0</v>
      </c>
      <c r="AZ391" s="50">
        <v>0</v>
      </c>
      <c r="BA391" s="50">
        <v>0</v>
      </c>
      <c r="BB391" s="50">
        <v>0</v>
      </c>
      <c r="BC391" s="50">
        <v>0</v>
      </c>
      <c r="BD391" s="51">
        <v>19300000</v>
      </c>
      <c r="BE391" s="51">
        <v>10300000</v>
      </c>
      <c r="BF391" s="51">
        <v>2300000</v>
      </c>
      <c r="BG391" s="51">
        <v>193000</v>
      </c>
      <c r="BH391" s="51">
        <v>73000</v>
      </c>
      <c r="BI391" s="51">
        <v>150000</v>
      </c>
      <c r="BJ391" s="51">
        <v>300000</v>
      </c>
      <c r="BK391" s="51">
        <v>325000</v>
      </c>
      <c r="BL391" s="51">
        <v>350000</v>
      </c>
      <c r="BM391" s="51">
        <v>360000</v>
      </c>
      <c r="BN391" s="52">
        <v>380000</v>
      </c>
      <c r="BO391" s="52">
        <v>250000</v>
      </c>
      <c r="BP391" s="52">
        <v>100000</v>
      </c>
      <c r="BQ391" s="53">
        <v>380000</v>
      </c>
      <c r="BR391" s="53">
        <v>250000</v>
      </c>
      <c r="BS391" s="53">
        <v>100000</v>
      </c>
      <c r="BT391" s="53">
        <v>0</v>
      </c>
      <c r="BU391" s="53">
        <v>0</v>
      </c>
      <c r="BV391" s="53">
        <v>0</v>
      </c>
      <c r="BW391" s="53">
        <v>0</v>
      </c>
      <c r="BX391" s="53">
        <v>0</v>
      </c>
      <c r="BY391" s="53">
        <v>0</v>
      </c>
      <c r="BZ391" s="53">
        <v>0</v>
      </c>
      <c r="CA391" s="58"/>
    </row>
    <row r="392" spans="1:90" s="24" customFormat="1" x14ac:dyDescent="0.25">
      <c r="A392" s="43">
        <v>409223</v>
      </c>
      <c r="B392" s="44" t="s">
        <v>1132</v>
      </c>
      <c r="C392" s="11" t="s">
        <v>1133</v>
      </c>
      <c r="D392" s="11" t="s">
        <v>136</v>
      </c>
      <c r="E392" s="3" t="str">
        <f t="shared" si="94"/>
        <v>STEGER W2 pnum409223</v>
      </c>
      <c r="F392" s="10">
        <v>325</v>
      </c>
      <c r="G392" s="11" t="s">
        <v>1134</v>
      </c>
      <c r="H392" s="11" t="s">
        <v>1135</v>
      </c>
      <c r="I392" s="82">
        <f>AN392/2</f>
        <v>94125500</v>
      </c>
      <c r="J392" s="83">
        <f t="shared" ref="J392:AM392" si="106">(($AN392-$I392)/($AN$2-$I$2))+I392</f>
        <v>94125508.715324074</v>
      </c>
      <c r="K392" s="83">
        <f t="shared" si="106"/>
        <v>94125517.430648148</v>
      </c>
      <c r="L392" s="83">
        <f t="shared" si="106"/>
        <v>94125526.145972222</v>
      </c>
      <c r="M392" s="83">
        <f t="shared" si="106"/>
        <v>94125534.861296296</v>
      </c>
      <c r="N392" s="83">
        <f t="shared" si="106"/>
        <v>94125543.57662037</v>
      </c>
      <c r="O392" s="83">
        <f t="shared" si="106"/>
        <v>94125552.291944444</v>
      </c>
      <c r="P392" s="83">
        <f t="shared" si="106"/>
        <v>94125561.007268518</v>
      </c>
      <c r="Q392" s="83">
        <f t="shared" si="106"/>
        <v>94125569.722592592</v>
      </c>
      <c r="R392" s="83">
        <f t="shared" si="106"/>
        <v>94125578.437916666</v>
      </c>
      <c r="S392" s="83">
        <f t="shared" si="106"/>
        <v>94125587.15324074</v>
      </c>
      <c r="T392" s="83">
        <f t="shared" si="106"/>
        <v>94125595.868564814</v>
      </c>
      <c r="U392" s="83">
        <f t="shared" si="106"/>
        <v>94125604.583888888</v>
      </c>
      <c r="V392" s="83">
        <f t="shared" si="106"/>
        <v>94125613.299212962</v>
      </c>
      <c r="W392" s="83">
        <f t="shared" si="106"/>
        <v>94125622.014537036</v>
      </c>
      <c r="X392" s="83">
        <f t="shared" si="106"/>
        <v>94125630.72986111</v>
      </c>
      <c r="Y392" s="83">
        <f t="shared" si="106"/>
        <v>94125639.445185184</v>
      </c>
      <c r="Z392" s="83">
        <f t="shared" si="106"/>
        <v>94125648.160509259</v>
      </c>
      <c r="AA392" s="83">
        <f t="shared" si="106"/>
        <v>94125656.875833333</v>
      </c>
      <c r="AB392" s="83">
        <f t="shared" si="106"/>
        <v>94125665.591157407</v>
      </c>
      <c r="AC392" s="83">
        <f t="shared" si="106"/>
        <v>94125674.306481481</v>
      </c>
      <c r="AD392" s="83">
        <f t="shared" si="106"/>
        <v>94125683.021805555</v>
      </c>
      <c r="AE392" s="83">
        <f t="shared" si="106"/>
        <v>94125691.737129629</v>
      </c>
      <c r="AF392" s="83">
        <f t="shared" si="106"/>
        <v>94125700.452453703</v>
      </c>
      <c r="AG392" s="83">
        <f t="shared" si="106"/>
        <v>94125709.167777777</v>
      </c>
      <c r="AH392" s="83">
        <f t="shared" si="106"/>
        <v>94125717.883101851</v>
      </c>
      <c r="AI392" s="83">
        <f t="shared" si="106"/>
        <v>94125726.598425925</v>
      </c>
      <c r="AJ392" s="83">
        <f t="shared" si="106"/>
        <v>94125735.313749999</v>
      </c>
      <c r="AK392" s="83">
        <f t="shared" si="106"/>
        <v>94125744.029074073</v>
      </c>
      <c r="AL392" s="83">
        <f t="shared" si="106"/>
        <v>94125752.744398147</v>
      </c>
      <c r="AM392" s="83">
        <f t="shared" si="106"/>
        <v>94125761.459722221</v>
      </c>
      <c r="AN392" s="77">
        <v>188251000</v>
      </c>
      <c r="AO392" s="77">
        <v>154611000</v>
      </c>
      <c r="AP392" s="77">
        <v>134545000</v>
      </c>
      <c r="AQ392" s="77">
        <v>183861000</v>
      </c>
      <c r="AR392" s="77">
        <v>168117000</v>
      </c>
      <c r="AS392" s="77">
        <v>178449000</v>
      </c>
      <c r="AT392" s="77">
        <v>163235000</v>
      </c>
      <c r="AU392" s="77">
        <v>184254000</v>
      </c>
      <c r="AV392" s="77">
        <v>182301000</v>
      </c>
      <c r="AW392" s="77">
        <v>172391000</v>
      </c>
      <c r="AX392" s="77">
        <v>189054000</v>
      </c>
      <c r="AY392" s="77">
        <v>147752000</v>
      </c>
      <c r="AZ392" s="77">
        <v>183548000</v>
      </c>
      <c r="BA392" s="77">
        <v>192504000</v>
      </c>
      <c r="BB392" s="77">
        <v>190222000</v>
      </c>
      <c r="BC392" s="77">
        <v>172251000</v>
      </c>
      <c r="BD392" s="77">
        <v>190878000</v>
      </c>
      <c r="BE392" s="77">
        <v>215222000</v>
      </c>
      <c r="BF392" s="77">
        <v>212852000</v>
      </c>
      <c r="BG392" s="77">
        <v>185192000</v>
      </c>
      <c r="BH392" s="77">
        <v>185192000</v>
      </c>
      <c r="BI392" s="77">
        <v>141253000</v>
      </c>
      <c r="BJ392" s="77">
        <v>176815000</v>
      </c>
      <c r="BK392" s="77">
        <v>144566000</v>
      </c>
      <c r="BL392" s="77">
        <v>145348000</v>
      </c>
      <c r="BM392" s="77">
        <v>133800000</v>
      </c>
      <c r="BN392" s="79">
        <v>139820000</v>
      </c>
      <c r="BO392" s="79">
        <v>130176000</v>
      </c>
      <c r="BP392" s="79">
        <v>131208000</v>
      </c>
      <c r="BQ392" s="79">
        <v>121085000</v>
      </c>
      <c r="BR392" s="79">
        <v>123362000</v>
      </c>
      <c r="BS392" s="79">
        <v>106476000</v>
      </c>
      <c r="BT392" s="79">
        <f t="shared" ref="BT392:BZ392" si="107">AVERAGE($BO$390:$BS$390)</f>
        <v>59130000</v>
      </c>
      <c r="BU392" s="79">
        <f t="shared" si="107"/>
        <v>59130000</v>
      </c>
      <c r="BV392" s="79">
        <f t="shared" si="107"/>
        <v>59130000</v>
      </c>
      <c r="BW392" s="79">
        <f t="shared" si="107"/>
        <v>59130000</v>
      </c>
      <c r="BX392" s="79">
        <f t="shared" si="107"/>
        <v>59130000</v>
      </c>
      <c r="BY392" s="79">
        <f t="shared" si="107"/>
        <v>59130000</v>
      </c>
      <c r="BZ392" s="77">
        <f t="shared" si="107"/>
        <v>59130000</v>
      </c>
      <c r="CA392" s="117"/>
    </row>
    <row r="393" spans="1:90" s="19" customFormat="1" x14ac:dyDescent="0.25">
      <c r="A393" s="43">
        <v>409222</v>
      </c>
      <c r="B393" s="44" t="s">
        <v>1132</v>
      </c>
      <c r="C393" s="11" t="s">
        <v>1133</v>
      </c>
      <c r="D393" s="11" t="s">
        <v>141</v>
      </c>
      <c r="E393" s="3" t="str">
        <f t="shared" si="94"/>
        <v>STEGER W1 pnum409222</v>
      </c>
      <c r="F393" s="10">
        <v>318</v>
      </c>
      <c r="G393" s="11" t="s">
        <v>1136</v>
      </c>
      <c r="H393" s="11" t="s">
        <v>1137</v>
      </c>
      <c r="I393" s="82">
        <f>AN393/2</f>
        <v>9830100</v>
      </c>
      <c r="J393" s="83">
        <f t="shared" ref="J393:AM393" si="108">(($AN393-$I393)/($AN$2-$I$2))+I393</f>
        <v>9830100.9101944435</v>
      </c>
      <c r="K393" s="83">
        <f t="shared" si="108"/>
        <v>9830101.8203888871</v>
      </c>
      <c r="L393" s="83">
        <f t="shared" si="108"/>
        <v>9830102.7305833306</v>
      </c>
      <c r="M393" s="83">
        <f t="shared" si="108"/>
        <v>9830103.6407777742</v>
      </c>
      <c r="N393" s="83">
        <f t="shared" si="108"/>
        <v>9830104.5509722177</v>
      </c>
      <c r="O393" s="83">
        <f t="shared" si="108"/>
        <v>9830105.4611666612</v>
      </c>
      <c r="P393" s="83">
        <f t="shared" si="108"/>
        <v>9830106.3713611048</v>
      </c>
      <c r="Q393" s="83">
        <f t="shared" si="108"/>
        <v>9830107.2815555483</v>
      </c>
      <c r="R393" s="83">
        <f t="shared" si="108"/>
        <v>9830108.1917499918</v>
      </c>
      <c r="S393" s="83">
        <f t="shared" si="108"/>
        <v>9830109.1019444354</v>
      </c>
      <c r="T393" s="83">
        <f t="shared" si="108"/>
        <v>9830110.0121388789</v>
      </c>
      <c r="U393" s="83">
        <f t="shared" si="108"/>
        <v>9830110.9223333225</v>
      </c>
      <c r="V393" s="83">
        <f t="shared" si="108"/>
        <v>9830111.832527766</v>
      </c>
      <c r="W393" s="83">
        <f t="shared" si="108"/>
        <v>9830112.7427222095</v>
      </c>
      <c r="X393" s="83">
        <f t="shared" si="108"/>
        <v>9830113.6529166531</v>
      </c>
      <c r="Y393" s="83">
        <f t="shared" si="108"/>
        <v>9830114.5631110966</v>
      </c>
      <c r="Z393" s="83">
        <f t="shared" si="108"/>
        <v>9830115.4733055402</v>
      </c>
      <c r="AA393" s="83">
        <f t="shared" si="108"/>
        <v>9830116.3834999837</v>
      </c>
      <c r="AB393" s="83">
        <f t="shared" si="108"/>
        <v>9830117.2936944272</v>
      </c>
      <c r="AC393" s="83">
        <f t="shared" si="108"/>
        <v>9830118.2038888708</v>
      </c>
      <c r="AD393" s="83">
        <f t="shared" si="108"/>
        <v>9830119.1140833143</v>
      </c>
      <c r="AE393" s="83">
        <f t="shared" si="108"/>
        <v>9830120.0242777579</v>
      </c>
      <c r="AF393" s="83">
        <f t="shared" si="108"/>
        <v>9830120.9344722014</v>
      </c>
      <c r="AG393" s="83">
        <f t="shared" si="108"/>
        <v>9830121.8446666449</v>
      </c>
      <c r="AH393" s="83">
        <f t="shared" si="108"/>
        <v>9830122.7548610885</v>
      </c>
      <c r="AI393" s="83">
        <f t="shared" si="108"/>
        <v>9830123.665055532</v>
      </c>
      <c r="AJ393" s="83">
        <f t="shared" si="108"/>
        <v>9830124.5752499755</v>
      </c>
      <c r="AK393" s="83">
        <f t="shared" si="108"/>
        <v>9830125.4854444191</v>
      </c>
      <c r="AL393" s="83">
        <f t="shared" si="108"/>
        <v>9830126.3956388626</v>
      </c>
      <c r="AM393" s="83">
        <f t="shared" si="108"/>
        <v>9830127.3058333062</v>
      </c>
      <c r="AN393" s="77">
        <v>19660200</v>
      </c>
      <c r="AO393" s="77">
        <v>5256000</v>
      </c>
      <c r="AP393" s="77">
        <v>23519900</v>
      </c>
      <c r="AQ393" s="77">
        <v>2248600</v>
      </c>
      <c r="AR393" s="77">
        <v>9592900</v>
      </c>
      <c r="AS393" s="77">
        <v>7119100</v>
      </c>
      <c r="AT393" s="77">
        <v>0</v>
      </c>
      <c r="AU393" s="77">
        <v>0</v>
      </c>
      <c r="AV393" s="109">
        <f>(($AX$391-$AS$391)/(1991-1988))+AS393</f>
        <v>7119100</v>
      </c>
      <c r="AW393" s="109">
        <f>(($AX$391-$AS$391)/(1991-1988))+AV393</f>
        <v>7119100</v>
      </c>
      <c r="AX393" s="77">
        <v>1018000</v>
      </c>
      <c r="AY393" s="118">
        <f>(($BD$391-$AX$391)/(1997-1991))+AX393</f>
        <v>4234666.666666666</v>
      </c>
      <c r="AZ393" s="118">
        <f>(($BD$391-$AX$391)/(1997-1991))+AY393</f>
        <v>7451333.3333333321</v>
      </c>
      <c r="BA393" s="118">
        <f>(($BD$391-$AX$391)/(1997-1991))+AZ393</f>
        <v>10667999.999999998</v>
      </c>
      <c r="BB393" s="118">
        <f>(($BD$391-$AX$391)/(1997-1991))+BA393</f>
        <v>13884666.666666664</v>
      </c>
      <c r="BC393" s="109">
        <f>(($BD$391-$AX$391)/(1997-1991))+BB393</f>
        <v>17101333.333333332</v>
      </c>
      <c r="BD393" s="77">
        <v>1886000</v>
      </c>
      <c r="BE393" s="109">
        <v>0</v>
      </c>
      <c r="BF393" s="109">
        <v>0</v>
      </c>
      <c r="BG393" s="118">
        <v>2158000</v>
      </c>
      <c r="BH393" s="118">
        <v>318000</v>
      </c>
      <c r="BI393" s="77">
        <v>2158000</v>
      </c>
      <c r="BJ393" s="77">
        <v>318000</v>
      </c>
      <c r="BK393" s="109">
        <f>(($BM$391-$BJ$391)/(2006-2003))+BJ393</f>
        <v>338000</v>
      </c>
      <c r="BL393" s="109">
        <f>(($BM$391-$BJ$391)/(2006-2003))+BK393</f>
        <v>358000</v>
      </c>
      <c r="BM393" s="77">
        <v>1298000</v>
      </c>
      <c r="BN393" s="109">
        <v>0</v>
      </c>
      <c r="BO393" s="109">
        <v>0</v>
      </c>
      <c r="BP393" s="109">
        <v>0</v>
      </c>
      <c r="BQ393" s="109">
        <v>0</v>
      </c>
      <c r="BR393" s="109">
        <v>0</v>
      </c>
      <c r="BS393" s="109">
        <v>0</v>
      </c>
      <c r="BT393" s="109">
        <v>0</v>
      </c>
      <c r="BU393" s="109">
        <v>0</v>
      </c>
      <c r="BV393" s="109">
        <v>0</v>
      </c>
      <c r="BW393" s="109">
        <v>0</v>
      </c>
      <c r="BX393" s="109">
        <v>0</v>
      </c>
      <c r="BY393" s="109">
        <v>0</v>
      </c>
      <c r="BZ393" s="109">
        <v>0</v>
      </c>
      <c r="CA393" s="117"/>
    </row>
    <row r="394" spans="1:90" s="19" customFormat="1" ht="30" x14ac:dyDescent="0.25">
      <c r="A394" s="20">
        <v>404155</v>
      </c>
      <c r="B394" s="21" t="s">
        <v>1138</v>
      </c>
      <c r="C394" s="21" t="s">
        <v>1139</v>
      </c>
      <c r="D394" s="21" t="s">
        <v>141</v>
      </c>
      <c r="E394" s="3" t="str">
        <f t="shared" si="94"/>
        <v>SUN VALLEY SPORTS CLUB W1 pnum404155</v>
      </c>
      <c r="F394" s="22"/>
      <c r="G394" s="21" t="s">
        <v>1140</v>
      </c>
      <c r="H394" s="21" t="s">
        <v>1141</v>
      </c>
      <c r="I394" s="67">
        <v>0</v>
      </c>
      <c r="J394" s="67">
        <v>0</v>
      </c>
      <c r="K394" s="67">
        <v>0</v>
      </c>
      <c r="L394" s="67">
        <v>0</v>
      </c>
      <c r="M394" s="67">
        <v>0</v>
      </c>
      <c r="N394" s="67">
        <f t="shared" ref="N394:AM394" si="109">O394-80000</f>
        <v>3410000</v>
      </c>
      <c r="O394" s="67">
        <f t="shared" si="109"/>
        <v>3490000</v>
      </c>
      <c r="P394" s="67">
        <f t="shared" si="109"/>
        <v>3570000</v>
      </c>
      <c r="Q394" s="67">
        <f t="shared" si="109"/>
        <v>3650000</v>
      </c>
      <c r="R394" s="67">
        <f t="shared" si="109"/>
        <v>3730000</v>
      </c>
      <c r="S394" s="67">
        <f t="shared" si="109"/>
        <v>3810000</v>
      </c>
      <c r="T394" s="67">
        <f t="shared" si="109"/>
        <v>3890000</v>
      </c>
      <c r="U394" s="67">
        <f t="shared" si="109"/>
        <v>3970000</v>
      </c>
      <c r="V394" s="67">
        <f t="shared" si="109"/>
        <v>4050000</v>
      </c>
      <c r="W394" s="67">
        <f t="shared" si="109"/>
        <v>4130000</v>
      </c>
      <c r="X394" s="67">
        <f t="shared" si="109"/>
        <v>4210000</v>
      </c>
      <c r="Y394" s="67">
        <f t="shared" si="109"/>
        <v>4290000</v>
      </c>
      <c r="Z394" s="67">
        <f t="shared" si="109"/>
        <v>4370000</v>
      </c>
      <c r="AA394" s="67">
        <f t="shared" si="109"/>
        <v>4450000</v>
      </c>
      <c r="AB394" s="67">
        <f t="shared" si="109"/>
        <v>4530000</v>
      </c>
      <c r="AC394" s="67">
        <f t="shared" si="109"/>
        <v>4610000</v>
      </c>
      <c r="AD394" s="67">
        <f t="shared" si="109"/>
        <v>4690000</v>
      </c>
      <c r="AE394" s="67">
        <f t="shared" si="109"/>
        <v>4770000</v>
      </c>
      <c r="AF394" s="67">
        <f t="shared" si="109"/>
        <v>4850000</v>
      </c>
      <c r="AG394" s="67">
        <f t="shared" si="109"/>
        <v>4930000</v>
      </c>
      <c r="AH394" s="67">
        <f t="shared" si="109"/>
        <v>5010000</v>
      </c>
      <c r="AI394" s="67">
        <f t="shared" si="109"/>
        <v>5090000</v>
      </c>
      <c r="AJ394" s="67">
        <f t="shared" si="109"/>
        <v>5170000</v>
      </c>
      <c r="AK394" s="67">
        <f t="shared" si="109"/>
        <v>5250000</v>
      </c>
      <c r="AL394" s="67">
        <f t="shared" si="109"/>
        <v>5330000</v>
      </c>
      <c r="AM394" s="67">
        <f t="shared" si="109"/>
        <v>5410000</v>
      </c>
      <c r="AN394" s="71">
        <v>5490000</v>
      </c>
      <c r="AO394" s="71">
        <v>0</v>
      </c>
      <c r="AP394" s="71">
        <v>0</v>
      </c>
      <c r="AQ394" s="71">
        <v>0</v>
      </c>
      <c r="AR394" s="71">
        <v>0</v>
      </c>
      <c r="AS394" s="71">
        <v>0</v>
      </c>
      <c r="AT394" s="71">
        <v>0</v>
      </c>
      <c r="AU394" s="71">
        <v>0</v>
      </c>
      <c r="AV394" s="71">
        <v>0</v>
      </c>
      <c r="AW394" s="71">
        <v>0</v>
      </c>
      <c r="AX394" s="71">
        <v>0</v>
      </c>
      <c r="AY394" s="71">
        <v>0</v>
      </c>
      <c r="AZ394" s="71">
        <v>0</v>
      </c>
      <c r="BA394" s="71">
        <v>0</v>
      </c>
      <c r="BB394" s="71">
        <v>0</v>
      </c>
      <c r="BC394" s="71">
        <v>0</v>
      </c>
      <c r="BD394" s="71">
        <v>0</v>
      </c>
      <c r="BE394" s="71">
        <v>0</v>
      </c>
      <c r="BF394" s="71">
        <v>0</v>
      </c>
      <c r="BG394" s="71">
        <v>0</v>
      </c>
      <c r="BH394" s="71">
        <v>0</v>
      </c>
      <c r="BI394" s="71">
        <v>0</v>
      </c>
      <c r="BJ394" s="71">
        <v>0</v>
      </c>
      <c r="BK394" s="71">
        <v>0</v>
      </c>
      <c r="BL394" s="71">
        <v>0</v>
      </c>
      <c r="BM394" s="71">
        <v>0</v>
      </c>
      <c r="BN394" s="71">
        <v>0</v>
      </c>
      <c r="BO394" s="71">
        <v>0</v>
      </c>
      <c r="BP394" s="71">
        <v>0</v>
      </c>
      <c r="BQ394" s="71">
        <v>0</v>
      </c>
      <c r="BR394" s="71">
        <v>0</v>
      </c>
      <c r="BS394" s="71">
        <v>0</v>
      </c>
      <c r="BT394" s="71">
        <v>0</v>
      </c>
      <c r="BU394" s="71">
        <v>0</v>
      </c>
      <c r="BV394" s="71">
        <v>0</v>
      </c>
      <c r="BW394" s="71">
        <v>0</v>
      </c>
      <c r="BX394" s="71">
        <v>0</v>
      </c>
      <c r="BY394" s="71">
        <v>0</v>
      </c>
      <c r="BZ394" s="71">
        <v>0</v>
      </c>
      <c r="CA394" s="72"/>
    </row>
    <row r="395" spans="1:90" s="19" customFormat="1" ht="30" x14ac:dyDescent="0.25">
      <c r="A395" s="15">
        <v>409351</v>
      </c>
      <c r="B395" s="16" t="s">
        <v>1142</v>
      </c>
      <c r="C395" s="16" t="s">
        <v>1143</v>
      </c>
      <c r="D395" s="16" t="s">
        <v>180</v>
      </c>
      <c r="E395" s="3" t="str">
        <f t="shared" si="94"/>
        <v>SUNNYLAND SUBD W3 pnum409351</v>
      </c>
      <c r="F395" s="15">
        <v>150</v>
      </c>
      <c r="G395" s="16" t="s">
        <v>1144</v>
      </c>
      <c r="H395" s="16" t="s">
        <v>1145</v>
      </c>
      <c r="I395" s="59">
        <f t="shared" ref="I395:AM395" si="110">J395-30000</f>
        <v>1559100</v>
      </c>
      <c r="J395" s="59">
        <f t="shared" si="110"/>
        <v>1589100</v>
      </c>
      <c r="K395" s="59">
        <f t="shared" si="110"/>
        <v>1619100</v>
      </c>
      <c r="L395" s="59">
        <f t="shared" si="110"/>
        <v>1649100</v>
      </c>
      <c r="M395" s="59">
        <f t="shared" si="110"/>
        <v>1679100</v>
      </c>
      <c r="N395" s="59">
        <f t="shared" si="110"/>
        <v>1709100</v>
      </c>
      <c r="O395" s="59">
        <f t="shared" si="110"/>
        <v>1739100</v>
      </c>
      <c r="P395" s="59">
        <f t="shared" si="110"/>
        <v>1769100</v>
      </c>
      <c r="Q395" s="59">
        <f t="shared" si="110"/>
        <v>1799100</v>
      </c>
      <c r="R395" s="59">
        <f t="shared" si="110"/>
        <v>1829100</v>
      </c>
      <c r="S395" s="59">
        <f t="shared" si="110"/>
        <v>1859100</v>
      </c>
      <c r="T395" s="59">
        <f t="shared" si="110"/>
        <v>1889100</v>
      </c>
      <c r="U395" s="59">
        <f t="shared" si="110"/>
        <v>1919100</v>
      </c>
      <c r="V395" s="59">
        <f t="shared" si="110"/>
        <v>1949100</v>
      </c>
      <c r="W395" s="59">
        <f t="shared" si="110"/>
        <v>1979100</v>
      </c>
      <c r="X395" s="59">
        <f t="shared" si="110"/>
        <v>2009100</v>
      </c>
      <c r="Y395" s="59">
        <f t="shared" si="110"/>
        <v>2039100</v>
      </c>
      <c r="Z395" s="59">
        <f t="shared" si="110"/>
        <v>2069100</v>
      </c>
      <c r="AA395" s="59">
        <f t="shared" si="110"/>
        <v>2099100</v>
      </c>
      <c r="AB395" s="59">
        <f t="shared" si="110"/>
        <v>2129100</v>
      </c>
      <c r="AC395" s="59">
        <f t="shared" si="110"/>
        <v>2159100</v>
      </c>
      <c r="AD395" s="59">
        <f t="shared" si="110"/>
        <v>2189100</v>
      </c>
      <c r="AE395" s="59">
        <f t="shared" si="110"/>
        <v>2219100</v>
      </c>
      <c r="AF395" s="59">
        <f t="shared" si="110"/>
        <v>2249100</v>
      </c>
      <c r="AG395" s="59">
        <f t="shared" si="110"/>
        <v>2279100</v>
      </c>
      <c r="AH395" s="59">
        <f t="shared" si="110"/>
        <v>2309100</v>
      </c>
      <c r="AI395" s="59">
        <f t="shared" si="110"/>
        <v>2339100</v>
      </c>
      <c r="AJ395" s="59">
        <f t="shared" si="110"/>
        <v>2369100</v>
      </c>
      <c r="AK395" s="59">
        <f t="shared" si="110"/>
        <v>2399100</v>
      </c>
      <c r="AL395" s="59">
        <f t="shared" si="110"/>
        <v>2429100</v>
      </c>
      <c r="AM395" s="59">
        <f t="shared" si="110"/>
        <v>2459100</v>
      </c>
      <c r="AN395" s="61">
        <v>2489100</v>
      </c>
      <c r="AO395" s="61">
        <v>2573000</v>
      </c>
      <c r="AP395" s="61">
        <v>2605400</v>
      </c>
      <c r="AQ395" s="61">
        <v>2458100</v>
      </c>
      <c r="AR395" s="61">
        <v>2065800</v>
      </c>
      <c r="AS395" s="61">
        <v>2575600</v>
      </c>
      <c r="AT395" s="61">
        <v>3499400</v>
      </c>
      <c r="AU395" s="61">
        <v>2831900</v>
      </c>
      <c r="AV395" s="61">
        <v>3225300</v>
      </c>
      <c r="AW395" s="61">
        <v>3264850</v>
      </c>
      <c r="AX395" s="61">
        <v>3264850</v>
      </c>
      <c r="AY395" s="61">
        <v>3264850</v>
      </c>
      <c r="AZ395" s="61">
        <v>2995920</v>
      </c>
      <c r="BA395" s="61">
        <v>2995920</v>
      </c>
      <c r="BB395" s="61">
        <v>1680900</v>
      </c>
      <c r="BC395" s="61">
        <v>8800</v>
      </c>
      <c r="BD395" s="61">
        <v>37300</v>
      </c>
      <c r="BE395" s="60">
        <v>0</v>
      </c>
      <c r="BF395" s="60">
        <v>0</v>
      </c>
      <c r="BG395" s="60">
        <v>0</v>
      </c>
      <c r="BH395" s="60">
        <v>0</v>
      </c>
      <c r="BI395" s="60">
        <v>0</v>
      </c>
      <c r="BJ395" s="60">
        <v>0</v>
      </c>
      <c r="BK395" s="60">
        <v>0</v>
      </c>
      <c r="BL395" s="66">
        <v>0</v>
      </c>
      <c r="BM395" s="66">
        <v>0</v>
      </c>
      <c r="BN395" s="66">
        <v>0</v>
      </c>
      <c r="BO395" s="66">
        <v>0</v>
      </c>
      <c r="BP395" s="66">
        <v>0</v>
      </c>
      <c r="BQ395" s="66">
        <v>0</v>
      </c>
      <c r="BR395" s="66">
        <v>0</v>
      </c>
      <c r="BS395" s="64">
        <v>699400</v>
      </c>
      <c r="BT395" s="66">
        <v>0</v>
      </c>
      <c r="BU395" s="66">
        <v>0</v>
      </c>
      <c r="BV395" s="66">
        <v>0</v>
      </c>
      <c r="BW395" s="60">
        <v>0</v>
      </c>
      <c r="BX395" s="66">
        <v>0</v>
      </c>
      <c r="BY395" s="60">
        <v>0</v>
      </c>
      <c r="BZ395" s="60">
        <v>0</v>
      </c>
      <c r="CA395" s="63"/>
      <c r="CB395"/>
      <c r="CC395"/>
      <c r="CD395"/>
      <c r="CE395"/>
      <c r="CF395"/>
      <c r="CG395"/>
      <c r="CH395"/>
      <c r="CI395"/>
      <c r="CJ395"/>
      <c r="CK395"/>
      <c r="CL395"/>
    </row>
    <row r="396" spans="1:90" ht="30" x14ac:dyDescent="0.25">
      <c r="A396" s="15">
        <v>409353</v>
      </c>
      <c r="B396" s="16" t="s">
        <v>1142</v>
      </c>
      <c r="C396" s="16" t="s">
        <v>1143</v>
      </c>
      <c r="D396" s="16" t="s">
        <v>141</v>
      </c>
      <c r="E396" s="3" t="str">
        <f t="shared" si="94"/>
        <v>SUNNYLAND SUBD W1 pnum409353</v>
      </c>
      <c r="F396" s="15">
        <v>132</v>
      </c>
      <c r="G396" s="16" t="s">
        <v>1146</v>
      </c>
      <c r="H396" s="16" t="s">
        <v>1147</v>
      </c>
      <c r="I396" s="59">
        <f t="shared" ref="I396:AM396" si="111">J396-30000</f>
        <v>1992500</v>
      </c>
      <c r="J396" s="59">
        <f t="shared" si="111"/>
        <v>2022500</v>
      </c>
      <c r="K396" s="59">
        <f t="shared" si="111"/>
        <v>2052500</v>
      </c>
      <c r="L396" s="59">
        <f t="shared" si="111"/>
        <v>2082500</v>
      </c>
      <c r="M396" s="59">
        <f t="shared" si="111"/>
        <v>2112500</v>
      </c>
      <c r="N396" s="59">
        <f t="shared" si="111"/>
        <v>2142500</v>
      </c>
      <c r="O396" s="59">
        <f t="shared" si="111"/>
        <v>2172500</v>
      </c>
      <c r="P396" s="59">
        <f t="shared" si="111"/>
        <v>2202500</v>
      </c>
      <c r="Q396" s="59">
        <f t="shared" si="111"/>
        <v>2232500</v>
      </c>
      <c r="R396" s="59">
        <f t="shared" si="111"/>
        <v>2262500</v>
      </c>
      <c r="S396" s="59">
        <f t="shared" si="111"/>
        <v>2292500</v>
      </c>
      <c r="T396" s="59">
        <f t="shared" si="111"/>
        <v>2322500</v>
      </c>
      <c r="U396" s="59">
        <f t="shared" si="111"/>
        <v>2352500</v>
      </c>
      <c r="V396" s="59">
        <f t="shared" si="111"/>
        <v>2382500</v>
      </c>
      <c r="W396" s="59">
        <f t="shared" si="111"/>
        <v>2412500</v>
      </c>
      <c r="X396" s="59">
        <f t="shared" si="111"/>
        <v>2442500</v>
      </c>
      <c r="Y396" s="59">
        <f t="shared" si="111"/>
        <v>2472500</v>
      </c>
      <c r="Z396" s="59">
        <f t="shared" si="111"/>
        <v>2502500</v>
      </c>
      <c r="AA396" s="59">
        <f t="shared" si="111"/>
        <v>2532500</v>
      </c>
      <c r="AB396" s="59">
        <f t="shared" si="111"/>
        <v>2562500</v>
      </c>
      <c r="AC396" s="59">
        <f t="shared" si="111"/>
        <v>2592500</v>
      </c>
      <c r="AD396" s="59">
        <f t="shared" si="111"/>
        <v>2622500</v>
      </c>
      <c r="AE396" s="59">
        <f t="shared" si="111"/>
        <v>2652500</v>
      </c>
      <c r="AF396" s="59">
        <f t="shared" si="111"/>
        <v>2682500</v>
      </c>
      <c r="AG396" s="59">
        <f t="shared" si="111"/>
        <v>2712500</v>
      </c>
      <c r="AH396" s="59">
        <f t="shared" si="111"/>
        <v>2742500</v>
      </c>
      <c r="AI396" s="59">
        <f t="shared" si="111"/>
        <v>2772500</v>
      </c>
      <c r="AJ396" s="59">
        <f t="shared" si="111"/>
        <v>2802500</v>
      </c>
      <c r="AK396" s="59">
        <f t="shared" si="111"/>
        <v>2832500</v>
      </c>
      <c r="AL396" s="59">
        <f t="shared" si="111"/>
        <v>2862500</v>
      </c>
      <c r="AM396" s="59">
        <f t="shared" si="111"/>
        <v>2892500</v>
      </c>
      <c r="AN396" s="61">
        <v>2922500</v>
      </c>
      <c r="AO396" s="61">
        <v>3349700</v>
      </c>
      <c r="AP396" s="61">
        <v>2688900</v>
      </c>
      <c r="AQ396" s="61">
        <v>3656900</v>
      </c>
      <c r="AR396" s="61">
        <v>3722800</v>
      </c>
      <c r="AS396" s="61">
        <v>3327500</v>
      </c>
      <c r="AT396" s="61">
        <v>3035400</v>
      </c>
      <c r="AU396" s="61">
        <v>3118700</v>
      </c>
      <c r="AV396" s="61">
        <v>3304400</v>
      </c>
      <c r="AW396" s="61">
        <v>3264850</v>
      </c>
      <c r="AX396" s="61">
        <v>3264850</v>
      </c>
      <c r="AY396" s="61">
        <v>3264850</v>
      </c>
      <c r="AZ396" s="61">
        <v>2995920</v>
      </c>
      <c r="BA396" s="61">
        <v>2995920</v>
      </c>
      <c r="BB396" s="61">
        <v>5428600</v>
      </c>
      <c r="BC396" s="61">
        <v>7351100</v>
      </c>
      <c r="BD396" s="61">
        <v>6383800</v>
      </c>
      <c r="BE396" s="66"/>
      <c r="BF396" s="64">
        <v>7494800</v>
      </c>
      <c r="BG396" s="64">
        <v>5743000</v>
      </c>
      <c r="BH396" s="64">
        <v>4506400</v>
      </c>
      <c r="BI396" s="64">
        <v>4545000</v>
      </c>
      <c r="BJ396" s="64">
        <v>4545000</v>
      </c>
      <c r="BK396" s="64">
        <v>5651100</v>
      </c>
      <c r="BL396" s="64">
        <v>5735300</v>
      </c>
      <c r="BM396" s="64">
        <v>5221500</v>
      </c>
      <c r="BN396" s="64">
        <v>5599200</v>
      </c>
      <c r="BO396" s="64">
        <v>6654100</v>
      </c>
      <c r="BP396" s="64">
        <v>6881900</v>
      </c>
      <c r="BQ396" s="64">
        <v>5650200</v>
      </c>
      <c r="BR396" s="64">
        <v>6487700</v>
      </c>
      <c r="BS396" s="64">
        <v>4661200</v>
      </c>
      <c r="BT396" s="61">
        <v>6182300</v>
      </c>
      <c r="BU396" s="61">
        <v>6182300</v>
      </c>
      <c r="BV396" s="61">
        <v>6375600</v>
      </c>
      <c r="BW396" s="61">
        <v>4928100</v>
      </c>
      <c r="BX396" s="61">
        <v>1997600</v>
      </c>
      <c r="BY396" s="61">
        <v>4816800</v>
      </c>
      <c r="BZ396" s="61">
        <v>4816800</v>
      </c>
      <c r="CA396" s="63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</row>
    <row r="397" spans="1:90" s="24" customFormat="1" ht="30" x14ac:dyDescent="0.25">
      <c r="A397" s="15">
        <v>409352</v>
      </c>
      <c r="B397" s="16" t="s">
        <v>1142</v>
      </c>
      <c r="C397" s="16" t="s">
        <v>1143</v>
      </c>
      <c r="D397" s="16" t="s">
        <v>136</v>
      </c>
      <c r="E397" s="3" t="str">
        <f t="shared" si="94"/>
        <v>SUNNYLAND SUBD W2 pnum409352</v>
      </c>
      <c r="F397" s="15">
        <v>124</v>
      </c>
      <c r="G397" s="16" t="s">
        <v>1148</v>
      </c>
      <c r="H397" s="16" t="s">
        <v>1149</v>
      </c>
      <c r="I397" s="61">
        <v>0</v>
      </c>
      <c r="J397" s="61">
        <v>0</v>
      </c>
      <c r="K397" s="61">
        <v>0</v>
      </c>
      <c r="L397" s="61">
        <v>0</v>
      </c>
      <c r="M397" s="61">
        <v>0</v>
      </c>
      <c r="N397" s="61">
        <v>0</v>
      </c>
      <c r="O397" s="61">
        <v>0</v>
      </c>
      <c r="P397" s="61">
        <v>0</v>
      </c>
      <c r="Q397" s="61">
        <v>0</v>
      </c>
      <c r="R397" s="61">
        <v>0</v>
      </c>
      <c r="S397" s="61">
        <v>0</v>
      </c>
      <c r="T397" s="61">
        <v>0</v>
      </c>
      <c r="U397" s="61">
        <v>0</v>
      </c>
      <c r="V397" s="61">
        <v>0</v>
      </c>
      <c r="W397" s="61">
        <v>0</v>
      </c>
      <c r="X397" s="61">
        <v>0</v>
      </c>
      <c r="Y397" s="61">
        <v>0</v>
      </c>
      <c r="Z397" s="61">
        <v>0</v>
      </c>
      <c r="AA397" s="61">
        <v>0</v>
      </c>
      <c r="AB397" s="61">
        <v>0</v>
      </c>
      <c r="AC397" s="61">
        <v>0</v>
      </c>
      <c r="AD397" s="61">
        <v>0</v>
      </c>
      <c r="AE397" s="61">
        <v>0</v>
      </c>
      <c r="AF397" s="61">
        <v>0</v>
      </c>
      <c r="AG397" s="61">
        <v>0</v>
      </c>
      <c r="AH397" s="61">
        <v>0</v>
      </c>
      <c r="AI397" s="61">
        <v>0</v>
      </c>
      <c r="AJ397" s="61">
        <v>0</v>
      </c>
      <c r="AK397" s="61">
        <v>0</v>
      </c>
      <c r="AL397" s="61">
        <v>0</v>
      </c>
      <c r="AM397" s="61">
        <v>0</v>
      </c>
      <c r="AN397" s="61">
        <v>0</v>
      </c>
      <c r="AO397" s="61">
        <v>0</v>
      </c>
      <c r="AP397" s="61">
        <v>0</v>
      </c>
      <c r="AQ397" s="61">
        <v>0</v>
      </c>
      <c r="AR397" s="61">
        <v>0</v>
      </c>
      <c r="AS397" s="61">
        <v>0</v>
      </c>
      <c r="AT397" s="61">
        <v>0</v>
      </c>
      <c r="AU397" s="61">
        <v>0</v>
      </c>
      <c r="AV397" s="61">
        <v>0</v>
      </c>
      <c r="AW397" s="66">
        <v>0</v>
      </c>
      <c r="AX397" s="66">
        <v>0</v>
      </c>
      <c r="AY397" s="66">
        <v>0</v>
      </c>
      <c r="AZ397" s="66">
        <v>0</v>
      </c>
      <c r="BA397" s="66">
        <v>0</v>
      </c>
      <c r="BB397" s="66">
        <v>0</v>
      </c>
      <c r="BC397" s="66">
        <v>0</v>
      </c>
      <c r="BD397" s="66">
        <v>0</v>
      </c>
      <c r="BE397" s="66">
        <v>0</v>
      </c>
      <c r="BF397" s="66">
        <v>0</v>
      </c>
      <c r="BG397" s="66">
        <v>0</v>
      </c>
      <c r="BH397" s="66">
        <v>0</v>
      </c>
      <c r="BI397" s="66">
        <v>0</v>
      </c>
      <c r="BJ397" s="66">
        <v>0</v>
      </c>
      <c r="BK397" s="66">
        <v>0</v>
      </c>
      <c r="BL397" s="66">
        <v>0</v>
      </c>
      <c r="BM397" s="66">
        <v>0</v>
      </c>
      <c r="BN397" s="66">
        <v>0</v>
      </c>
      <c r="BO397" s="66">
        <v>0</v>
      </c>
      <c r="BP397" s="66">
        <v>0</v>
      </c>
      <c r="BQ397" s="66">
        <v>0</v>
      </c>
      <c r="BR397" s="66">
        <v>0</v>
      </c>
      <c r="BS397" s="66">
        <v>0</v>
      </c>
      <c r="BT397" s="60">
        <v>0</v>
      </c>
      <c r="BU397" s="60">
        <v>0</v>
      </c>
      <c r="BV397" s="62">
        <v>0</v>
      </c>
      <c r="BW397" s="62">
        <v>0</v>
      </c>
      <c r="BX397" s="60">
        <v>0</v>
      </c>
      <c r="BY397" s="60">
        <v>0</v>
      </c>
      <c r="BZ397" s="60">
        <v>0</v>
      </c>
      <c r="CA397" s="63"/>
    </row>
    <row r="398" spans="1:90" ht="30" x14ac:dyDescent="0.25">
      <c r="A398" s="2">
        <v>409325</v>
      </c>
      <c r="B398" s="3" t="s">
        <v>1150</v>
      </c>
      <c r="C398" s="3" t="s">
        <v>1151</v>
      </c>
      <c r="D398" s="3" t="s">
        <v>141</v>
      </c>
      <c r="E398" s="3" t="str">
        <f t="shared" si="94"/>
        <v>SUNSET TRAILS APARTMENTS W1 pnum409325</v>
      </c>
      <c r="F398" s="2">
        <v>300</v>
      </c>
      <c r="G398" s="3" t="s">
        <v>1152</v>
      </c>
      <c r="H398" s="3" t="s">
        <v>1153</v>
      </c>
      <c r="I398" s="50">
        <v>0</v>
      </c>
      <c r="J398" s="50">
        <v>0</v>
      </c>
      <c r="K398" s="50">
        <v>0</v>
      </c>
      <c r="L398" s="50">
        <v>0</v>
      </c>
      <c r="M398" s="50">
        <v>0</v>
      </c>
      <c r="N398" s="50">
        <v>0</v>
      </c>
      <c r="O398" s="50">
        <v>0</v>
      </c>
      <c r="P398" s="50">
        <v>0</v>
      </c>
      <c r="Q398" s="50">
        <v>0</v>
      </c>
      <c r="R398" s="50">
        <v>0</v>
      </c>
      <c r="S398" s="50">
        <v>0</v>
      </c>
      <c r="T398" s="50">
        <v>0</v>
      </c>
      <c r="U398" s="50">
        <v>0</v>
      </c>
      <c r="V398" s="50">
        <v>0</v>
      </c>
      <c r="W398" s="50">
        <v>0</v>
      </c>
      <c r="X398" s="50">
        <v>0</v>
      </c>
      <c r="Y398" s="50">
        <f t="shared" ref="Y398:AL398" si="112">Z398-150000</f>
        <v>7300000</v>
      </c>
      <c r="Z398" s="50">
        <f t="shared" si="112"/>
        <v>7450000</v>
      </c>
      <c r="AA398" s="50">
        <f t="shared" si="112"/>
        <v>7600000</v>
      </c>
      <c r="AB398" s="50">
        <f t="shared" si="112"/>
        <v>7750000</v>
      </c>
      <c r="AC398" s="50">
        <f t="shared" si="112"/>
        <v>7900000</v>
      </c>
      <c r="AD398" s="50">
        <f t="shared" si="112"/>
        <v>8050000</v>
      </c>
      <c r="AE398" s="50">
        <f t="shared" si="112"/>
        <v>8200000</v>
      </c>
      <c r="AF398" s="50">
        <f t="shared" si="112"/>
        <v>8350000</v>
      </c>
      <c r="AG398" s="50">
        <f t="shared" si="112"/>
        <v>8500000</v>
      </c>
      <c r="AH398" s="50">
        <f t="shared" si="112"/>
        <v>8650000</v>
      </c>
      <c r="AI398" s="50">
        <f t="shared" si="112"/>
        <v>8800000</v>
      </c>
      <c r="AJ398" s="50">
        <f t="shared" si="112"/>
        <v>8950000</v>
      </c>
      <c r="AK398" s="50">
        <f t="shared" si="112"/>
        <v>9100000</v>
      </c>
      <c r="AL398" s="50">
        <f t="shared" si="112"/>
        <v>9250000</v>
      </c>
      <c r="AM398" s="51">
        <v>9400000</v>
      </c>
      <c r="AN398" s="51">
        <v>9400000</v>
      </c>
      <c r="AO398" s="51">
        <v>9400000</v>
      </c>
      <c r="AP398" s="51">
        <v>9400000</v>
      </c>
      <c r="AQ398" s="51">
        <v>9400000</v>
      </c>
      <c r="AR398" s="51">
        <v>9400000</v>
      </c>
      <c r="AS398" s="51">
        <v>9400000</v>
      </c>
      <c r="AT398" s="51">
        <v>9400000</v>
      </c>
      <c r="AU398" s="51">
        <v>9400000</v>
      </c>
      <c r="AV398" s="51">
        <v>6800000</v>
      </c>
      <c r="AW398" s="51">
        <v>4800000</v>
      </c>
      <c r="AX398" s="55">
        <v>0</v>
      </c>
      <c r="AY398" s="55">
        <v>0</v>
      </c>
      <c r="AZ398" s="55">
        <v>0</v>
      </c>
      <c r="BA398" s="55">
        <v>0</v>
      </c>
      <c r="BB398" s="55">
        <v>0</v>
      </c>
      <c r="BC398" s="55">
        <v>0</v>
      </c>
      <c r="BD398" s="55">
        <v>0</v>
      </c>
      <c r="BE398" s="55">
        <v>0</v>
      </c>
      <c r="BF398" s="55">
        <v>0</v>
      </c>
      <c r="BG398" s="55">
        <v>0</v>
      </c>
      <c r="BH398" s="55">
        <v>0</v>
      </c>
      <c r="BI398" s="55">
        <v>0</v>
      </c>
      <c r="BJ398" s="55">
        <v>0</v>
      </c>
      <c r="BK398" s="55">
        <v>0</v>
      </c>
      <c r="BL398" s="55">
        <v>0</v>
      </c>
      <c r="BM398" s="55">
        <v>0</v>
      </c>
      <c r="BN398" s="55">
        <v>0</v>
      </c>
      <c r="BO398" s="55">
        <v>0</v>
      </c>
      <c r="BP398" s="55">
        <v>0</v>
      </c>
      <c r="BQ398" s="55">
        <v>0</v>
      </c>
      <c r="BR398" s="55">
        <v>0</v>
      </c>
      <c r="BS398" s="55">
        <v>0</v>
      </c>
      <c r="BT398" s="55">
        <v>0</v>
      </c>
      <c r="BU398" s="55">
        <v>0</v>
      </c>
      <c r="BV398" s="55">
        <v>0</v>
      </c>
      <c r="BW398" s="55">
        <v>0</v>
      </c>
      <c r="BX398" s="55">
        <v>0</v>
      </c>
      <c r="BY398" s="55">
        <v>0</v>
      </c>
      <c r="BZ398" s="55">
        <v>0</v>
      </c>
      <c r="CA398" s="58"/>
    </row>
    <row r="399" spans="1:90" ht="30" x14ac:dyDescent="0.25">
      <c r="A399" s="20">
        <v>404178</v>
      </c>
      <c r="B399" s="21" t="s">
        <v>1154</v>
      </c>
      <c r="C399" s="21" t="s">
        <v>1155</v>
      </c>
      <c r="D399" s="21" t="s">
        <v>136</v>
      </c>
      <c r="E399" s="3" t="str">
        <f t="shared" si="94"/>
        <v>TAMARACK GOLF CLUB W2 pnum404178</v>
      </c>
      <c r="F399" s="20">
        <v>100</v>
      </c>
      <c r="G399" s="21" t="s">
        <v>1156</v>
      </c>
      <c r="H399" s="21" t="s">
        <v>1157</v>
      </c>
      <c r="I399" s="67">
        <v>0</v>
      </c>
      <c r="J399" s="67">
        <v>0</v>
      </c>
      <c r="K399" s="67">
        <v>0</v>
      </c>
      <c r="L399" s="67">
        <v>0</v>
      </c>
      <c r="M399" s="67">
        <v>0</v>
      </c>
      <c r="N399" s="67">
        <v>0</v>
      </c>
      <c r="O399" s="67">
        <v>0</v>
      </c>
      <c r="P399" s="67">
        <v>0</v>
      </c>
      <c r="Q399" s="67">
        <v>0</v>
      </c>
      <c r="R399" s="67">
        <v>0</v>
      </c>
      <c r="S399" s="67">
        <v>0</v>
      </c>
      <c r="T399" s="67">
        <v>0</v>
      </c>
      <c r="U399" s="67">
        <v>0</v>
      </c>
      <c r="V399" s="67">
        <v>0</v>
      </c>
      <c r="W399" s="67">
        <v>0</v>
      </c>
      <c r="X399" s="67">
        <v>0</v>
      </c>
      <c r="Y399" s="67">
        <v>0</v>
      </c>
      <c r="Z399" s="67">
        <v>0</v>
      </c>
      <c r="AA399" s="67">
        <v>0</v>
      </c>
      <c r="AB399" s="67">
        <v>0</v>
      </c>
      <c r="AC399" s="67">
        <v>0</v>
      </c>
      <c r="AD399" s="67">
        <v>0</v>
      </c>
      <c r="AE399" s="67">
        <v>0</v>
      </c>
      <c r="AF399" s="67">
        <v>0</v>
      </c>
      <c r="AG399" s="67">
        <v>0</v>
      </c>
      <c r="AH399" s="67">
        <v>0</v>
      </c>
      <c r="AI399" s="67">
        <v>0</v>
      </c>
      <c r="AJ399" s="67">
        <v>0</v>
      </c>
      <c r="AK399" s="67">
        <v>0</v>
      </c>
      <c r="AL399" s="67">
        <v>0</v>
      </c>
      <c r="AM399" s="67">
        <v>0</v>
      </c>
      <c r="AN399" s="67">
        <v>0</v>
      </c>
      <c r="AO399" s="67">
        <v>0</v>
      </c>
      <c r="AP399" s="67">
        <v>0</v>
      </c>
      <c r="AQ399" s="67">
        <v>0</v>
      </c>
      <c r="AR399" s="67">
        <v>0</v>
      </c>
      <c r="AS399" s="67">
        <v>0</v>
      </c>
      <c r="AT399" s="67">
        <v>0</v>
      </c>
      <c r="AU399" s="67">
        <v>0</v>
      </c>
      <c r="AV399" s="67">
        <v>0</v>
      </c>
      <c r="AW399" s="67">
        <v>0</v>
      </c>
      <c r="AX399" s="71">
        <v>210000</v>
      </c>
      <c r="AY399" s="68">
        <v>1300000</v>
      </c>
      <c r="AZ399" s="68">
        <v>1300000</v>
      </c>
      <c r="BA399" s="68">
        <v>1300000</v>
      </c>
      <c r="BB399" s="68">
        <v>1300000</v>
      </c>
      <c r="BC399" s="68">
        <v>1300000</v>
      </c>
      <c r="BD399" s="68">
        <v>1300000</v>
      </c>
      <c r="BE399" s="68">
        <v>1400000</v>
      </c>
      <c r="BF399" s="68">
        <v>1400000</v>
      </c>
      <c r="BG399" s="68">
        <v>1500000</v>
      </c>
      <c r="BH399" s="68">
        <v>1500000</v>
      </c>
      <c r="BI399" s="68">
        <v>1500000</v>
      </c>
      <c r="BJ399" s="68">
        <v>1500000</v>
      </c>
      <c r="BK399" s="68">
        <v>1500000</v>
      </c>
      <c r="BL399" s="68">
        <v>1500000</v>
      </c>
      <c r="BM399" s="68">
        <v>1500000</v>
      </c>
      <c r="BN399" s="68">
        <v>1500000</v>
      </c>
      <c r="BO399" s="68">
        <v>1500000</v>
      </c>
      <c r="BP399" s="68">
        <v>1500000</v>
      </c>
      <c r="BQ399" s="68">
        <v>1500000</v>
      </c>
      <c r="BR399" s="68">
        <v>1500000</v>
      </c>
      <c r="BS399" s="68">
        <v>1500000</v>
      </c>
      <c r="BT399" s="68">
        <v>1500000</v>
      </c>
      <c r="BU399" s="68">
        <v>1500000</v>
      </c>
      <c r="BV399" s="68">
        <v>1500000</v>
      </c>
      <c r="BW399" s="68">
        <v>1500000</v>
      </c>
      <c r="BX399" s="68">
        <v>1500000</v>
      </c>
      <c r="BY399" s="68">
        <v>1500000</v>
      </c>
      <c r="BZ399" s="68">
        <v>1500000</v>
      </c>
      <c r="CA399" s="72"/>
    </row>
    <row r="400" spans="1:90" ht="30" x14ac:dyDescent="0.25">
      <c r="A400" s="2">
        <v>404714</v>
      </c>
      <c r="B400" s="3" t="s">
        <v>1158</v>
      </c>
      <c r="C400" s="3" t="s">
        <v>1159</v>
      </c>
      <c r="D400" s="3" t="s">
        <v>180</v>
      </c>
      <c r="E400" s="3" t="str">
        <f t="shared" si="94"/>
        <v>TEERLING LANDSCAPE INC W3 pnum404714</v>
      </c>
      <c r="F400" s="2">
        <v>355</v>
      </c>
      <c r="G400" s="3" t="s">
        <v>1160</v>
      </c>
      <c r="H400" s="3" t="s">
        <v>1161</v>
      </c>
      <c r="I400" s="50">
        <v>0</v>
      </c>
      <c r="J400" s="50">
        <v>0</v>
      </c>
      <c r="K400" s="50">
        <v>0</v>
      </c>
      <c r="L400" s="50">
        <v>0</v>
      </c>
      <c r="M400" s="50">
        <v>0</v>
      </c>
      <c r="N400" s="50">
        <v>0</v>
      </c>
      <c r="O400" s="50">
        <v>0</v>
      </c>
      <c r="P400" s="50">
        <v>0</v>
      </c>
      <c r="Q400" s="50">
        <v>0</v>
      </c>
      <c r="R400" s="50">
        <v>0</v>
      </c>
      <c r="S400" s="50">
        <v>0</v>
      </c>
      <c r="T400" s="50">
        <v>0</v>
      </c>
      <c r="U400" s="50">
        <v>0</v>
      </c>
      <c r="V400" s="50">
        <v>0</v>
      </c>
      <c r="W400" s="50">
        <v>0</v>
      </c>
      <c r="X400" s="50">
        <v>0</v>
      </c>
      <c r="Y400" s="50">
        <v>0</v>
      </c>
      <c r="Z400" s="50">
        <v>0</v>
      </c>
      <c r="AA400" s="50">
        <v>0</v>
      </c>
      <c r="AB400" s="50">
        <v>0</v>
      </c>
      <c r="AC400" s="50">
        <v>0</v>
      </c>
      <c r="AD400" s="51">
        <v>5000000</v>
      </c>
      <c r="AE400" s="51">
        <v>5000000</v>
      </c>
      <c r="AF400" s="51">
        <v>5000000</v>
      </c>
      <c r="AG400" s="51">
        <v>5000000</v>
      </c>
      <c r="AH400" s="51">
        <v>5000000</v>
      </c>
      <c r="AI400" s="51">
        <v>5000000</v>
      </c>
      <c r="AJ400" s="51">
        <v>5000000</v>
      </c>
      <c r="AK400" s="51">
        <v>5000000</v>
      </c>
      <c r="AL400" s="51">
        <v>5000000</v>
      </c>
      <c r="AM400" s="51">
        <v>5000000</v>
      </c>
      <c r="AN400" s="51">
        <v>5000000</v>
      </c>
      <c r="AO400" s="51">
        <v>5000000</v>
      </c>
      <c r="AP400" s="51">
        <v>5000000</v>
      </c>
      <c r="AQ400" s="51">
        <v>5000000</v>
      </c>
      <c r="AR400" s="51">
        <v>5000000</v>
      </c>
      <c r="AS400" s="51">
        <v>5000000</v>
      </c>
      <c r="AT400" s="51">
        <v>5000000</v>
      </c>
      <c r="AU400" s="51">
        <v>5000000</v>
      </c>
      <c r="AV400" s="51">
        <v>5000000</v>
      </c>
      <c r="AW400" s="51">
        <v>5000000</v>
      </c>
      <c r="AX400" s="51">
        <v>5000000</v>
      </c>
      <c r="AY400" s="51">
        <v>5000000</v>
      </c>
      <c r="AZ400" s="51">
        <v>5000000</v>
      </c>
      <c r="BA400" s="51">
        <v>5000000</v>
      </c>
      <c r="BB400" s="51">
        <v>5000000</v>
      </c>
      <c r="BC400" s="51">
        <v>5000000</v>
      </c>
      <c r="BD400" s="51">
        <v>9000000</v>
      </c>
      <c r="BE400" s="51">
        <v>2715400</v>
      </c>
      <c r="BF400" s="55">
        <v>0</v>
      </c>
      <c r="BG400" s="55">
        <v>0</v>
      </c>
      <c r="BH400" s="55">
        <v>0</v>
      </c>
      <c r="BI400" s="55">
        <v>0</v>
      </c>
      <c r="BJ400" s="55">
        <v>0</v>
      </c>
      <c r="BK400" s="55">
        <v>0</v>
      </c>
      <c r="BL400" s="55">
        <v>0</v>
      </c>
      <c r="BM400" s="55">
        <v>0</v>
      </c>
      <c r="BN400" s="55">
        <v>0</v>
      </c>
      <c r="BO400" s="55">
        <v>0</v>
      </c>
      <c r="BP400" s="55">
        <v>0</v>
      </c>
      <c r="BQ400" s="55">
        <v>0</v>
      </c>
      <c r="BR400" s="55">
        <v>0</v>
      </c>
      <c r="BS400" s="55">
        <v>0</v>
      </c>
      <c r="BT400" s="55">
        <v>0</v>
      </c>
      <c r="BU400" s="55">
        <v>0</v>
      </c>
      <c r="BV400" s="55">
        <v>0</v>
      </c>
      <c r="BW400" s="55">
        <v>0</v>
      </c>
      <c r="BX400" s="55">
        <v>0</v>
      </c>
      <c r="BY400" s="55">
        <v>0</v>
      </c>
      <c r="BZ400" s="55">
        <v>0</v>
      </c>
      <c r="CA400" s="58"/>
    </row>
    <row r="401" spans="1:79" ht="30" x14ac:dyDescent="0.25">
      <c r="A401" s="2">
        <v>404712</v>
      </c>
      <c r="B401" s="3" t="s">
        <v>1158</v>
      </c>
      <c r="C401" s="3" t="s">
        <v>1159</v>
      </c>
      <c r="D401" s="3" t="s">
        <v>141</v>
      </c>
      <c r="E401" s="3" t="str">
        <f t="shared" si="94"/>
        <v>TEERLING LANDSCAPE INC W1 pnum404712</v>
      </c>
      <c r="F401" s="2">
        <v>245</v>
      </c>
      <c r="G401" s="3" t="s">
        <v>1162</v>
      </c>
      <c r="H401" s="3" t="s">
        <v>1163</v>
      </c>
      <c r="I401" s="50">
        <v>0</v>
      </c>
      <c r="J401" s="50">
        <v>0</v>
      </c>
      <c r="K401" s="50">
        <v>0</v>
      </c>
      <c r="L401" s="50">
        <v>0</v>
      </c>
      <c r="M401" s="50">
        <v>0</v>
      </c>
      <c r="N401" s="50">
        <v>0</v>
      </c>
      <c r="O401" s="50">
        <v>0</v>
      </c>
      <c r="P401" s="50">
        <v>0</v>
      </c>
      <c r="Q401" s="50">
        <v>0</v>
      </c>
      <c r="R401" s="50">
        <v>0</v>
      </c>
      <c r="S401" s="50">
        <v>0</v>
      </c>
      <c r="T401" s="50">
        <v>0</v>
      </c>
      <c r="U401" s="50">
        <v>0</v>
      </c>
      <c r="V401" s="50">
        <v>0</v>
      </c>
      <c r="W401" s="50">
        <v>0</v>
      </c>
      <c r="X401" s="50">
        <v>0</v>
      </c>
      <c r="Y401" s="50">
        <v>0</v>
      </c>
      <c r="Z401" s="50">
        <v>0</v>
      </c>
      <c r="AA401" s="50">
        <v>0</v>
      </c>
      <c r="AB401" s="50">
        <v>0</v>
      </c>
      <c r="AC401" s="50">
        <v>0</v>
      </c>
      <c r="AD401" s="51">
        <v>400000</v>
      </c>
      <c r="AE401" s="51">
        <v>400000</v>
      </c>
      <c r="AF401" s="51">
        <v>400000</v>
      </c>
      <c r="AG401" s="51">
        <v>400000</v>
      </c>
      <c r="AH401" s="51">
        <v>400000</v>
      </c>
      <c r="AI401" s="51">
        <v>400000</v>
      </c>
      <c r="AJ401" s="51">
        <v>400000</v>
      </c>
      <c r="AK401" s="51">
        <v>400000</v>
      </c>
      <c r="AL401" s="51">
        <v>400000</v>
      </c>
      <c r="AM401" s="51">
        <v>400000</v>
      </c>
      <c r="AN401" s="51">
        <v>400000</v>
      </c>
      <c r="AO401" s="51">
        <v>400000</v>
      </c>
      <c r="AP401" s="51">
        <v>400000</v>
      </c>
      <c r="AQ401" s="51">
        <v>400000</v>
      </c>
      <c r="AR401" s="51">
        <v>400000</v>
      </c>
      <c r="AS401" s="51">
        <v>400000</v>
      </c>
      <c r="AT401" s="51">
        <v>400000</v>
      </c>
      <c r="AU401" s="51">
        <v>400000</v>
      </c>
      <c r="AV401" s="51">
        <v>400000</v>
      </c>
      <c r="AW401" s="51">
        <v>400000</v>
      </c>
      <c r="AX401" s="51">
        <v>400000</v>
      </c>
      <c r="AY401" s="51">
        <v>400000</v>
      </c>
      <c r="AZ401" s="51">
        <v>400000</v>
      </c>
      <c r="BA401" s="51">
        <v>400000</v>
      </c>
      <c r="BB401" s="51">
        <v>400000</v>
      </c>
      <c r="BC401" s="51">
        <v>400000</v>
      </c>
      <c r="BD401" s="51">
        <v>4500000</v>
      </c>
      <c r="BE401" s="51">
        <v>2715400</v>
      </c>
      <c r="BF401" s="51">
        <v>750000</v>
      </c>
      <c r="BG401" s="51">
        <v>750000</v>
      </c>
      <c r="BH401" s="55">
        <v>0</v>
      </c>
      <c r="BI401" s="55">
        <v>0</v>
      </c>
      <c r="BJ401" s="55">
        <v>0</v>
      </c>
      <c r="BK401" s="55">
        <v>0</v>
      </c>
      <c r="BL401" s="55">
        <v>0</v>
      </c>
      <c r="BM401" s="55">
        <v>0</v>
      </c>
      <c r="BN401" s="55">
        <v>0</v>
      </c>
      <c r="BO401" s="55">
        <v>0</v>
      </c>
      <c r="BP401" s="55">
        <v>0</v>
      </c>
      <c r="BQ401" s="55">
        <v>0</v>
      </c>
      <c r="BR401" s="55">
        <v>0</v>
      </c>
      <c r="BS401" s="55">
        <v>0</v>
      </c>
      <c r="BT401" s="55">
        <v>0</v>
      </c>
      <c r="BU401" s="55">
        <v>0</v>
      </c>
      <c r="BV401" s="55">
        <v>0</v>
      </c>
      <c r="BW401" s="55">
        <v>0</v>
      </c>
      <c r="BX401" s="55">
        <v>0</v>
      </c>
      <c r="BY401" s="55">
        <v>0</v>
      </c>
      <c r="BZ401" s="55">
        <v>0</v>
      </c>
      <c r="CA401" s="58"/>
    </row>
    <row r="402" spans="1:79" ht="30" x14ac:dyDescent="0.25">
      <c r="A402" s="2">
        <v>404713</v>
      </c>
      <c r="B402" s="3" t="s">
        <v>1158</v>
      </c>
      <c r="C402" s="3" t="s">
        <v>1159</v>
      </c>
      <c r="D402" s="3" t="s">
        <v>136</v>
      </c>
      <c r="E402" s="3" t="str">
        <f t="shared" si="94"/>
        <v>TEERLING LANDSCAPE INC W2 pnum404713</v>
      </c>
      <c r="F402" s="2">
        <v>230</v>
      </c>
      <c r="G402" s="3" t="s">
        <v>1160</v>
      </c>
      <c r="H402" s="3" t="s">
        <v>1161</v>
      </c>
      <c r="I402" s="50">
        <v>0</v>
      </c>
      <c r="J402" s="50">
        <v>0</v>
      </c>
      <c r="K402" s="50">
        <v>0</v>
      </c>
      <c r="L402" s="50">
        <v>0</v>
      </c>
      <c r="M402" s="50">
        <v>0</v>
      </c>
      <c r="N402" s="50">
        <v>0</v>
      </c>
      <c r="O402" s="50">
        <v>0</v>
      </c>
      <c r="P402" s="50">
        <v>0</v>
      </c>
      <c r="Q402" s="50">
        <v>0</v>
      </c>
      <c r="R402" s="50">
        <v>0</v>
      </c>
      <c r="S402" s="50">
        <v>0</v>
      </c>
      <c r="T402" s="50">
        <v>0</v>
      </c>
      <c r="U402" s="50">
        <v>0</v>
      </c>
      <c r="V402" s="50">
        <v>0</v>
      </c>
      <c r="W402" s="50">
        <v>0</v>
      </c>
      <c r="X402" s="50">
        <v>0</v>
      </c>
      <c r="Y402" s="50">
        <v>0</v>
      </c>
      <c r="Z402" s="50">
        <v>0</v>
      </c>
      <c r="AA402" s="50">
        <v>0</v>
      </c>
      <c r="AB402" s="50">
        <v>0</v>
      </c>
      <c r="AC402" s="50">
        <v>0</v>
      </c>
      <c r="AD402" s="51">
        <v>100000</v>
      </c>
      <c r="AE402" s="51">
        <v>100000</v>
      </c>
      <c r="AF402" s="51">
        <v>100000</v>
      </c>
      <c r="AG402" s="51">
        <v>100000</v>
      </c>
      <c r="AH402" s="51">
        <v>100000</v>
      </c>
      <c r="AI402" s="51">
        <v>100000</v>
      </c>
      <c r="AJ402" s="51">
        <v>100000</v>
      </c>
      <c r="AK402" s="51">
        <v>100000</v>
      </c>
      <c r="AL402" s="51">
        <v>100000</v>
      </c>
      <c r="AM402" s="51">
        <v>100000</v>
      </c>
      <c r="AN402" s="51">
        <v>100000</v>
      </c>
      <c r="AO402" s="51">
        <v>100000</v>
      </c>
      <c r="AP402" s="51">
        <v>100000</v>
      </c>
      <c r="AQ402" s="51">
        <v>100000</v>
      </c>
      <c r="AR402" s="51">
        <v>100000</v>
      </c>
      <c r="AS402" s="51">
        <v>100000</v>
      </c>
      <c r="AT402" s="51">
        <v>100000</v>
      </c>
      <c r="AU402" s="51">
        <v>100000</v>
      </c>
      <c r="AV402" s="51">
        <v>100000</v>
      </c>
      <c r="AW402" s="51">
        <v>100000</v>
      </c>
      <c r="AX402" s="51">
        <v>100000</v>
      </c>
      <c r="AY402" s="51">
        <v>100000</v>
      </c>
      <c r="AZ402" s="51">
        <v>100000</v>
      </c>
      <c r="BA402" s="51">
        <v>100000</v>
      </c>
      <c r="BB402" s="51">
        <v>100000</v>
      </c>
      <c r="BC402" s="51">
        <v>100000</v>
      </c>
      <c r="BD402" s="51">
        <v>300000</v>
      </c>
      <c r="BE402" s="51">
        <v>180000</v>
      </c>
      <c r="BF402" s="51">
        <v>120000</v>
      </c>
      <c r="BG402" s="51">
        <v>120000</v>
      </c>
      <c r="BH402" s="55">
        <v>0</v>
      </c>
      <c r="BI402" s="55">
        <v>0</v>
      </c>
      <c r="BJ402" s="55">
        <v>0</v>
      </c>
      <c r="BK402" s="55">
        <v>0</v>
      </c>
      <c r="BL402" s="55">
        <v>0</v>
      </c>
      <c r="BM402" s="55">
        <v>0</v>
      </c>
      <c r="BN402" s="55">
        <v>0</v>
      </c>
      <c r="BO402" s="55">
        <v>0</v>
      </c>
      <c r="BP402" s="55">
        <v>0</v>
      </c>
      <c r="BQ402" s="55">
        <v>0</v>
      </c>
      <c r="BR402" s="55">
        <v>0</v>
      </c>
      <c r="BS402" s="55">
        <v>0</v>
      </c>
      <c r="BT402" s="55">
        <v>0</v>
      </c>
      <c r="BU402" s="55">
        <v>0</v>
      </c>
      <c r="BV402" s="55">
        <v>0</v>
      </c>
      <c r="BW402" s="55">
        <v>0</v>
      </c>
      <c r="BX402" s="55">
        <v>0</v>
      </c>
      <c r="BY402" s="55">
        <v>0</v>
      </c>
      <c r="BZ402" s="55">
        <v>0</v>
      </c>
      <c r="CA402" s="58"/>
    </row>
    <row r="403" spans="1:79" ht="30" x14ac:dyDescent="0.25">
      <c r="A403" s="2">
        <v>404159</v>
      </c>
      <c r="B403" s="3" t="s">
        <v>1164</v>
      </c>
      <c r="C403" s="3" t="s">
        <v>1165</v>
      </c>
      <c r="D403" s="3" t="s">
        <v>141</v>
      </c>
      <c r="E403" s="3" t="str">
        <f t="shared" si="94"/>
        <v>TEXAS EASTERN TRANSMISSION W1 pnum404159</v>
      </c>
      <c r="F403" s="5"/>
      <c r="G403" s="3" t="s">
        <v>1166</v>
      </c>
      <c r="H403" s="3" t="s">
        <v>1167</v>
      </c>
      <c r="I403" s="50">
        <v>0</v>
      </c>
      <c r="J403" s="50">
        <v>0</v>
      </c>
      <c r="K403" s="50">
        <v>0</v>
      </c>
      <c r="L403" s="50">
        <v>0</v>
      </c>
      <c r="M403" s="50">
        <v>0</v>
      </c>
      <c r="N403" s="50">
        <v>0</v>
      </c>
      <c r="O403" s="50">
        <v>0</v>
      </c>
      <c r="P403" s="50">
        <v>0</v>
      </c>
      <c r="Q403" s="50">
        <v>0</v>
      </c>
      <c r="R403" s="50">
        <v>0</v>
      </c>
      <c r="S403" s="50">
        <v>0</v>
      </c>
      <c r="T403" s="50">
        <v>0</v>
      </c>
      <c r="U403" s="50">
        <v>0</v>
      </c>
      <c r="V403" s="50">
        <v>0</v>
      </c>
      <c r="W403" s="50">
        <v>0</v>
      </c>
      <c r="X403" s="50">
        <v>0</v>
      </c>
      <c r="Y403" s="50">
        <v>0</v>
      </c>
      <c r="Z403" s="50">
        <v>0</v>
      </c>
      <c r="AA403" s="50">
        <v>0</v>
      </c>
      <c r="AB403" s="50">
        <v>0</v>
      </c>
      <c r="AC403" s="50">
        <v>0</v>
      </c>
      <c r="AD403" s="50">
        <v>0</v>
      </c>
      <c r="AE403" s="50">
        <f t="shared" ref="AE403:AM403" si="113">AF403- 30000</f>
        <v>1560000</v>
      </c>
      <c r="AF403" s="50">
        <f t="shared" si="113"/>
        <v>1590000</v>
      </c>
      <c r="AG403" s="50">
        <f t="shared" si="113"/>
        <v>1620000</v>
      </c>
      <c r="AH403" s="50">
        <f t="shared" si="113"/>
        <v>1650000</v>
      </c>
      <c r="AI403" s="50">
        <f t="shared" si="113"/>
        <v>1680000</v>
      </c>
      <c r="AJ403" s="50">
        <f t="shared" si="113"/>
        <v>1710000</v>
      </c>
      <c r="AK403" s="50">
        <f t="shared" si="113"/>
        <v>1740000</v>
      </c>
      <c r="AL403" s="50">
        <f t="shared" si="113"/>
        <v>1770000</v>
      </c>
      <c r="AM403" s="50">
        <f t="shared" si="113"/>
        <v>1800000</v>
      </c>
      <c r="AN403" s="51">
        <v>1830000</v>
      </c>
      <c r="AO403" s="51">
        <v>0</v>
      </c>
      <c r="AP403" s="51">
        <v>0</v>
      </c>
      <c r="AQ403" s="51">
        <v>0</v>
      </c>
      <c r="AR403" s="51">
        <v>0</v>
      </c>
      <c r="AS403" s="51">
        <v>0</v>
      </c>
      <c r="AT403" s="51">
        <v>0</v>
      </c>
      <c r="AU403" s="51">
        <v>0</v>
      </c>
      <c r="AV403" s="51">
        <v>0</v>
      </c>
      <c r="AW403" s="51">
        <v>0</v>
      </c>
      <c r="AX403" s="51">
        <v>0</v>
      </c>
      <c r="AY403" s="51">
        <v>0</v>
      </c>
      <c r="AZ403" s="51">
        <v>0</v>
      </c>
      <c r="BA403" s="51">
        <v>0</v>
      </c>
      <c r="BB403" s="51">
        <v>0</v>
      </c>
      <c r="BC403" s="51">
        <v>0</v>
      </c>
      <c r="BD403" s="51">
        <v>0</v>
      </c>
      <c r="BE403" s="51">
        <v>0</v>
      </c>
      <c r="BF403" s="51">
        <v>0</v>
      </c>
      <c r="BG403" s="51">
        <v>0</v>
      </c>
      <c r="BH403" s="51">
        <v>0</v>
      </c>
      <c r="BI403" s="51">
        <v>0</v>
      </c>
      <c r="BJ403" s="51">
        <v>0</v>
      </c>
      <c r="BK403" s="51">
        <v>0</v>
      </c>
      <c r="BL403" s="51">
        <v>0</v>
      </c>
      <c r="BM403" s="51">
        <v>0</v>
      </c>
      <c r="BN403" s="51">
        <v>0</v>
      </c>
      <c r="BO403" s="51">
        <v>0</v>
      </c>
      <c r="BP403" s="51">
        <v>0</v>
      </c>
      <c r="BQ403" s="51">
        <v>0</v>
      </c>
      <c r="BR403" s="51">
        <v>0</v>
      </c>
      <c r="BS403" s="51">
        <v>0</v>
      </c>
      <c r="BT403" s="51">
        <v>0</v>
      </c>
      <c r="BU403" s="51">
        <v>0</v>
      </c>
      <c r="BV403" s="51">
        <v>0</v>
      </c>
      <c r="BW403" s="51">
        <v>0</v>
      </c>
      <c r="BX403" s="51">
        <v>0</v>
      </c>
      <c r="BY403" s="51">
        <v>0</v>
      </c>
      <c r="BZ403" s="51">
        <v>0</v>
      </c>
      <c r="CA403" s="58"/>
    </row>
    <row r="404" spans="1:79" ht="30" x14ac:dyDescent="0.25">
      <c r="A404" s="2">
        <v>409183</v>
      </c>
      <c r="B404" s="3" t="s">
        <v>1168</v>
      </c>
      <c r="C404" s="3" t="s">
        <v>1169</v>
      </c>
      <c r="D404" s="3" t="s">
        <v>136</v>
      </c>
      <c r="E404" s="3" t="str">
        <f t="shared" si="94"/>
        <v>TREASURE ISLAND MHP W2 pnum409183</v>
      </c>
      <c r="F404" s="2">
        <v>71</v>
      </c>
      <c r="G404" s="3" t="s">
        <v>1170</v>
      </c>
      <c r="H404" s="3" t="s">
        <v>1171</v>
      </c>
      <c r="I404" s="50">
        <v>0</v>
      </c>
      <c r="J404" s="50">
        <v>0</v>
      </c>
      <c r="K404" s="50">
        <v>0</v>
      </c>
      <c r="L404" s="50">
        <v>0</v>
      </c>
      <c r="M404" s="50">
        <v>0</v>
      </c>
      <c r="N404" s="50">
        <v>0</v>
      </c>
      <c r="O404" s="50">
        <v>0</v>
      </c>
      <c r="P404" s="50">
        <v>0</v>
      </c>
      <c r="Q404" s="50">
        <v>0</v>
      </c>
      <c r="R404" s="50">
        <v>0</v>
      </c>
      <c r="S404" s="50">
        <v>0</v>
      </c>
      <c r="T404" s="50">
        <v>0</v>
      </c>
      <c r="U404" s="50">
        <v>0</v>
      </c>
      <c r="V404" s="50">
        <v>0</v>
      </c>
      <c r="W404" s="50">
        <v>0</v>
      </c>
      <c r="X404" s="50">
        <v>0</v>
      </c>
      <c r="Y404" s="50">
        <v>0</v>
      </c>
      <c r="Z404" s="50">
        <v>0</v>
      </c>
      <c r="AA404" s="50">
        <v>0</v>
      </c>
      <c r="AB404" s="50">
        <v>0</v>
      </c>
      <c r="AC404" s="50">
        <v>0</v>
      </c>
      <c r="AD404" s="50">
        <v>0</v>
      </c>
      <c r="AE404" s="50">
        <v>0</v>
      </c>
      <c r="AF404" s="50">
        <v>0</v>
      </c>
      <c r="AG404" s="50">
        <v>0</v>
      </c>
      <c r="AH404" s="50">
        <v>0</v>
      </c>
      <c r="AI404" s="50">
        <v>0</v>
      </c>
      <c r="AJ404" s="50">
        <v>0</v>
      </c>
      <c r="AK404" s="50">
        <v>0</v>
      </c>
      <c r="AL404" s="50">
        <v>0</v>
      </c>
      <c r="AM404" s="50">
        <v>0</v>
      </c>
      <c r="AN404" s="50">
        <v>0</v>
      </c>
      <c r="AO404" s="51">
        <v>0</v>
      </c>
      <c r="AP404" s="51">
        <v>0</v>
      </c>
      <c r="AQ404" s="51">
        <v>0</v>
      </c>
      <c r="AR404" s="51">
        <v>0</v>
      </c>
      <c r="AS404" s="51">
        <v>0</v>
      </c>
      <c r="AT404" s="55"/>
      <c r="AU404" s="51">
        <v>0</v>
      </c>
      <c r="AV404" s="55"/>
      <c r="AW404" s="51">
        <v>8429920</v>
      </c>
      <c r="AX404" s="51">
        <v>14408120</v>
      </c>
      <c r="AY404" s="51">
        <v>10408120</v>
      </c>
      <c r="AZ404" s="51">
        <v>8408120</v>
      </c>
      <c r="BA404" s="55">
        <v>0</v>
      </c>
      <c r="BB404" s="55">
        <v>0</v>
      </c>
      <c r="BC404" s="51">
        <v>3066000</v>
      </c>
      <c r="BD404" s="51">
        <v>3066000</v>
      </c>
      <c r="BE404" s="51">
        <v>3066000</v>
      </c>
      <c r="BF404" s="51">
        <v>3066000</v>
      </c>
      <c r="BG404" s="51">
        <v>2710000</v>
      </c>
      <c r="BH404" s="51">
        <v>2710000</v>
      </c>
      <c r="BI404" s="51">
        <v>2625000</v>
      </c>
      <c r="BJ404" s="55">
        <v>0</v>
      </c>
      <c r="BK404" s="55">
        <v>0</v>
      </c>
      <c r="BL404" s="55">
        <v>0</v>
      </c>
      <c r="BM404" s="55">
        <v>0</v>
      </c>
      <c r="BN404" s="55">
        <v>0</v>
      </c>
      <c r="BO404" s="55">
        <v>0</v>
      </c>
      <c r="BP404" s="55">
        <v>0</v>
      </c>
      <c r="BQ404" s="55">
        <v>0</v>
      </c>
      <c r="BR404" s="55">
        <v>0</v>
      </c>
      <c r="BS404" s="55">
        <v>0</v>
      </c>
      <c r="BT404" s="55">
        <v>0</v>
      </c>
      <c r="BU404" s="55">
        <v>0</v>
      </c>
      <c r="BV404" s="55">
        <v>0</v>
      </c>
      <c r="BW404" s="55">
        <v>0</v>
      </c>
      <c r="BX404" s="55">
        <v>0</v>
      </c>
      <c r="BY404" s="55">
        <v>0</v>
      </c>
      <c r="BZ404" s="55">
        <v>0</v>
      </c>
      <c r="CA404" s="58"/>
    </row>
    <row r="405" spans="1:79" ht="30" x14ac:dyDescent="0.25">
      <c r="A405" s="2">
        <v>409186</v>
      </c>
      <c r="B405" s="3" t="s">
        <v>1168</v>
      </c>
      <c r="C405" s="3" t="s">
        <v>1169</v>
      </c>
      <c r="D405" s="3" t="s">
        <v>169</v>
      </c>
      <c r="E405" s="3" t="str">
        <f t="shared" ref="E405:E436" si="114">_xlfn.CONCAT(C405, " W",D405," pnum",A405)</f>
        <v>TREASURE ISLAND MHP W5 pnum409186</v>
      </c>
      <c r="F405" s="2">
        <v>58</v>
      </c>
      <c r="G405" s="3" t="s">
        <v>1172</v>
      </c>
      <c r="H405" s="3" t="s">
        <v>1173</v>
      </c>
      <c r="I405" s="50">
        <v>0</v>
      </c>
      <c r="J405" s="50">
        <v>0</v>
      </c>
      <c r="K405" s="50">
        <v>0</v>
      </c>
      <c r="L405" s="50">
        <v>0</v>
      </c>
      <c r="M405" s="50">
        <v>0</v>
      </c>
      <c r="N405" s="50">
        <v>0</v>
      </c>
      <c r="O405" s="50">
        <v>0</v>
      </c>
      <c r="P405" s="50">
        <f t="shared" ref="P405:AM405" si="115">Q405-200000</f>
        <v>7792500</v>
      </c>
      <c r="Q405" s="50">
        <f t="shared" si="115"/>
        <v>7992500</v>
      </c>
      <c r="R405" s="50">
        <f t="shared" si="115"/>
        <v>8192500</v>
      </c>
      <c r="S405" s="50">
        <f t="shared" si="115"/>
        <v>8392500</v>
      </c>
      <c r="T405" s="50">
        <f t="shared" si="115"/>
        <v>8592500</v>
      </c>
      <c r="U405" s="50">
        <f t="shared" si="115"/>
        <v>8792500</v>
      </c>
      <c r="V405" s="50">
        <f t="shared" si="115"/>
        <v>8992500</v>
      </c>
      <c r="W405" s="50">
        <f t="shared" si="115"/>
        <v>9192500</v>
      </c>
      <c r="X405" s="50">
        <f t="shared" si="115"/>
        <v>9392500</v>
      </c>
      <c r="Y405" s="50">
        <f t="shared" si="115"/>
        <v>9592500</v>
      </c>
      <c r="Z405" s="50">
        <f t="shared" si="115"/>
        <v>9792500</v>
      </c>
      <c r="AA405" s="50">
        <f t="shared" si="115"/>
        <v>9992500</v>
      </c>
      <c r="AB405" s="50">
        <f t="shared" si="115"/>
        <v>10192500</v>
      </c>
      <c r="AC405" s="50">
        <f t="shared" si="115"/>
        <v>10392500</v>
      </c>
      <c r="AD405" s="50">
        <f t="shared" si="115"/>
        <v>10592500</v>
      </c>
      <c r="AE405" s="50">
        <f t="shared" si="115"/>
        <v>10792500</v>
      </c>
      <c r="AF405" s="50">
        <f t="shared" si="115"/>
        <v>10992500</v>
      </c>
      <c r="AG405" s="50">
        <f t="shared" si="115"/>
        <v>11192500</v>
      </c>
      <c r="AH405" s="50">
        <f t="shared" si="115"/>
        <v>11392500</v>
      </c>
      <c r="AI405" s="50">
        <f t="shared" si="115"/>
        <v>11592500</v>
      </c>
      <c r="AJ405" s="50">
        <f t="shared" si="115"/>
        <v>11792500</v>
      </c>
      <c r="AK405" s="50">
        <f t="shared" si="115"/>
        <v>11992500</v>
      </c>
      <c r="AL405" s="50">
        <f t="shared" si="115"/>
        <v>12192500</v>
      </c>
      <c r="AM405" s="50">
        <f t="shared" si="115"/>
        <v>12392500</v>
      </c>
      <c r="AN405" s="51">
        <v>12592500</v>
      </c>
      <c r="AO405" s="51">
        <v>6631000</v>
      </c>
      <c r="AP405" s="51">
        <v>7600000</v>
      </c>
      <c r="AQ405" s="51">
        <v>8300000</v>
      </c>
      <c r="AR405" s="51">
        <v>8700000</v>
      </c>
      <c r="AS405" s="51">
        <v>7000000</v>
      </c>
      <c r="AT405" s="51">
        <v>6051700</v>
      </c>
      <c r="AU405" s="51">
        <v>10633545</v>
      </c>
      <c r="AV405" s="51">
        <v>5029000</v>
      </c>
      <c r="AW405" s="54">
        <v>0</v>
      </c>
      <c r="AX405" s="54">
        <v>0</v>
      </c>
      <c r="AY405" s="54">
        <v>0</v>
      </c>
      <c r="AZ405" s="54">
        <v>0</v>
      </c>
      <c r="BA405" s="51">
        <v>3942000</v>
      </c>
      <c r="BB405" s="51">
        <v>3942000</v>
      </c>
      <c r="BC405" s="51">
        <v>3066000</v>
      </c>
      <c r="BD405" s="51">
        <v>3066000</v>
      </c>
      <c r="BE405" s="51">
        <v>3066000</v>
      </c>
      <c r="BF405" s="51">
        <v>3066000</v>
      </c>
      <c r="BG405" s="51">
        <v>2710000</v>
      </c>
      <c r="BH405" s="51">
        <v>2710000</v>
      </c>
      <c r="BI405" s="51">
        <v>2625000</v>
      </c>
      <c r="BJ405" s="54">
        <v>0</v>
      </c>
      <c r="BK405" s="54">
        <v>0</v>
      </c>
      <c r="BL405" s="54">
        <v>0</v>
      </c>
      <c r="BM405" s="54">
        <v>0</v>
      </c>
      <c r="BN405" s="55">
        <v>0</v>
      </c>
      <c r="BO405" s="55">
        <v>0</v>
      </c>
      <c r="BP405" s="55">
        <v>0</v>
      </c>
      <c r="BQ405" s="55">
        <v>0</v>
      </c>
      <c r="BR405" s="55">
        <v>0</v>
      </c>
      <c r="BS405" s="55">
        <v>0</v>
      </c>
      <c r="BT405" s="54">
        <v>0</v>
      </c>
      <c r="BU405" s="54">
        <v>0</v>
      </c>
      <c r="BV405" s="54">
        <v>0</v>
      </c>
      <c r="BW405" s="54">
        <v>0</v>
      </c>
      <c r="BX405" s="54">
        <v>0</v>
      </c>
      <c r="BY405" s="55">
        <v>0</v>
      </c>
      <c r="BZ405" s="54">
        <v>0</v>
      </c>
      <c r="CA405" s="58"/>
    </row>
    <row r="406" spans="1:79" ht="30" x14ac:dyDescent="0.25">
      <c r="A406" s="2">
        <v>409188</v>
      </c>
      <c r="B406" s="3" t="s">
        <v>1168</v>
      </c>
      <c r="C406" s="3" t="s">
        <v>1169</v>
      </c>
      <c r="D406" s="3" t="s">
        <v>172</v>
      </c>
      <c r="E406" s="3" t="str">
        <f t="shared" si="114"/>
        <v>TREASURE ISLAND MHP W7 pnum409188</v>
      </c>
      <c r="F406" s="5"/>
      <c r="G406" s="3" t="s">
        <v>1174</v>
      </c>
      <c r="H406" s="3" t="s">
        <v>1175</v>
      </c>
      <c r="I406" s="50">
        <v>0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0</v>
      </c>
      <c r="S406" s="50">
        <v>0</v>
      </c>
      <c r="T406" s="50">
        <v>0</v>
      </c>
      <c r="U406" s="50">
        <v>0</v>
      </c>
      <c r="V406" s="50">
        <v>0</v>
      </c>
      <c r="W406" s="50">
        <v>0</v>
      </c>
      <c r="X406" s="50">
        <v>0</v>
      </c>
      <c r="Y406" s="50">
        <v>0</v>
      </c>
      <c r="Z406" s="50">
        <v>0</v>
      </c>
      <c r="AA406" s="50">
        <v>0</v>
      </c>
      <c r="AB406" s="50">
        <v>0</v>
      </c>
      <c r="AC406" s="50">
        <v>0</v>
      </c>
      <c r="AD406" s="50">
        <v>0</v>
      </c>
      <c r="AE406" s="50">
        <v>0</v>
      </c>
      <c r="AF406" s="50">
        <v>0</v>
      </c>
      <c r="AG406" s="50">
        <v>0</v>
      </c>
      <c r="AH406" s="50">
        <v>0</v>
      </c>
      <c r="AI406" s="50">
        <v>0</v>
      </c>
      <c r="AJ406" s="50">
        <v>0</v>
      </c>
      <c r="AK406" s="50">
        <v>0</v>
      </c>
      <c r="AL406" s="50">
        <v>0</v>
      </c>
      <c r="AM406" s="50">
        <v>0</v>
      </c>
      <c r="AN406" s="54">
        <v>0</v>
      </c>
      <c r="AO406" s="54">
        <v>0</v>
      </c>
      <c r="AP406" s="54">
        <v>0</v>
      </c>
      <c r="AQ406" s="54">
        <v>0</v>
      </c>
      <c r="AR406" s="54">
        <v>0</v>
      </c>
      <c r="AS406" s="54">
        <v>0</v>
      </c>
      <c r="AT406" s="54">
        <v>0</v>
      </c>
      <c r="AU406" s="54">
        <v>0</v>
      </c>
      <c r="AV406" s="54">
        <v>0</v>
      </c>
      <c r="AW406" s="54">
        <v>0</v>
      </c>
      <c r="AX406" s="54">
        <v>0</v>
      </c>
      <c r="AY406" s="54">
        <v>0</v>
      </c>
      <c r="AZ406" s="54">
        <v>0</v>
      </c>
      <c r="BA406" s="54">
        <v>0</v>
      </c>
      <c r="BB406" s="54">
        <v>0</v>
      </c>
      <c r="BC406" s="54">
        <v>0</v>
      </c>
      <c r="BD406" s="54">
        <v>0</v>
      </c>
      <c r="BE406" s="54">
        <v>0</v>
      </c>
      <c r="BF406" s="54">
        <v>0</v>
      </c>
      <c r="BG406" s="51">
        <v>2710000</v>
      </c>
      <c r="BH406" s="51">
        <v>2710000</v>
      </c>
      <c r="BI406" s="51">
        <v>2625000</v>
      </c>
      <c r="BJ406" s="55">
        <v>0</v>
      </c>
      <c r="BK406" s="55">
        <v>0</v>
      </c>
      <c r="BL406" s="55">
        <v>0</v>
      </c>
      <c r="BM406" s="55">
        <v>0</v>
      </c>
      <c r="BN406" s="55">
        <v>0</v>
      </c>
      <c r="BO406" s="55">
        <v>0</v>
      </c>
      <c r="BP406" s="55">
        <v>0</v>
      </c>
      <c r="BQ406" s="55">
        <v>0</v>
      </c>
      <c r="BR406" s="55">
        <v>0</v>
      </c>
      <c r="BS406" s="55">
        <v>0</v>
      </c>
      <c r="BT406" s="55">
        <v>0</v>
      </c>
      <c r="BU406" s="55">
        <v>0</v>
      </c>
      <c r="BV406" s="55">
        <v>0</v>
      </c>
      <c r="BW406" s="55">
        <v>0</v>
      </c>
      <c r="BX406" s="55">
        <v>0</v>
      </c>
      <c r="BY406" s="55">
        <v>0</v>
      </c>
      <c r="BZ406" s="55">
        <v>0</v>
      </c>
      <c r="CA406" s="58"/>
    </row>
    <row r="407" spans="1:79" ht="30" x14ac:dyDescent="0.25">
      <c r="A407" s="20">
        <v>403993</v>
      </c>
      <c r="B407" s="21" t="s">
        <v>1176</v>
      </c>
      <c r="C407" s="21" t="s">
        <v>1177</v>
      </c>
      <c r="D407" s="21" t="s">
        <v>141</v>
      </c>
      <c r="E407" s="3" t="str">
        <f t="shared" si="114"/>
        <v>TUCKAWAY GOLF CLUB W1 pnum403993</v>
      </c>
      <c r="F407" s="20">
        <v>195</v>
      </c>
      <c r="G407" s="21" t="s">
        <v>1178</v>
      </c>
      <c r="H407" s="21" t="s">
        <v>1179</v>
      </c>
      <c r="I407" s="67">
        <v>0</v>
      </c>
      <c r="J407" s="67">
        <v>0</v>
      </c>
      <c r="K407" s="67">
        <v>0</v>
      </c>
      <c r="L407" s="67">
        <v>0</v>
      </c>
      <c r="M407" s="67">
        <v>0</v>
      </c>
      <c r="N407" s="67">
        <v>0</v>
      </c>
      <c r="O407" s="67">
        <v>0</v>
      </c>
      <c r="P407" s="67">
        <v>0</v>
      </c>
      <c r="Q407" s="67">
        <v>0</v>
      </c>
      <c r="R407" s="67">
        <v>0</v>
      </c>
      <c r="S407" s="67">
        <v>0</v>
      </c>
      <c r="T407" s="67">
        <v>0</v>
      </c>
      <c r="U407" s="67">
        <v>0</v>
      </c>
      <c r="V407" s="67">
        <v>0</v>
      </c>
      <c r="W407" s="67">
        <v>0</v>
      </c>
      <c r="X407" s="67">
        <v>0</v>
      </c>
      <c r="Y407" s="67">
        <f t="shared" ref="Y407:AM407" si="116">Z407-150000</f>
        <v>6900000</v>
      </c>
      <c r="Z407" s="67">
        <f t="shared" si="116"/>
        <v>7050000</v>
      </c>
      <c r="AA407" s="67">
        <f t="shared" si="116"/>
        <v>7200000</v>
      </c>
      <c r="AB407" s="67">
        <f t="shared" si="116"/>
        <v>7350000</v>
      </c>
      <c r="AC407" s="67">
        <f t="shared" si="116"/>
        <v>7500000</v>
      </c>
      <c r="AD407" s="67">
        <f t="shared" si="116"/>
        <v>7650000</v>
      </c>
      <c r="AE407" s="67">
        <f t="shared" si="116"/>
        <v>7800000</v>
      </c>
      <c r="AF407" s="67">
        <f t="shared" si="116"/>
        <v>7950000</v>
      </c>
      <c r="AG407" s="67">
        <f t="shared" si="116"/>
        <v>8100000</v>
      </c>
      <c r="AH407" s="67">
        <f t="shared" si="116"/>
        <v>8250000</v>
      </c>
      <c r="AI407" s="67">
        <f t="shared" si="116"/>
        <v>8400000</v>
      </c>
      <c r="AJ407" s="67">
        <f t="shared" si="116"/>
        <v>8550000</v>
      </c>
      <c r="AK407" s="67">
        <f t="shared" si="116"/>
        <v>8700000</v>
      </c>
      <c r="AL407" s="67">
        <f t="shared" si="116"/>
        <v>8850000</v>
      </c>
      <c r="AM407" s="67">
        <f t="shared" si="116"/>
        <v>9000000</v>
      </c>
      <c r="AN407" s="71">
        <v>9150000</v>
      </c>
      <c r="AO407" s="71">
        <v>9150000</v>
      </c>
      <c r="AP407" s="71">
        <v>9150000</v>
      </c>
      <c r="AQ407" s="71">
        <v>9150000</v>
      </c>
      <c r="AR407" s="71">
        <v>9150000</v>
      </c>
      <c r="AS407" s="71">
        <v>9150000</v>
      </c>
      <c r="AT407" s="71">
        <v>9150000</v>
      </c>
      <c r="AU407" s="71">
        <v>9150000</v>
      </c>
      <c r="AV407" s="71">
        <v>9150000</v>
      </c>
      <c r="AW407" s="71">
        <v>9150000</v>
      </c>
      <c r="AX407" s="71">
        <v>9150000</v>
      </c>
      <c r="AY407" s="71">
        <v>9150000</v>
      </c>
      <c r="AZ407" s="71">
        <v>9150000</v>
      </c>
      <c r="BA407" s="71">
        <v>9150000</v>
      </c>
      <c r="BB407" s="71">
        <v>9150000</v>
      </c>
      <c r="BC407" s="71">
        <v>9150000</v>
      </c>
      <c r="BD407" s="71">
        <v>9150000</v>
      </c>
      <c r="BE407" s="71">
        <v>9150000</v>
      </c>
      <c r="BF407" s="71">
        <v>9150000</v>
      </c>
      <c r="BG407" s="71">
        <v>9150000</v>
      </c>
      <c r="BH407" s="71">
        <v>9150000</v>
      </c>
      <c r="BI407" s="71">
        <v>9150000</v>
      </c>
      <c r="BJ407" s="71">
        <v>9150000</v>
      </c>
      <c r="BK407" s="71">
        <v>9150000</v>
      </c>
      <c r="BL407" s="71">
        <v>9150000</v>
      </c>
      <c r="BM407" s="71">
        <v>9150000</v>
      </c>
      <c r="BN407" s="71">
        <v>9150000</v>
      </c>
      <c r="BO407" s="71">
        <v>9150000</v>
      </c>
      <c r="BP407" s="71">
        <v>9150000</v>
      </c>
      <c r="BQ407" s="71">
        <v>9150000</v>
      </c>
      <c r="BR407" s="71">
        <v>9150000</v>
      </c>
      <c r="BS407" s="71">
        <v>9150000</v>
      </c>
      <c r="BT407" s="71">
        <v>9150000</v>
      </c>
      <c r="BU407" s="71">
        <v>9150000</v>
      </c>
      <c r="BV407" s="71">
        <v>9150000</v>
      </c>
      <c r="BW407" s="71">
        <v>9150000</v>
      </c>
      <c r="BX407" s="71">
        <v>9150000</v>
      </c>
      <c r="BY407" s="71">
        <v>9150000</v>
      </c>
      <c r="BZ407" s="71">
        <v>9150000</v>
      </c>
      <c r="CA407" s="72"/>
    </row>
    <row r="408" spans="1:79" ht="30" x14ac:dyDescent="0.25">
      <c r="A408" s="2">
        <v>404081</v>
      </c>
      <c r="B408" s="3" t="s">
        <v>1180</v>
      </c>
      <c r="C408" s="3" t="s">
        <v>1181</v>
      </c>
      <c r="D408" s="3" t="s">
        <v>141</v>
      </c>
      <c r="E408" s="3" t="str">
        <f t="shared" si="114"/>
        <v>UNIVERSAL HEAD COMPANY W1 pnum404081</v>
      </c>
      <c r="F408" s="116"/>
      <c r="G408" s="3" t="s">
        <v>1182</v>
      </c>
      <c r="H408" s="3" t="s">
        <v>1183</v>
      </c>
      <c r="I408" s="50">
        <v>0</v>
      </c>
      <c r="J408" s="50">
        <v>0</v>
      </c>
      <c r="K408" s="50">
        <v>0</v>
      </c>
      <c r="L408" s="50">
        <v>0</v>
      </c>
      <c r="M408" s="50">
        <v>0</v>
      </c>
      <c r="N408" s="50">
        <v>0</v>
      </c>
      <c r="O408" s="50">
        <v>0</v>
      </c>
      <c r="P408" s="50">
        <v>0</v>
      </c>
      <c r="Q408" s="50">
        <v>0</v>
      </c>
      <c r="R408" s="50">
        <v>0</v>
      </c>
      <c r="S408" s="50">
        <v>0</v>
      </c>
      <c r="T408" s="50">
        <v>0</v>
      </c>
      <c r="U408" s="50">
        <v>0</v>
      </c>
      <c r="V408" s="50">
        <v>0</v>
      </c>
      <c r="W408" s="50">
        <v>0</v>
      </c>
      <c r="X408" s="50">
        <v>0</v>
      </c>
      <c r="Y408" s="50">
        <v>0</v>
      </c>
      <c r="Z408" s="50">
        <v>0</v>
      </c>
      <c r="AA408" s="50">
        <f t="shared" ref="AA408:AM408" si="117">AB408-20000</f>
        <v>396000</v>
      </c>
      <c r="AB408" s="50">
        <f t="shared" si="117"/>
        <v>416000</v>
      </c>
      <c r="AC408" s="50">
        <f t="shared" si="117"/>
        <v>436000</v>
      </c>
      <c r="AD408" s="50">
        <f t="shared" si="117"/>
        <v>456000</v>
      </c>
      <c r="AE408" s="50">
        <f t="shared" si="117"/>
        <v>476000</v>
      </c>
      <c r="AF408" s="50">
        <f t="shared" si="117"/>
        <v>496000</v>
      </c>
      <c r="AG408" s="50">
        <f t="shared" si="117"/>
        <v>516000</v>
      </c>
      <c r="AH408" s="50">
        <f t="shared" si="117"/>
        <v>536000</v>
      </c>
      <c r="AI408" s="50">
        <f t="shared" si="117"/>
        <v>556000</v>
      </c>
      <c r="AJ408" s="50">
        <f t="shared" si="117"/>
        <v>576000</v>
      </c>
      <c r="AK408" s="50">
        <f t="shared" si="117"/>
        <v>596000</v>
      </c>
      <c r="AL408" s="50">
        <f t="shared" si="117"/>
        <v>616000</v>
      </c>
      <c r="AM408" s="50">
        <f t="shared" si="117"/>
        <v>636000</v>
      </c>
      <c r="AN408" s="51">
        <v>656000</v>
      </c>
      <c r="AO408" s="51">
        <v>656000</v>
      </c>
      <c r="AP408" s="51">
        <v>250000</v>
      </c>
      <c r="AQ408" s="51">
        <v>250000</v>
      </c>
      <c r="AR408" s="51">
        <v>180000</v>
      </c>
      <c r="AS408" s="51">
        <v>160000</v>
      </c>
      <c r="AT408" s="51">
        <v>180000</v>
      </c>
      <c r="AU408" s="51">
        <v>120000</v>
      </c>
      <c r="AV408" s="51">
        <v>120000</v>
      </c>
      <c r="AW408" s="51">
        <v>80000</v>
      </c>
      <c r="AX408" s="51">
        <v>80000</v>
      </c>
      <c r="AY408" s="51">
        <v>80000</v>
      </c>
      <c r="AZ408" s="51">
        <v>80000</v>
      </c>
      <c r="BA408" s="51">
        <v>80000</v>
      </c>
      <c r="BB408" s="51">
        <v>80000</v>
      </c>
      <c r="BC408" s="51">
        <v>80000</v>
      </c>
      <c r="BD408" s="51">
        <v>3650</v>
      </c>
      <c r="BE408" s="54">
        <v>0</v>
      </c>
      <c r="BF408" s="54">
        <v>0</v>
      </c>
      <c r="BG408" s="54">
        <v>0</v>
      </c>
      <c r="BH408" s="54">
        <v>0</v>
      </c>
      <c r="BI408" s="54">
        <v>0</v>
      </c>
      <c r="BJ408" s="54">
        <v>0</v>
      </c>
      <c r="BK408" s="54">
        <v>0</v>
      </c>
      <c r="BL408" s="54">
        <v>0</v>
      </c>
      <c r="BM408" s="54">
        <v>0</v>
      </c>
      <c r="BN408" s="54">
        <v>0</v>
      </c>
      <c r="BO408" s="54">
        <v>0</v>
      </c>
      <c r="BP408" s="54">
        <v>0</v>
      </c>
      <c r="BQ408" s="54">
        <v>0</v>
      </c>
      <c r="BR408" s="54">
        <v>0</v>
      </c>
      <c r="BS408" s="54">
        <v>0</v>
      </c>
      <c r="BT408" s="54">
        <v>0</v>
      </c>
      <c r="BU408" s="54">
        <v>0</v>
      </c>
      <c r="BV408" s="54">
        <v>0</v>
      </c>
      <c r="BW408" s="54">
        <v>0</v>
      </c>
      <c r="BX408" s="54">
        <v>0</v>
      </c>
      <c r="BY408" s="54">
        <v>0</v>
      </c>
      <c r="BZ408" s="54">
        <v>0</v>
      </c>
      <c r="CA408" s="58"/>
    </row>
    <row r="409" spans="1:79" s="24" customFormat="1" ht="30" x14ac:dyDescent="0.25">
      <c r="A409" s="2">
        <v>404082</v>
      </c>
      <c r="B409" s="3" t="s">
        <v>1180</v>
      </c>
      <c r="C409" s="3" t="s">
        <v>1181</v>
      </c>
      <c r="D409" s="3" t="s">
        <v>136</v>
      </c>
      <c r="E409" s="3" t="str">
        <f t="shared" si="114"/>
        <v>UNIVERSAL HEAD COMPANY W2 pnum404082</v>
      </c>
      <c r="F409" s="116"/>
      <c r="G409" s="3" t="s">
        <v>1182</v>
      </c>
      <c r="H409" s="3" t="s">
        <v>1183</v>
      </c>
      <c r="I409" s="50">
        <v>0</v>
      </c>
      <c r="J409" s="50">
        <v>0</v>
      </c>
      <c r="K409" s="50">
        <v>0</v>
      </c>
      <c r="L409" s="50">
        <v>0</v>
      </c>
      <c r="M409" s="50">
        <v>0</v>
      </c>
      <c r="N409" s="50">
        <v>0</v>
      </c>
      <c r="O409" s="50">
        <v>0</v>
      </c>
      <c r="P409" s="50">
        <v>0</v>
      </c>
      <c r="Q409" s="50">
        <v>0</v>
      </c>
      <c r="R409" s="50">
        <v>0</v>
      </c>
      <c r="S409" s="50">
        <v>0</v>
      </c>
      <c r="T409" s="50">
        <v>0</v>
      </c>
      <c r="U409" s="50">
        <v>0</v>
      </c>
      <c r="V409" s="50">
        <v>0</v>
      </c>
      <c r="W409" s="50">
        <v>0</v>
      </c>
      <c r="X409" s="50">
        <v>0</v>
      </c>
      <c r="Y409" s="50">
        <v>0</v>
      </c>
      <c r="Z409" s="50">
        <v>0</v>
      </c>
      <c r="AA409" s="50">
        <f t="shared" ref="AA409:AM409" si="118">AB409-1000</f>
        <v>151000</v>
      </c>
      <c r="AB409" s="50">
        <f t="shared" si="118"/>
        <v>152000</v>
      </c>
      <c r="AC409" s="50">
        <f t="shared" si="118"/>
        <v>153000</v>
      </c>
      <c r="AD409" s="50">
        <f t="shared" si="118"/>
        <v>154000</v>
      </c>
      <c r="AE409" s="50">
        <f t="shared" si="118"/>
        <v>155000</v>
      </c>
      <c r="AF409" s="50">
        <f t="shared" si="118"/>
        <v>156000</v>
      </c>
      <c r="AG409" s="50">
        <f t="shared" si="118"/>
        <v>157000</v>
      </c>
      <c r="AH409" s="50">
        <f t="shared" si="118"/>
        <v>158000</v>
      </c>
      <c r="AI409" s="50">
        <f t="shared" si="118"/>
        <v>159000</v>
      </c>
      <c r="AJ409" s="50">
        <f t="shared" si="118"/>
        <v>160000</v>
      </c>
      <c r="AK409" s="50">
        <f t="shared" si="118"/>
        <v>161000</v>
      </c>
      <c r="AL409" s="50">
        <f t="shared" si="118"/>
        <v>162000</v>
      </c>
      <c r="AM409" s="50">
        <f t="shared" si="118"/>
        <v>163000</v>
      </c>
      <c r="AN409" s="51">
        <v>164000</v>
      </c>
      <c r="AO409" s="51">
        <v>164000</v>
      </c>
      <c r="AP409" s="51">
        <v>140000</v>
      </c>
      <c r="AQ409" s="51">
        <v>140000</v>
      </c>
      <c r="AR409" s="51">
        <v>120000</v>
      </c>
      <c r="AS409" s="51">
        <v>120000</v>
      </c>
      <c r="AT409" s="51">
        <v>120000</v>
      </c>
      <c r="AU409" s="51">
        <v>100000</v>
      </c>
      <c r="AV409" s="51">
        <v>100000</v>
      </c>
      <c r="AW409" s="51">
        <v>66667</v>
      </c>
      <c r="AX409" s="51">
        <v>66667</v>
      </c>
      <c r="AY409" s="51">
        <v>66667</v>
      </c>
      <c r="AZ409" s="51">
        <v>66667</v>
      </c>
      <c r="BA409" s="51">
        <v>66667</v>
      </c>
      <c r="BB409" s="51">
        <v>66667</v>
      </c>
      <c r="BC409" s="51">
        <v>66667</v>
      </c>
      <c r="BD409" s="51">
        <v>3650</v>
      </c>
      <c r="BE409" s="54">
        <v>0</v>
      </c>
      <c r="BF409" s="54">
        <v>0</v>
      </c>
      <c r="BG409" s="54">
        <v>0</v>
      </c>
      <c r="BH409" s="54">
        <v>0</v>
      </c>
      <c r="BI409" s="54">
        <v>0</v>
      </c>
      <c r="BJ409" s="54">
        <v>0</v>
      </c>
      <c r="BK409" s="54">
        <v>0</v>
      </c>
      <c r="BL409" s="54">
        <v>0</v>
      </c>
      <c r="BM409" s="54">
        <v>0</v>
      </c>
      <c r="BN409" s="54">
        <v>0</v>
      </c>
      <c r="BO409" s="55">
        <v>0</v>
      </c>
      <c r="BP409" s="55">
        <v>0</v>
      </c>
      <c r="BQ409" s="55">
        <v>0</v>
      </c>
      <c r="BR409" s="55">
        <v>0</v>
      </c>
      <c r="BS409" s="55">
        <v>0</v>
      </c>
      <c r="BT409" s="55">
        <v>0</v>
      </c>
      <c r="BU409" s="55">
        <v>0</v>
      </c>
      <c r="BV409" s="55">
        <v>0</v>
      </c>
      <c r="BW409" s="55">
        <v>0</v>
      </c>
      <c r="BX409" s="55">
        <v>0</v>
      </c>
      <c r="BY409" s="55">
        <v>0</v>
      </c>
      <c r="BZ409" s="55">
        <v>0</v>
      </c>
      <c r="CA409" s="58"/>
    </row>
    <row r="410" spans="1:79" s="24" customFormat="1" ht="30" x14ac:dyDescent="0.25">
      <c r="A410" s="20">
        <v>404147</v>
      </c>
      <c r="B410" s="21" t="s">
        <v>1184</v>
      </c>
      <c r="C410" s="21" t="s">
        <v>1185</v>
      </c>
      <c r="D410" s="21" t="s">
        <v>141</v>
      </c>
      <c r="E410" s="3" t="str">
        <f t="shared" si="114"/>
        <v>UNIVERSITY GOLF CLUB W1 pnum404147</v>
      </c>
      <c r="F410" s="20">
        <v>428</v>
      </c>
      <c r="G410" s="21" t="s">
        <v>1186</v>
      </c>
      <c r="H410" s="21" t="s">
        <v>1187</v>
      </c>
      <c r="I410" s="67">
        <v>0</v>
      </c>
      <c r="J410" s="67">
        <v>0</v>
      </c>
      <c r="K410" s="67">
        <v>0</v>
      </c>
      <c r="L410" s="67">
        <v>0</v>
      </c>
      <c r="M410" s="67">
        <v>0</v>
      </c>
      <c r="N410" s="67">
        <v>0</v>
      </c>
      <c r="O410" s="67">
        <v>0</v>
      </c>
      <c r="P410" s="67">
        <v>0</v>
      </c>
      <c r="Q410" s="67">
        <v>0</v>
      </c>
      <c r="R410" s="67">
        <v>0</v>
      </c>
      <c r="S410" s="67">
        <v>0</v>
      </c>
      <c r="T410" s="67">
        <v>0</v>
      </c>
      <c r="U410" s="67">
        <v>0</v>
      </c>
      <c r="V410" s="67">
        <v>0</v>
      </c>
      <c r="W410" s="67">
        <v>0</v>
      </c>
      <c r="X410" s="67">
        <v>0</v>
      </c>
      <c r="Y410" s="67">
        <v>0</v>
      </c>
      <c r="Z410" s="67">
        <f t="shared" ref="Z410:AM410" si="119">AA410-13000</f>
        <v>1818000</v>
      </c>
      <c r="AA410" s="67">
        <f t="shared" si="119"/>
        <v>1831000</v>
      </c>
      <c r="AB410" s="67">
        <f t="shared" si="119"/>
        <v>1844000</v>
      </c>
      <c r="AC410" s="67">
        <f t="shared" si="119"/>
        <v>1857000</v>
      </c>
      <c r="AD410" s="67">
        <f t="shared" si="119"/>
        <v>1870000</v>
      </c>
      <c r="AE410" s="67">
        <f t="shared" si="119"/>
        <v>1883000</v>
      </c>
      <c r="AF410" s="67">
        <f t="shared" si="119"/>
        <v>1896000</v>
      </c>
      <c r="AG410" s="67">
        <f t="shared" si="119"/>
        <v>1909000</v>
      </c>
      <c r="AH410" s="67">
        <f t="shared" si="119"/>
        <v>1922000</v>
      </c>
      <c r="AI410" s="67">
        <f t="shared" si="119"/>
        <v>1935000</v>
      </c>
      <c r="AJ410" s="67">
        <f t="shared" si="119"/>
        <v>1948000</v>
      </c>
      <c r="AK410" s="67">
        <f t="shared" si="119"/>
        <v>1961000</v>
      </c>
      <c r="AL410" s="67">
        <f t="shared" si="119"/>
        <v>1974000</v>
      </c>
      <c r="AM410" s="67">
        <f t="shared" si="119"/>
        <v>1987000</v>
      </c>
      <c r="AN410" s="71">
        <v>2000000</v>
      </c>
      <c r="AO410" s="71">
        <v>2000000</v>
      </c>
      <c r="AP410" s="71">
        <v>17000000</v>
      </c>
      <c r="AQ410" s="71">
        <v>2000000</v>
      </c>
      <c r="AR410" s="71">
        <v>2500000</v>
      </c>
      <c r="AS410" s="71">
        <v>2500000</v>
      </c>
      <c r="AT410" s="71">
        <v>2500000</v>
      </c>
      <c r="AU410" s="71">
        <v>2500000</v>
      </c>
      <c r="AV410" s="71">
        <v>1900000</v>
      </c>
      <c r="AW410" s="71">
        <v>1900000</v>
      </c>
      <c r="AX410" s="71">
        <v>1920000</v>
      </c>
      <c r="AY410" s="71">
        <v>2250000</v>
      </c>
      <c r="AZ410" s="71">
        <v>500000</v>
      </c>
      <c r="BA410" s="71">
        <v>2000000</v>
      </c>
      <c r="BB410" s="71">
        <v>2500000</v>
      </c>
      <c r="BC410" s="71">
        <v>2225000</v>
      </c>
      <c r="BD410" s="71">
        <v>2225000</v>
      </c>
      <c r="BE410" s="71">
        <v>2225000</v>
      </c>
      <c r="BF410" s="71">
        <v>2225000</v>
      </c>
      <c r="BG410" s="71">
        <v>2225000</v>
      </c>
      <c r="BH410" s="71">
        <v>2225000</v>
      </c>
      <c r="BI410" s="71">
        <v>2225000</v>
      </c>
      <c r="BJ410" s="71">
        <v>2225000</v>
      </c>
      <c r="BK410" s="71">
        <v>2225000</v>
      </c>
      <c r="BL410" s="71">
        <v>9286668</v>
      </c>
      <c r="BM410" s="74">
        <v>9286668</v>
      </c>
      <c r="BN410" s="74">
        <v>9286668</v>
      </c>
      <c r="BO410" s="74">
        <v>9286668</v>
      </c>
      <c r="BP410" s="74">
        <v>9286668</v>
      </c>
      <c r="BQ410" s="74">
        <v>9286668</v>
      </c>
      <c r="BR410" s="74">
        <v>9286668</v>
      </c>
      <c r="BS410" s="74">
        <v>9286668</v>
      </c>
      <c r="BT410" s="74">
        <v>9286668</v>
      </c>
      <c r="BU410" s="74">
        <v>9286668</v>
      </c>
      <c r="BV410" s="74">
        <v>9286668</v>
      </c>
      <c r="BW410" s="74">
        <v>9286668</v>
      </c>
      <c r="BX410" s="74">
        <v>9286668</v>
      </c>
      <c r="BY410" s="74">
        <v>9286668</v>
      </c>
      <c r="BZ410" s="74">
        <v>9286668</v>
      </c>
      <c r="CA410" s="72"/>
    </row>
    <row r="411" spans="1:79" s="24" customFormat="1" ht="30" x14ac:dyDescent="0.25">
      <c r="A411" s="20">
        <v>404149</v>
      </c>
      <c r="B411" s="21" t="s">
        <v>1184</v>
      </c>
      <c r="C411" s="21" t="s">
        <v>1185</v>
      </c>
      <c r="D411" s="21" t="s">
        <v>180</v>
      </c>
      <c r="E411" s="3" t="str">
        <f t="shared" si="114"/>
        <v>UNIVERSITY GOLF CLUB W3 pnum404149</v>
      </c>
      <c r="F411" s="20">
        <v>260</v>
      </c>
      <c r="G411" s="21" t="s">
        <v>634</v>
      </c>
      <c r="H411" s="21" t="s">
        <v>635</v>
      </c>
      <c r="I411" s="67">
        <v>0</v>
      </c>
      <c r="J411" s="67">
        <v>0</v>
      </c>
      <c r="K411" s="67">
        <v>0</v>
      </c>
      <c r="L411" s="67">
        <v>0</v>
      </c>
      <c r="M411" s="67">
        <v>0</v>
      </c>
      <c r="N411" s="67">
        <v>0</v>
      </c>
      <c r="O411" s="67">
        <v>0</v>
      </c>
      <c r="P411" s="67">
        <v>0</v>
      </c>
      <c r="Q411" s="67">
        <v>0</v>
      </c>
      <c r="R411" s="67">
        <v>0</v>
      </c>
      <c r="S411" s="67">
        <v>0</v>
      </c>
      <c r="T411" s="67">
        <v>0</v>
      </c>
      <c r="U411" s="67">
        <v>0</v>
      </c>
      <c r="V411" s="67">
        <v>0</v>
      </c>
      <c r="W411" s="67">
        <v>0</v>
      </c>
      <c r="X411" s="67">
        <v>0</v>
      </c>
      <c r="Y411" s="67">
        <v>0</v>
      </c>
      <c r="Z411" s="67">
        <f t="shared" ref="Z411:AM411" si="120">AA411-2500</f>
        <v>365000</v>
      </c>
      <c r="AA411" s="67">
        <f t="shared" si="120"/>
        <v>367500</v>
      </c>
      <c r="AB411" s="67">
        <f t="shared" si="120"/>
        <v>370000</v>
      </c>
      <c r="AC411" s="67">
        <f t="shared" si="120"/>
        <v>372500</v>
      </c>
      <c r="AD411" s="67">
        <f t="shared" si="120"/>
        <v>375000</v>
      </c>
      <c r="AE411" s="67">
        <f t="shared" si="120"/>
        <v>377500</v>
      </c>
      <c r="AF411" s="67">
        <f t="shared" si="120"/>
        <v>380000</v>
      </c>
      <c r="AG411" s="67">
        <f t="shared" si="120"/>
        <v>382500</v>
      </c>
      <c r="AH411" s="67">
        <f t="shared" si="120"/>
        <v>385000</v>
      </c>
      <c r="AI411" s="67">
        <f t="shared" si="120"/>
        <v>387500</v>
      </c>
      <c r="AJ411" s="67">
        <f t="shared" si="120"/>
        <v>390000</v>
      </c>
      <c r="AK411" s="67">
        <f t="shared" si="120"/>
        <v>392500</v>
      </c>
      <c r="AL411" s="67">
        <f t="shared" si="120"/>
        <v>395000</v>
      </c>
      <c r="AM411" s="67">
        <f t="shared" si="120"/>
        <v>397500</v>
      </c>
      <c r="AN411" s="71">
        <v>400000</v>
      </c>
      <c r="AO411" s="71">
        <v>4000000</v>
      </c>
      <c r="AP411" s="71">
        <v>1000000</v>
      </c>
      <c r="AQ411" s="71">
        <v>1000000</v>
      </c>
      <c r="AR411" s="71">
        <v>1100000</v>
      </c>
      <c r="AS411" s="71">
        <v>1250000</v>
      </c>
      <c r="AT411" s="71">
        <v>1250000</v>
      </c>
      <c r="AU411" s="71">
        <v>1250000</v>
      </c>
      <c r="AV411" s="71">
        <v>267000</v>
      </c>
      <c r="AW411" s="71">
        <v>267000</v>
      </c>
      <c r="AX411" s="71">
        <v>267000</v>
      </c>
      <c r="AY411" s="71">
        <v>1000000</v>
      </c>
      <c r="AZ411" s="71">
        <v>1000000</v>
      </c>
      <c r="BA411" s="71">
        <v>850000</v>
      </c>
      <c r="BB411" s="71">
        <v>850000</v>
      </c>
      <c r="BC411" s="71">
        <v>850000</v>
      </c>
      <c r="BD411" s="71">
        <v>850000</v>
      </c>
      <c r="BE411" s="71">
        <v>850000</v>
      </c>
      <c r="BF411" s="71">
        <v>850000</v>
      </c>
      <c r="BG411" s="71">
        <v>850000</v>
      </c>
      <c r="BH411" s="71">
        <v>850000</v>
      </c>
      <c r="BI411" s="71">
        <v>850000</v>
      </c>
      <c r="BJ411" s="71">
        <v>850000</v>
      </c>
      <c r="BK411" s="71">
        <v>850000</v>
      </c>
      <c r="BL411" s="68">
        <v>0</v>
      </c>
      <c r="BM411" s="68">
        <v>0</v>
      </c>
      <c r="BN411" s="68">
        <v>0</v>
      </c>
      <c r="BO411" s="68">
        <v>0</v>
      </c>
      <c r="BP411" s="68">
        <v>0</v>
      </c>
      <c r="BQ411" s="68">
        <v>0</v>
      </c>
      <c r="BR411" s="68">
        <v>0</v>
      </c>
      <c r="BS411" s="68">
        <v>0</v>
      </c>
      <c r="BT411" s="68">
        <v>0</v>
      </c>
      <c r="BU411" s="68">
        <v>0</v>
      </c>
      <c r="BV411" s="68">
        <v>0</v>
      </c>
      <c r="BW411" s="68">
        <v>0</v>
      </c>
      <c r="BX411" s="68">
        <v>0</v>
      </c>
      <c r="BY411" s="68">
        <v>0</v>
      </c>
      <c r="BZ411" s="68">
        <v>0</v>
      </c>
      <c r="CA411" s="72"/>
    </row>
    <row r="412" spans="1:79" s="24" customFormat="1" ht="30" x14ac:dyDescent="0.25">
      <c r="A412" s="20">
        <v>404150</v>
      </c>
      <c r="B412" s="21" t="s">
        <v>1184</v>
      </c>
      <c r="C412" s="21" t="s">
        <v>1185</v>
      </c>
      <c r="D412" s="21" t="s">
        <v>157</v>
      </c>
      <c r="E412" s="3" t="str">
        <f t="shared" si="114"/>
        <v>UNIVERSITY GOLF CLUB W4 pnum404150</v>
      </c>
      <c r="F412" s="20">
        <v>250</v>
      </c>
      <c r="G412" s="21" t="s">
        <v>634</v>
      </c>
      <c r="H412" s="21" t="s">
        <v>635</v>
      </c>
      <c r="I412" s="67">
        <v>0</v>
      </c>
      <c r="J412" s="67">
        <v>0</v>
      </c>
      <c r="K412" s="67">
        <v>0</v>
      </c>
      <c r="L412" s="67">
        <v>0</v>
      </c>
      <c r="M412" s="67">
        <v>0</v>
      </c>
      <c r="N412" s="67">
        <v>0</v>
      </c>
      <c r="O412" s="67">
        <v>0</v>
      </c>
      <c r="P412" s="67">
        <v>0</v>
      </c>
      <c r="Q412" s="67">
        <v>0</v>
      </c>
      <c r="R412" s="67">
        <v>0</v>
      </c>
      <c r="S412" s="67">
        <v>0</v>
      </c>
      <c r="T412" s="67">
        <v>0</v>
      </c>
      <c r="U412" s="67">
        <v>0</v>
      </c>
      <c r="V412" s="67">
        <v>0</v>
      </c>
      <c r="W412" s="67">
        <v>0</v>
      </c>
      <c r="X412" s="67">
        <v>0</v>
      </c>
      <c r="Y412" s="67">
        <v>0</v>
      </c>
      <c r="Z412" s="67">
        <f t="shared" ref="Z412:AM412" si="121">AA412-2500</f>
        <v>365000</v>
      </c>
      <c r="AA412" s="67">
        <f t="shared" si="121"/>
        <v>367500</v>
      </c>
      <c r="AB412" s="67">
        <f t="shared" si="121"/>
        <v>370000</v>
      </c>
      <c r="AC412" s="67">
        <f t="shared" si="121"/>
        <v>372500</v>
      </c>
      <c r="AD412" s="67">
        <f t="shared" si="121"/>
        <v>375000</v>
      </c>
      <c r="AE412" s="67">
        <f t="shared" si="121"/>
        <v>377500</v>
      </c>
      <c r="AF412" s="67">
        <f t="shared" si="121"/>
        <v>380000</v>
      </c>
      <c r="AG412" s="67">
        <f t="shared" si="121"/>
        <v>382500</v>
      </c>
      <c r="AH412" s="67">
        <f t="shared" si="121"/>
        <v>385000</v>
      </c>
      <c r="AI412" s="67">
        <f t="shared" si="121"/>
        <v>387500</v>
      </c>
      <c r="AJ412" s="67">
        <f t="shared" si="121"/>
        <v>390000</v>
      </c>
      <c r="AK412" s="67">
        <f t="shared" si="121"/>
        <v>392500</v>
      </c>
      <c r="AL412" s="67">
        <f t="shared" si="121"/>
        <v>395000</v>
      </c>
      <c r="AM412" s="67">
        <f t="shared" si="121"/>
        <v>397500</v>
      </c>
      <c r="AN412" s="71">
        <v>400000</v>
      </c>
      <c r="AO412" s="71">
        <v>4000000</v>
      </c>
      <c r="AP412" s="71">
        <v>50000</v>
      </c>
      <c r="AQ412" s="71">
        <v>500000</v>
      </c>
      <c r="AR412" s="71">
        <v>350000</v>
      </c>
      <c r="AS412" s="71">
        <v>50000</v>
      </c>
      <c r="AT412" s="71">
        <v>50000</v>
      </c>
      <c r="AU412" s="71">
        <v>50000</v>
      </c>
      <c r="AV412" s="71">
        <v>121545</v>
      </c>
      <c r="AW412" s="71">
        <v>121545</v>
      </c>
      <c r="AX412" s="71">
        <v>121545</v>
      </c>
      <c r="AY412" s="71">
        <v>450000</v>
      </c>
      <c r="AZ412" s="71">
        <v>450000</v>
      </c>
      <c r="BA412" s="71">
        <v>450000</v>
      </c>
      <c r="BB412" s="71">
        <v>450000</v>
      </c>
      <c r="BC412" s="71">
        <v>450000</v>
      </c>
      <c r="BD412" s="71">
        <v>450000</v>
      </c>
      <c r="BE412" s="71">
        <v>450000</v>
      </c>
      <c r="BF412" s="71">
        <v>450000</v>
      </c>
      <c r="BG412" s="71">
        <v>450000</v>
      </c>
      <c r="BH412" s="71">
        <v>450000</v>
      </c>
      <c r="BI412" s="71">
        <v>450000</v>
      </c>
      <c r="BJ412" s="71">
        <v>450000</v>
      </c>
      <c r="BK412" s="71">
        <v>450000</v>
      </c>
      <c r="BL412" s="69">
        <v>0</v>
      </c>
      <c r="BM412" s="69">
        <v>0</v>
      </c>
      <c r="BN412" s="69">
        <v>0</v>
      </c>
      <c r="BO412" s="68">
        <v>0</v>
      </c>
      <c r="BP412" s="68">
        <v>0</v>
      </c>
      <c r="BQ412" s="68">
        <v>0</v>
      </c>
      <c r="BR412" s="68">
        <v>0</v>
      </c>
      <c r="BS412" s="68">
        <v>0</v>
      </c>
      <c r="BT412" s="68">
        <v>0</v>
      </c>
      <c r="BU412" s="68">
        <v>0</v>
      </c>
      <c r="BV412" s="68">
        <v>0</v>
      </c>
      <c r="BW412" s="68">
        <v>0</v>
      </c>
      <c r="BX412" s="68">
        <v>0</v>
      </c>
      <c r="BY412" s="68">
        <v>0</v>
      </c>
      <c r="BZ412" s="68">
        <v>0</v>
      </c>
      <c r="CA412" s="72"/>
    </row>
    <row r="413" spans="1:79" s="24" customFormat="1" ht="30" x14ac:dyDescent="0.25">
      <c r="A413" s="20">
        <v>404152</v>
      </c>
      <c r="B413" s="21" t="s">
        <v>1184</v>
      </c>
      <c r="C413" s="21" t="s">
        <v>1185</v>
      </c>
      <c r="D413" s="21" t="s">
        <v>169</v>
      </c>
      <c r="E413" s="3" t="str">
        <f t="shared" si="114"/>
        <v>UNIVERSITY GOLF CLUB W5 pnum404152</v>
      </c>
      <c r="F413" s="20">
        <v>250</v>
      </c>
      <c r="G413" s="21" t="s">
        <v>634</v>
      </c>
      <c r="H413" s="21" t="s">
        <v>635</v>
      </c>
      <c r="I413" s="67">
        <v>0</v>
      </c>
      <c r="J413" s="67">
        <v>0</v>
      </c>
      <c r="K413" s="67">
        <v>0</v>
      </c>
      <c r="L413" s="67">
        <v>0</v>
      </c>
      <c r="M413" s="67">
        <v>0</v>
      </c>
      <c r="N413" s="67">
        <v>0</v>
      </c>
      <c r="O413" s="67">
        <v>0</v>
      </c>
      <c r="P413" s="67">
        <v>0</v>
      </c>
      <c r="Q413" s="67">
        <v>0</v>
      </c>
      <c r="R413" s="67">
        <v>0</v>
      </c>
      <c r="S413" s="67">
        <v>0</v>
      </c>
      <c r="T413" s="67">
        <v>0</v>
      </c>
      <c r="U413" s="67">
        <v>0</v>
      </c>
      <c r="V413" s="67">
        <v>0</v>
      </c>
      <c r="W413" s="67">
        <v>0</v>
      </c>
      <c r="X413" s="67">
        <v>0</v>
      </c>
      <c r="Y413" s="67">
        <v>0</v>
      </c>
      <c r="Z413" s="67">
        <f t="shared" ref="Z413:AM413" si="122">AA413-2000</f>
        <v>72000</v>
      </c>
      <c r="AA413" s="67">
        <f t="shared" si="122"/>
        <v>74000</v>
      </c>
      <c r="AB413" s="67">
        <f t="shared" si="122"/>
        <v>76000</v>
      </c>
      <c r="AC413" s="67">
        <f t="shared" si="122"/>
        <v>78000</v>
      </c>
      <c r="AD413" s="67">
        <f t="shared" si="122"/>
        <v>80000</v>
      </c>
      <c r="AE413" s="67">
        <f t="shared" si="122"/>
        <v>82000</v>
      </c>
      <c r="AF413" s="67">
        <f t="shared" si="122"/>
        <v>84000</v>
      </c>
      <c r="AG413" s="67">
        <f t="shared" si="122"/>
        <v>86000</v>
      </c>
      <c r="AH413" s="67">
        <f t="shared" si="122"/>
        <v>88000</v>
      </c>
      <c r="AI413" s="67">
        <f t="shared" si="122"/>
        <v>90000</v>
      </c>
      <c r="AJ413" s="67">
        <f t="shared" si="122"/>
        <v>92000</v>
      </c>
      <c r="AK413" s="67">
        <f t="shared" si="122"/>
        <v>94000</v>
      </c>
      <c r="AL413" s="67">
        <f t="shared" si="122"/>
        <v>96000</v>
      </c>
      <c r="AM413" s="67">
        <f t="shared" si="122"/>
        <v>98000</v>
      </c>
      <c r="AN413" s="71">
        <v>100000</v>
      </c>
      <c r="AO413" s="71">
        <v>1000000</v>
      </c>
      <c r="AP413" s="71">
        <v>20000</v>
      </c>
      <c r="AQ413" s="71">
        <v>100000</v>
      </c>
      <c r="AR413" s="71">
        <v>25000</v>
      </c>
      <c r="AS413" s="71">
        <v>25000</v>
      </c>
      <c r="AT413" s="71">
        <v>25000</v>
      </c>
      <c r="AU413" s="71">
        <v>25000</v>
      </c>
      <c r="AV413" s="71">
        <v>12000</v>
      </c>
      <c r="AW413" s="71">
        <v>12000</v>
      </c>
      <c r="AX413" s="71">
        <v>12166</v>
      </c>
      <c r="AY413" s="71">
        <v>20000</v>
      </c>
      <c r="AZ413" s="71">
        <v>15000</v>
      </c>
      <c r="BA413" s="71">
        <v>15000</v>
      </c>
      <c r="BB413" s="68">
        <v>0</v>
      </c>
      <c r="BC413" s="71">
        <v>15000</v>
      </c>
      <c r="BD413" s="71">
        <v>15000</v>
      </c>
      <c r="BE413" s="71">
        <v>15000</v>
      </c>
      <c r="BF413" s="71">
        <v>15000</v>
      </c>
      <c r="BG413" s="71">
        <v>15000</v>
      </c>
      <c r="BH413" s="71">
        <v>15000</v>
      </c>
      <c r="BI413" s="71">
        <v>15000</v>
      </c>
      <c r="BJ413" s="71">
        <v>15000</v>
      </c>
      <c r="BK413" s="71">
        <v>15000</v>
      </c>
      <c r="BL413" s="68">
        <v>0</v>
      </c>
      <c r="BM413" s="68">
        <v>0</v>
      </c>
      <c r="BN413" s="68">
        <v>0</v>
      </c>
      <c r="BO413" s="68">
        <v>0</v>
      </c>
      <c r="BP413" s="68">
        <v>0</v>
      </c>
      <c r="BQ413" s="68">
        <v>0</v>
      </c>
      <c r="BR413" s="68">
        <v>0</v>
      </c>
      <c r="BS413" s="68">
        <v>0</v>
      </c>
      <c r="BT413" s="68">
        <v>0</v>
      </c>
      <c r="BU413" s="69">
        <v>0</v>
      </c>
      <c r="BV413" s="69">
        <v>0</v>
      </c>
      <c r="BW413" s="68">
        <v>0</v>
      </c>
      <c r="BX413" s="69">
        <v>0</v>
      </c>
      <c r="BY413" s="68">
        <v>0</v>
      </c>
      <c r="BZ413" s="68">
        <v>0</v>
      </c>
      <c r="CA413" s="72"/>
    </row>
    <row r="414" spans="1:79" s="24" customFormat="1" ht="30" x14ac:dyDescent="0.25">
      <c r="A414" s="20">
        <v>404148</v>
      </c>
      <c r="B414" s="21" t="s">
        <v>1184</v>
      </c>
      <c r="C414" s="21" t="s">
        <v>1185</v>
      </c>
      <c r="D414" s="21" t="s">
        <v>136</v>
      </c>
      <c r="E414" s="3" t="str">
        <f t="shared" si="114"/>
        <v>UNIVERSITY GOLF CLUB W2 pnum404148</v>
      </c>
      <c r="F414" s="20">
        <v>200</v>
      </c>
      <c r="G414" s="21" t="s">
        <v>634</v>
      </c>
      <c r="H414" s="21" t="s">
        <v>635</v>
      </c>
      <c r="I414" s="67">
        <v>0</v>
      </c>
      <c r="J414" s="67">
        <v>0</v>
      </c>
      <c r="K414" s="67">
        <v>0</v>
      </c>
      <c r="L414" s="67">
        <v>0</v>
      </c>
      <c r="M414" s="67">
        <v>0</v>
      </c>
      <c r="N414" s="67">
        <v>0</v>
      </c>
      <c r="O414" s="67">
        <v>0</v>
      </c>
      <c r="P414" s="67">
        <v>0</v>
      </c>
      <c r="Q414" s="67">
        <v>0</v>
      </c>
      <c r="R414" s="67">
        <v>0</v>
      </c>
      <c r="S414" s="67">
        <v>0</v>
      </c>
      <c r="T414" s="67">
        <v>0</v>
      </c>
      <c r="U414" s="67">
        <v>0</v>
      </c>
      <c r="V414" s="67">
        <v>0</v>
      </c>
      <c r="W414" s="67">
        <v>0</v>
      </c>
      <c r="X414" s="67">
        <v>0</v>
      </c>
      <c r="Y414" s="67">
        <v>0</v>
      </c>
      <c r="Z414" s="67">
        <v>0</v>
      </c>
      <c r="AA414" s="67">
        <v>0</v>
      </c>
      <c r="AB414" s="67">
        <v>0</v>
      </c>
      <c r="AC414" s="67">
        <v>0</v>
      </c>
      <c r="AD414" s="67">
        <v>0</v>
      </c>
      <c r="AE414" s="67">
        <v>0</v>
      </c>
      <c r="AF414" s="67">
        <v>0</v>
      </c>
      <c r="AG414" s="67">
        <v>0</v>
      </c>
      <c r="AH414" s="67">
        <v>0</v>
      </c>
      <c r="AI414" s="67">
        <v>0</v>
      </c>
      <c r="AJ414" s="67">
        <v>0</v>
      </c>
      <c r="AK414" s="67">
        <v>0</v>
      </c>
      <c r="AL414" s="67">
        <v>0</v>
      </c>
      <c r="AM414" s="67">
        <v>0</v>
      </c>
      <c r="AN414" s="67">
        <v>0</v>
      </c>
      <c r="AO414" s="67">
        <v>0</v>
      </c>
      <c r="AP414" s="71">
        <v>0</v>
      </c>
      <c r="AQ414" s="71">
        <v>0</v>
      </c>
      <c r="AR414" s="71">
        <v>0</v>
      </c>
      <c r="AS414" s="71">
        <v>0</v>
      </c>
      <c r="AT414" s="71">
        <v>0</v>
      </c>
      <c r="AU414" s="71">
        <v>0</v>
      </c>
      <c r="AV414" s="68">
        <v>0</v>
      </c>
      <c r="AW414" s="68">
        <v>0</v>
      </c>
      <c r="AX414" s="68">
        <v>0</v>
      </c>
      <c r="AY414" s="68">
        <v>0</v>
      </c>
      <c r="AZ414" s="68">
        <v>0</v>
      </c>
      <c r="BA414" s="68">
        <v>0</v>
      </c>
      <c r="BB414" s="68">
        <v>0</v>
      </c>
      <c r="BC414" s="68">
        <v>0</v>
      </c>
      <c r="BD414" s="68">
        <v>0</v>
      </c>
      <c r="BE414" s="68">
        <v>0</v>
      </c>
      <c r="BF414" s="68">
        <v>0</v>
      </c>
      <c r="BG414" s="68">
        <v>0</v>
      </c>
      <c r="BH414" s="68">
        <v>0</v>
      </c>
      <c r="BI414" s="68">
        <v>0</v>
      </c>
      <c r="BJ414" s="68">
        <v>0</v>
      </c>
      <c r="BK414" s="68">
        <v>0</v>
      </c>
      <c r="BL414" s="68">
        <v>0</v>
      </c>
      <c r="BM414" s="68">
        <v>0</v>
      </c>
      <c r="BN414" s="68">
        <v>0</v>
      </c>
      <c r="BO414" s="68">
        <v>0</v>
      </c>
      <c r="BP414" s="68">
        <v>0</v>
      </c>
      <c r="BQ414" s="68">
        <v>0</v>
      </c>
      <c r="BR414" s="68">
        <v>0</v>
      </c>
      <c r="BS414" s="68">
        <v>0</v>
      </c>
      <c r="BT414" s="68">
        <v>0</v>
      </c>
      <c r="BU414" s="68">
        <v>0</v>
      </c>
      <c r="BV414" s="68">
        <v>0</v>
      </c>
      <c r="BW414" s="68">
        <v>0</v>
      </c>
      <c r="BX414" s="68">
        <v>0</v>
      </c>
      <c r="BY414" s="68">
        <v>0</v>
      </c>
      <c r="BZ414" s="68">
        <v>0</v>
      </c>
      <c r="CA414" s="72"/>
    </row>
    <row r="415" spans="1:79" s="24" customFormat="1" ht="30" x14ac:dyDescent="0.25">
      <c r="A415" s="20">
        <v>404153</v>
      </c>
      <c r="B415" s="21" t="s">
        <v>1184</v>
      </c>
      <c r="C415" s="21" t="s">
        <v>1185</v>
      </c>
      <c r="D415" s="21" t="s">
        <v>177</v>
      </c>
      <c r="E415" s="3" t="str">
        <f t="shared" si="114"/>
        <v>UNIVERSITY GOLF CLUB W6 pnum404153</v>
      </c>
      <c r="F415" s="116"/>
      <c r="G415" s="21" t="s">
        <v>634</v>
      </c>
      <c r="H415" s="21" t="s">
        <v>635</v>
      </c>
      <c r="I415" s="67">
        <v>0</v>
      </c>
      <c r="J415" s="67">
        <v>0</v>
      </c>
      <c r="K415" s="67">
        <v>0</v>
      </c>
      <c r="L415" s="67">
        <v>0</v>
      </c>
      <c r="M415" s="67">
        <v>0</v>
      </c>
      <c r="N415" s="67">
        <v>0</v>
      </c>
      <c r="O415" s="67">
        <v>0</v>
      </c>
      <c r="P415" s="67">
        <v>0</v>
      </c>
      <c r="Q415" s="67">
        <v>0</v>
      </c>
      <c r="R415" s="67">
        <v>0</v>
      </c>
      <c r="S415" s="67">
        <v>0</v>
      </c>
      <c r="T415" s="67">
        <v>0</v>
      </c>
      <c r="U415" s="67">
        <v>0</v>
      </c>
      <c r="V415" s="67">
        <v>0</v>
      </c>
      <c r="W415" s="67">
        <v>0</v>
      </c>
      <c r="X415" s="67">
        <v>0</v>
      </c>
      <c r="Y415" s="67">
        <v>0</v>
      </c>
      <c r="Z415" s="67">
        <f t="shared" ref="Z415:AM415" si="123">AA415-2000</f>
        <v>72000</v>
      </c>
      <c r="AA415" s="67">
        <f t="shared" si="123"/>
        <v>74000</v>
      </c>
      <c r="AB415" s="67">
        <f t="shared" si="123"/>
        <v>76000</v>
      </c>
      <c r="AC415" s="67">
        <f t="shared" si="123"/>
        <v>78000</v>
      </c>
      <c r="AD415" s="67">
        <f t="shared" si="123"/>
        <v>80000</v>
      </c>
      <c r="AE415" s="67">
        <f t="shared" si="123"/>
        <v>82000</v>
      </c>
      <c r="AF415" s="67">
        <f t="shared" si="123"/>
        <v>84000</v>
      </c>
      <c r="AG415" s="67">
        <f t="shared" si="123"/>
        <v>86000</v>
      </c>
      <c r="AH415" s="67">
        <f t="shared" si="123"/>
        <v>88000</v>
      </c>
      <c r="AI415" s="67">
        <f t="shared" si="123"/>
        <v>90000</v>
      </c>
      <c r="AJ415" s="67">
        <f t="shared" si="123"/>
        <v>92000</v>
      </c>
      <c r="AK415" s="67">
        <f t="shared" si="123"/>
        <v>94000</v>
      </c>
      <c r="AL415" s="67">
        <f t="shared" si="123"/>
        <v>96000</v>
      </c>
      <c r="AM415" s="67">
        <f t="shared" si="123"/>
        <v>98000</v>
      </c>
      <c r="AN415" s="71">
        <v>100000</v>
      </c>
      <c r="AO415" s="71">
        <v>0</v>
      </c>
      <c r="AP415" s="71">
        <v>0</v>
      </c>
      <c r="AQ415" s="71">
        <v>0</v>
      </c>
      <c r="AR415" s="71">
        <v>25000</v>
      </c>
      <c r="AS415" s="71">
        <v>25000</v>
      </c>
      <c r="AT415" s="71">
        <v>25000</v>
      </c>
      <c r="AU415" s="71">
        <v>25000</v>
      </c>
      <c r="AV415" s="71">
        <v>12000</v>
      </c>
      <c r="AW415" s="71">
        <v>12000</v>
      </c>
      <c r="AX415" s="71">
        <v>12166</v>
      </c>
      <c r="AY415" s="71">
        <v>20000</v>
      </c>
      <c r="AZ415" s="71">
        <v>15000</v>
      </c>
      <c r="BA415" s="71">
        <v>15000</v>
      </c>
      <c r="BB415" s="69">
        <v>0</v>
      </c>
      <c r="BC415" s="71">
        <v>15000</v>
      </c>
      <c r="BD415" s="71">
        <v>15000</v>
      </c>
      <c r="BE415" s="71">
        <v>15000</v>
      </c>
      <c r="BF415" s="71">
        <v>15000</v>
      </c>
      <c r="BG415" s="71">
        <v>15000</v>
      </c>
      <c r="BH415" s="71">
        <v>15000</v>
      </c>
      <c r="BI415" s="71">
        <v>15000</v>
      </c>
      <c r="BJ415" s="71">
        <v>15000</v>
      </c>
      <c r="BK415" s="71">
        <v>15000</v>
      </c>
      <c r="BL415" s="70">
        <v>0</v>
      </c>
      <c r="BM415" s="70">
        <v>0</v>
      </c>
      <c r="BN415" s="70">
        <v>0</v>
      </c>
      <c r="BO415" s="70">
        <v>0</v>
      </c>
      <c r="BP415" s="70">
        <v>0</v>
      </c>
      <c r="BQ415" s="70">
        <v>0</v>
      </c>
      <c r="BR415" s="70">
        <v>0</v>
      </c>
      <c r="BS415" s="70">
        <v>0</v>
      </c>
      <c r="BT415" s="70">
        <v>0</v>
      </c>
      <c r="BU415" s="70">
        <v>0</v>
      </c>
      <c r="BV415" s="70">
        <v>0</v>
      </c>
      <c r="BW415" s="70">
        <v>0</v>
      </c>
      <c r="BX415" s="70">
        <v>0</v>
      </c>
      <c r="BY415" s="70">
        <v>0</v>
      </c>
      <c r="BZ415" s="70">
        <v>0</v>
      </c>
      <c r="CA415" s="72"/>
    </row>
    <row r="416" spans="1:79" ht="30" x14ac:dyDescent="0.25">
      <c r="A416" s="20">
        <v>404154</v>
      </c>
      <c r="B416" s="21" t="s">
        <v>1184</v>
      </c>
      <c r="C416" s="21" t="s">
        <v>1185</v>
      </c>
      <c r="D416" s="21" t="s">
        <v>172</v>
      </c>
      <c r="E416" s="3" t="str">
        <f t="shared" si="114"/>
        <v>UNIVERSITY GOLF CLUB W7 pnum404154</v>
      </c>
      <c r="F416" s="116"/>
      <c r="G416" s="21" t="s">
        <v>634</v>
      </c>
      <c r="H416" s="21" t="s">
        <v>635</v>
      </c>
      <c r="I416" s="67">
        <v>0</v>
      </c>
      <c r="J416" s="67">
        <v>0</v>
      </c>
      <c r="K416" s="67">
        <v>0</v>
      </c>
      <c r="L416" s="67">
        <v>0</v>
      </c>
      <c r="M416" s="67">
        <v>0</v>
      </c>
      <c r="N416" s="67">
        <v>0</v>
      </c>
      <c r="O416" s="67">
        <v>0</v>
      </c>
      <c r="P416" s="67">
        <v>0</v>
      </c>
      <c r="Q416" s="67">
        <v>0</v>
      </c>
      <c r="R416" s="67">
        <v>0</v>
      </c>
      <c r="S416" s="67">
        <v>0</v>
      </c>
      <c r="T416" s="67">
        <v>0</v>
      </c>
      <c r="U416" s="67">
        <v>0</v>
      </c>
      <c r="V416" s="67">
        <v>0</v>
      </c>
      <c r="W416" s="67">
        <v>0</v>
      </c>
      <c r="X416" s="67">
        <v>0</v>
      </c>
      <c r="Y416" s="67">
        <v>0</v>
      </c>
      <c r="Z416" s="67">
        <f t="shared" ref="Z416:AM416" si="124">AA416-2000</f>
        <v>72000</v>
      </c>
      <c r="AA416" s="67">
        <f t="shared" si="124"/>
        <v>74000</v>
      </c>
      <c r="AB416" s="67">
        <f t="shared" si="124"/>
        <v>76000</v>
      </c>
      <c r="AC416" s="67">
        <f t="shared" si="124"/>
        <v>78000</v>
      </c>
      <c r="AD416" s="67">
        <f t="shared" si="124"/>
        <v>80000</v>
      </c>
      <c r="AE416" s="67">
        <f t="shared" si="124"/>
        <v>82000</v>
      </c>
      <c r="AF416" s="67">
        <f t="shared" si="124"/>
        <v>84000</v>
      </c>
      <c r="AG416" s="67">
        <f t="shared" si="124"/>
        <v>86000</v>
      </c>
      <c r="AH416" s="67">
        <f t="shared" si="124"/>
        <v>88000</v>
      </c>
      <c r="AI416" s="67">
        <f t="shared" si="124"/>
        <v>90000</v>
      </c>
      <c r="AJ416" s="67">
        <f t="shared" si="124"/>
        <v>92000</v>
      </c>
      <c r="AK416" s="67">
        <f t="shared" si="124"/>
        <v>94000</v>
      </c>
      <c r="AL416" s="67">
        <f t="shared" si="124"/>
        <v>96000</v>
      </c>
      <c r="AM416" s="67">
        <f t="shared" si="124"/>
        <v>98000</v>
      </c>
      <c r="AN416" s="71">
        <v>100000</v>
      </c>
      <c r="AO416" s="71">
        <v>1000000</v>
      </c>
      <c r="AP416" s="71">
        <v>20000</v>
      </c>
      <c r="AQ416" s="71">
        <v>100000</v>
      </c>
      <c r="AR416" s="71">
        <v>25000</v>
      </c>
      <c r="AS416" s="71">
        <v>25000</v>
      </c>
      <c r="AT416" s="71">
        <v>25000</v>
      </c>
      <c r="AU416" s="71">
        <v>25000</v>
      </c>
      <c r="AV416" s="71">
        <v>12000</v>
      </c>
      <c r="AW416" s="71">
        <v>12000</v>
      </c>
      <c r="AX416" s="71">
        <v>12166</v>
      </c>
      <c r="AY416" s="71">
        <v>20000</v>
      </c>
      <c r="AZ416" s="71">
        <v>15000</v>
      </c>
      <c r="BA416" s="71">
        <v>15000</v>
      </c>
      <c r="BB416" s="68">
        <v>0</v>
      </c>
      <c r="BC416" s="71">
        <v>15555</v>
      </c>
      <c r="BD416" s="71">
        <v>15555</v>
      </c>
      <c r="BE416" s="71">
        <v>15555</v>
      </c>
      <c r="BF416" s="71">
        <v>15555</v>
      </c>
      <c r="BG416" s="71">
        <v>15555</v>
      </c>
      <c r="BH416" s="71">
        <v>15555</v>
      </c>
      <c r="BI416" s="71">
        <v>15555</v>
      </c>
      <c r="BJ416" s="71">
        <v>15555</v>
      </c>
      <c r="BK416" s="71">
        <v>15555</v>
      </c>
      <c r="BL416" s="68">
        <v>0</v>
      </c>
      <c r="BM416" s="68">
        <v>0</v>
      </c>
      <c r="BN416" s="68">
        <v>0</v>
      </c>
      <c r="BO416" s="68">
        <v>0</v>
      </c>
      <c r="BP416" s="68">
        <v>0</v>
      </c>
      <c r="BQ416" s="68">
        <v>0</v>
      </c>
      <c r="BR416" s="68">
        <v>0</v>
      </c>
      <c r="BS416" s="68">
        <v>0</v>
      </c>
      <c r="BT416" s="68">
        <v>0</v>
      </c>
      <c r="BU416" s="68">
        <v>0</v>
      </c>
      <c r="BV416" s="68">
        <v>0</v>
      </c>
      <c r="BW416" s="68">
        <v>0</v>
      </c>
      <c r="BX416" s="68">
        <v>0</v>
      </c>
      <c r="BY416" s="68">
        <v>0</v>
      </c>
      <c r="BZ416" s="68">
        <v>0</v>
      </c>
      <c r="CA416" s="72"/>
    </row>
    <row r="417" spans="1:79" ht="30" x14ac:dyDescent="0.25">
      <c r="A417" s="2">
        <v>409320</v>
      </c>
      <c r="B417" s="3" t="s">
        <v>1188</v>
      </c>
      <c r="C417" s="3" t="s">
        <v>1189</v>
      </c>
      <c r="D417" s="3" t="s">
        <v>136</v>
      </c>
      <c r="E417" s="3" t="str">
        <f t="shared" si="114"/>
        <v>UTILITIES INC  CHERRY HILL WATER CO W2 pnum409320</v>
      </c>
      <c r="F417" s="2">
        <v>260</v>
      </c>
      <c r="G417" s="3" t="s">
        <v>1190</v>
      </c>
      <c r="H417" s="3" t="s">
        <v>1191</v>
      </c>
      <c r="I417" s="50">
        <f t="shared" ref="I417:AM417" si="125">J417-300000</f>
        <v>11182800</v>
      </c>
      <c r="J417" s="50">
        <f t="shared" si="125"/>
        <v>11482800</v>
      </c>
      <c r="K417" s="50">
        <f t="shared" si="125"/>
        <v>11782800</v>
      </c>
      <c r="L417" s="50">
        <f t="shared" si="125"/>
        <v>12082800</v>
      </c>
      <c r="M417" s="50">
        <f t="shared" si="125"/>
        <v>12382800</v>
      </c>
      <c r="N417" s="50">
        <f t="shared" si="125"/>
        <v>12682800</v>
      </c>
      <c r="O417" s="50">
        <f t="shared" si="125"/>
        <v>12982800</v>
      </c>
      <c r="P417" s="50">
        <f t="shared" si="125"/>
        <v>13282800</v>
      </c>
      <c r="Q417" s="50">
        <f t="shared" si="125"/>
        <v>13582800</v>
      </c>
      <c r="R417" s="50">
        <f t="shared" si="125"/>
        <v>13882800</v>
      </c>
      <c r="S417" s="50">
        <f t="shared" si="125"/>
        <v>14182800</v>
      </c>
      <c r="T417" s="50">
        <f t="shared" si="125"/>
        <v>14482800</v>
      </c>
      <c r="U417" s="50">
        <f t="shared" si="125"/>
        <v>14782800</v>
      </c>
      <c r="V417" s="50">
        <f t="shared" si="125"/>
        <v>15082800</v>
      </c>
      <c r="W417" s="50">
        <f t="shared" si="125"/>
        <v>15382800</v>
      </c>
      <c r="X417" s="50">
        <f t="shared" si="125"/>
        <v>15682800</v>
      </c>
      <c r="Y417" s="50">
        <f t="shared" si="125"/>
        <v>15982800</v>
      </c>
      <c r="Z417" s="50">
        <f t="shared" si="125"/>
        <v>16282800</v>
      </c>
      <c r="AA417" s="50">
        <f t="shared" si="125"/>
        <v>16582800</v>
      </c>
      <c r="AB417" s="50">
        <f t="shared" si="125"/>
        <v>16882800</v>
      </c>
      <c r="AC417" s="50">
        <f t="shared" si="125"/>
        <v>17182800</v>
      </c>
      <c r="AD417" s="50">
        <f t="shared" si="125"/>
        <v>17482800</v>
      </c>
      <c r="AE417" s="50">
        <f t="shared" si="125"/>
        <v>17782800</v>
      </c>
      <c r="AF417" s="50">
        <f t="shared" si="125"/>
        <v>18082800</v>
      </c>
      <c r="AG417" s="50">
        <f t="shared" si="125"/>
        <v>18382800</v>
      </c>
      <c r="AH417" s="50">
        <f t="shared" si="125"/>
        <v>18682800</v>
      </c>
      <c r="AI417" s="50">
        <f t="shared" si="125"/>
        <v>18982800</v>
      </c>
      <c r="AJ417" s="50">
        <f t="shared" si="125"/>
        <v>19282800</v>
      </c>
      <c r="AK417" s="50">
        <f t="shared" si="125"/>
        <v>19582800</v>
      </c>
      <c r="AL417" s="50">
        <f t="shared" si="125"/>
        <v>19882800</v>
      </c>
      <c r="AM417" s="50">
        <f t="shared" si="125"/>
        <v>20182800</v>
      </c>
      <c r="AN417" s="51">
        <v>20482800</v>
      </c>
      <c r="AO417" s="51">
        <v>28951600</v>
      </c>
      <c r="AP417" s="51">
        <v>13000000</v>
      </c>
      <c r="AQ417" s="51">
        <v>13000000</v>
      </c>
      <c r="AR417" s="51">
        <v>26905000</v>
      </c>
      <c r="AS417" s="51">
        <v>23062300</v>
      </c>
      <c r="AT417" s="51">
        <v>23062300</v>
      </c>
      <c r="AU417" s="51">
        <v>23062300</v>
      </c>
      <c r="AV417" s="51">
        <v>19062300</v>
      </c>
      <c r="AW417" s="51">
        <v>16779000</v>
      </c>
      <c r="AX417" s="51">
        <v>18966000</v>
      </c>
      <c r="AY417" s="51">
        <v>17392000</v>
      </c>
      <c r="AZ417" s="51">
        <v>17631000</v>
      </c>
      <c r="BA417" s="51">
        <v>19773000</v>
      </c>
      <c r="BB417" s="51">
        <v>93900</v>
      </c>
      <c r="BC417" s="55">
        <v>0</v>
      </c>
      <c r="BD417" s="55">
        <v>0</v>
      </c>
      <c r="BE417" s="55">
        <v>0</v>
      </c>
      <c r="BF417" s="55">
        <v>0</v>
      </c>
      <c r="BG417" s="51">
        <v>104000</v>
      </c>
      <c r="BH417" s="51">
        <v>19334300</v>
      </c>
      <c r="BI417" s="51">
        <v>17261888</v>
      </c>
      <c r="BJ417" s="55">
        <v>0</v>
      </c>
      <c r="BK417" s="55">
        <v>0</v>
      </c>
      <c r="BL417" s="55">
        <v>0</v>
      </c>
      <c r="BM417" s="51">
        <v>15988736</v>
      </c>
      <c r="BN417" s="55">
        <v>0</v>
      </c>
      <c r="BO417" s="51">
        <v>4696380</v>
      </c>
      <c r="BP417" s="55">
        <v>0</v>
      </c>
      <c r="BQ417" s="55">
        <v>0</v>
      </c>
      <c r="BR417" s="55">
        <v>0</v>
      </c>
      <c r="BS417" s="55">
        <v>0</v>
      </c>
      <c r="BT417" s="55">
        <v>0</v>
      </c>
      <c r="BU417" s="55">
        <v>0</v>
      </c>
      <c r="BV417" s="55">
        <v>0</v>
      </c>
      <c r="BW417" s="55">
        <v>0</v>
      </c>
      <c r="BX417" s="55">
        <v>0</v>
      </c>
      <c r="BY417" s="55">
        <v>0</v>
      </c>
      <c r="BZ417" s="55">
        <v>0</v>
      </c>
      <c r="CA417" s="58"/>
    </row>
    <row r="418" spans="1:79" ht="30" x14ac:dyDescent="0.25">
      <c r="A418" s="2">
        <v>409314</v>
      </c>
      <c r="B418" s="3" t="s">
        <v>1188</v>
      </c>
      <c r="C418" s="3" t="s">
        <v>1189</v>
      </c>
      <c r="D418" s="3" t="s">
        <v>141</v>
      </c>
      <c r="E418" s="3" t="str">
        <f t="shared" si="114"/>
        <v>UTILITIES INC  CHERRY HILL WATER CO W1 pnum409314</v>
      </c>
      <c r="F418" s="2">
        <v>145</v>
      </c>
      <c r="G418" s="3" t="s">
        <v>1192</v>
      </c>
      <c r="H418" s="3" t="s">
        <v>1193</v>
      </c>
      <c r="I418" s="51">
        <v>0</v>
      </c>
      <c r="J418" s="51">
        <v>0</v>
      </c>
      <c r="K418" s="51">
        <v>0</v>
      </c>
      <c r="L418" s="51">
        <v>0</v>
      </c>
      <c r="M418" s="51">
        <v>0</v>
      </c>
      <c r="N418" s="51">
        <v>0</v>
      </c>
      <c r="O418" s="51">
        <v>0</v>
      </c>
      <c r="P418" s="51">
        <v>0</v>
      </c>
      <c r="Q418" s="51">
        <v>0</v>
      </c>
      <c r="R418" s="51">
        <v>0</v>
      </c>
      <c r="S418" s="51">
        <v>0</v>
      </c>
      <c r="T418" s="51">
        <v>0</v>
      </c>
      <c r="U418" s="51">
        <v>0</v>
      </c>
      <c r="V418" s="51">
        <v>0</v>
      </c>
      <c r="W418" s="51">
        <v>0</v>
      </c>
      <c r="X418" s="51">
        <v>0</v>
      </c>
      <c r="Y418" s="51">
        <v>0</v>
      </c>
      <c r="Z418" s="51">
        <v>0</v>
      </c>
      <c r="AA418" s="51">
        <v>0</v>
      </c>
      <c r="AB418" s="51">
        <v>0</v>
      </c>
      <c r="AC418" s="51">
        <v>0</v>
      </c>
      <c r="AD418" s="51">
        <v>0</v>
      </c>
      <c r="AE418" s="51">
        <v>0</v>
      </c>
      <c r="AF418" s="51">
        <v>0</v>
      </c>
      <c r="AG418" s="51">
        <v>0</v>
      </c>
      <c r="AH418" s="51">
        <v>0</v>
      </c>
      <c r="AI418" s="51">
        <v>0</v>
      </c>
      <c r="AJ418" s="51">
        <v>0</v>
      </c>
      <c r="AK418" s="51">
        <v>0</v>
      </c>
      <c r="AL418" s="51">
        <v>0</v>
      </c>
      <c r="AM418" s="51">
        <v>0</v>
      </c>
      <c r="AN418" s="51">
        <v>0</v>
      </c>
      <c r="AO418" s="51">
        <v>0</v>
      </c>
      <c r="AP418" s="51">
        <v>3185300</v>
      </c>
      <c r="AQ418" s="51">
        <v>3185300</v>
      </c>
      <c r="AR418" s="51">
        <v>0</v>
      </c>
      <c r="AS418" s="51">
        <v>0</v>
      </c>
      <c r="AT418" s="51">
        <v>0</v>
      </c>
      <c r="AU418" s="51">
        <v>0</v>
      </c>
      <c r="AV418" s="51">
        <v>0</v>
      </c>
      <c r="AW418" s="51">
        <v>0</v>
      </c>
      <c r="AX418" s="51">
        <v>0</v>
      </c>
      <c r="AY418" s="51">
        <v>0</v>
      </c>
      <c r="AZ418" s="51">
        <v>0</v>
      </c>
      <c r="BA418" s="51">
        <v>4031000</v>
      </c>
      <c r="BB418" s="51">
        <v>19107400</v>
      </c>
      <c r="BC418" s="51">
        <v>20434400</v>
      </c>
      <c r="BD418" s="51">
        <v>22555940</v>
      </c>
      <c r="BE418" s="51">
        <v>19599700</v>
      </c>
      <c r="BF418" s="51">
        <v>16960800</v>
      </c>
      <c r="BG418" s="51">
        <v>16461100</v>
      </c>
      <c r="BH418" s="55">
        <v>0</v>
      </c>
      <c r="BI418" s="55">
        <v>0</v>
      </c>
      <c r="BJ418" s="51">
        <v>18692380</v>
      </c>
      <c r="BK418" s="51">
        <v>18692380</v>
      </c>
      <c r="BL418" s="51">
        <v>18692380</v>
      </c>
      <c r="BM418" s="55">
        <v>0</v>
      </c>
      <c r="BN418" s="51">
        <v>16733100</v>
      </c>
      <c r="BO418" s="51">
        <v>13394250</v>
      </c>
      <c r="BP418" s="51">
        <v>14454419</v>
      </c>
      <c r="BQ418" s="51">
        <v>14825300</v>
      </c>
      <c r="BR418" s="51">
        <v>17753417</v>
      </c>
      <c r="BS418" s="51">
        <v>17753417</v>
      </c>
      <c r="BT418" s="55">
        <v>14454419</v>
      </c>
      <c r="BU418" s="55">
        <v>14825300</v>
      </c>
      <c r="BV418" s="55">
        <v>17753417</v>
      </c>
      <c r="BW418" s="55">
        <v>17753417</v>
      </c>
      <c r="BX418" s="55">
        <v>14825300</v>
      </c>
      <c r="BY418" s="55">
        <v>17753417</v>
      </c>
      <c r="BZ418" s="55">
        <v>17753417</v>
      </c>
      <c r="CA418" s="58"/>
    </row>
    <row r="419" spans="1:79" ht="30" x14ac:dyDescent="0.25">
      <c r="A419" s="2">
        <v>409249</v>
      </c>
      <c r="B419" s="3" t="s">
        <v>1194</v>
      </c>
      <c r="C419" s="3" t="s">
        <v>1195</v>
      </c>
      <c r="D419" s="3" t="s">
        <v>180</v>
      </c>
      <c r="E419" s="3" t="str">
        <f t="shared" si="114"/>
        <v>UTILITIES INC CAMELOT UTILITIES INC W3 pnum409249</v>
      </c>
      <c r="F419" s="2">
        <v>440</v>
      </c>
      <c r="G419" s="3" t="s">
        <v>1196</v>
      </c>
      <c r="H419" s="3" t="s">
        <v>1197</v>
      </c>
      <c r="I419" s="50">
        <v>0</v>
      </c>
      <c r="J419" s="50">
        <v>0</v>
      </c>
      <c r="K419" s="50">
        <v>0</v>
      </c>
      <c r="L419" s="50">
        <v>0</v>
      </c>
      <c r="M419" s="50">
        <v>0</v>
      </c>
      <c r="N419" s="50">
        <v>0</v>
      </c>
      <c r="O419" s="50">
        <v>0</v>
      </c>
      <c r="P419" s="50">
        <v>0</v>
      </c>
      <c r="Q419" s="50">
        <v>0</v>
      </c>
      <c r="R419" s="50">
        <v>0</v>
      </c>
      <c r="S419" s="50">
        <v>0</v>
      </c>
      <c r="T419" s="50">
        <v>0</v>
      </c>
      <c r="U419" s="50">
        <v>0</v>
      </c>
      <c r="V419" s="50">
        <v>0</v>
      </c>
      <c r="W419" s="50">
        <v>0</v>
      </c>
      <c r="X419" s="50">
        <v>0</v>
      </c>
      <c r="Y419" s="50">
        <v>0</v>
      </c>
      <c r="Z419" s="50">
        <v>0</v>
      </c>
      <c r="AA419" s="50">
        <v>0</v>
      </c>
      <c r="AB419" s="50">
        <v>0</v>
      </c>
      <c r="AC419" s="50">
        <v>0</v>
      </c>
      <c r="AD419" s="50">
        <v>0</v>
      </c>
      <c r="AE419" s="50">
        <v>0</v>
      </c>
      <c r="AF419" s="50">
        <v>0</v>
      </c>
      <c r="AG419" s="50">
        <v>0</v>
      </c>
      <c r="AH419" s="50">
        <v>0</v>
      </c>
      <c r="AI419" s="50">
        <v>0</v>
      </c>
      <c r="AJ419" s="50">
        <v>0</v>
      </c>
      <c r="AK419" s="50">
        <v>0</v>
      </c>
      <c r="AL419" s="50">
        <v>0</v>
      </c>
      <c r="AM419" s="50">
        <v>1411000</v>
      </c>
      <c r="AN419" s="51">
        <v>0</v>
      </c>
      <c r="AO419" s="51">
        <v>0</v>
      </c>
      <c r="AP419" s="51">
        <v>0</v>
      </c>
      <c r="AQ419" s="51">
        <v>159840</v>
      </c>
      <c r="AR419" s="51">
        <v>159840</v>
      </c>
      <c r="AS419" s="51">
        <v>86000</v>
      </c>
      <c r="AT419" s="51">
        <v>0</v>
      </c>
      <c r="AU419" s="51">
        <v>477760</v>
      </c>
      <c r="AV419" s="54">
        <v>0</v>
      </c>
      <c r="AW419" s="55">
        <v>0</v>
      </c>
      <c r="AX419" s="55">
        <v>0</v>
      </c>
      <c r="AY419" s="51">
        <v>1411000</v>
      </c>
      <c r="AZ419" s="55">
        <v>0</v>
      </c>
      <c r="BA419" s="55">
        <v>0</v>
      </c>
      <c r="BB419" s="55">
        <v>0</v>
      </c>
      <c r="BC419" s="51">
        <v>159840</v>
      </c>
      <c r="BD419" s="51">
        <v>159840</v>
      </c>
      <c r="BE419" s="51">
        <v>86000</v>
      </c>
      <c r="BF419" s="55">
        <v>0</v>
      </c>
      <c r="BG419" s="51">
        <v>477760</v>
      </c>
      <c r="BH419" s="55">
        <v>0</v>
      </c>
      <c r="BI419" s="55">
        <v>0</v>
      </c>
      <c r="BJ419" s="55">
        <v>0</v>
      </c>
      <c r="BK419" s="55">
        <v>0</v>
      </c>
      <c r="BL419" s="55">
        <v>0</v>
      </c>
      <c r="BM419" s="55">
        <v>0</v>
      </c>
      <c r="BN419" s="53">
        <v>0</v>
      </c>
      <c r="BO419" s="55">
        <v>0</v>
      </c>
      <c r="BP419" s="55">
        <v>0</v>
      </c>
      <c r="BQ419" s="55">
        <v>0</v>
      </c>
      <c r="BR419" s="55">
        <v>0</v>
      </c>
      <c r="BS419" s="55">
        <v>0</v>
      </c>
      <c r="BT419" s="55">
        <v>0</v>
      </c>
      <c r="BU419" s="55">
        <v>0</v>
      </c>
      <c r="BV419" s="55">
        <v>0</v>
      </c>
      <c r="BW419" s="55">
        <v>0</v>
      </c>
      <c r="BX419" s="55">
        <v>0</v>
      </c>
      <c r="BY419" s="55">
        <v>0</v>
      </c>
      <c r="BZ419" s="55">
        <v>0</v>
      </c>
      <c r="CA419" s="58"/>
    </row>
    <row r="420" spans="1:79" ht="30" x14ac:dyDescent="0.25">
      <c r="A420" s="2">
        <v>409250</v>
      </c>
      <c r="B420" s="3" t="s">
        <v>1194</v>
      </c>
      <c r="C420" s="3" t="s">
        <v>1195</v>
      </c>
      <c r="D420" s="3" t="s">
        <v>136</v>
      </c>
      <c r="E420" s="3" t="str">
        <f t="shared" si="114"/>
        <v>UTILITIES INC CAMELOT UTILITIES INC W2 pnum409250</v>
      </c>
      <c r="F420" s="2">
        <v>280</v>
      </c>
      <c r="G420" s="3" t="s">
        <v>1198</v>
      </c>
      <c r="H420" s="3" t="s">
        <v>1199</v>
      </c>
      <c r="I420" s="50">
        <v>0</v>
      </c>
      <c r="J420" s="50">
        <v>0</v>
      </c>
      <c r="K420" s="50">
        <v>0</v>
      </c>
      <c r="L420" s="50">
        <v>0</v>
      </c>
      <c r="M420" s="50">
        <v>0</v>
      </c>
      <c r="N420" s="50">
        <v>0</v>
      </c>
      <c r="O420" s="50">
        <v>0</v>
      </c>
      <c r="P420" s="50">
        <v>0</v>
      </c>
      <c r="Q420" s="50">
        <v>0</v>
      </c>
      <c r="R420" s="50">
        <v>0</v>
      </c>
      <c r="S420" s="50">
        <v>0</v>
      </c>
      <c r="T420" s="50">
        <v>0</v>
      </c>
      <c r="U420" s="50">
        <v>0</v>
      </c>
      <c r="V420" s="50">
        <v>0</v>
      </c>
      <c r="W420" s="50">
        <v>0</v>
      </c>
      <c r="X420" s="50">
        <v>0</v>
      </c>
      <c r="Y420" s="50">
        <v>0</v>
      </c>
      <c r="Z420" s="50">
        <v>0</v>
      </c>
      <c r="AA420" s="50">
        <v>0</v>
      </c>
      <c r="AB420" s="50">
        <v>0</v>
      </c>
      <c r="AC420" s="50">
        <v>0</v>
      </c>
      <c r="AD420" s="50">
        <v>0</v>
      </c>
      <c r="AE420" s="50">
        <v>0</v>
      </c>
      <c r="AF420" s="50">
        <v>0</v>
      </c>
      <c r="AG420" s="50">
        <v>0</v>
      </c>
      <c r="AH420" s="50">
        <v>0</v>
      </c>
      <c r="AI420" s="50">
        <v>0</v>
      </c>
      <c r="AJ420" s="50">
        <v>0</v>
      </c>
      <c r="AK420" s="50">
        <v>0</v>
      </c>
      <c r="AL420" s="50">
        <v>0</v>
      </c>
      <c r="AM420" s="50">
        <v>0</v>
      </c>
      <c r="AN420" s="50">
        <v>0</v>
      </c>
      <c r="AO420" s="51">
        <v>0</v>
      </c>
      <c r="AP420" s="51">
        <v>0</v>
      </c>
      <c r="AQ420" s="51">
        <v>0</v>
      </c>
      <c r="AR420" s="51">
        <v>0</v>
      </c>
      <c r="AS420" s="51">
        <v>0</v>
      </c>
      <c r="AT420" s="51">
        <v>0</v>
      </c>
      <c r="AU420" s="51">
        <v>0</v>
      </c>
      <c r="AV420" s="55">
        <v>0</v>
      </c>
      <c r="AW420" s="55">
        <v>0</v>
      </c>
      <c r="AX420" s="55">
        <v>0</v>
      </c>
      <c r="AY420" s="55">
        <v>0</v>
      </c>
      <c r="AZ420" s="55">
        <v>0</v>
      </c>
      <c r="BA420" s="55">
        <v>0</v>
      </c>
      <c r="BB420" s="55">
        <v>0</v>
      </c>
      <c r="BC420" s="55">
        <v>0</v>
      </c>
      <c r="BD420" s="55">
        <v>0</v>
      </c>
      <c r="BE420" s="55">
        <v>0</v>
      </c>
      <c r="BF420" s="55">
        <v>0</v>
      </c>
      <c r="BG420" s="55">
        <v>0</v>
      </c>
      <c r="BH420" s="55">
        <v>0</v>
      </c>
      <c r="BI420" s="55">
        <v>0</v>
      </c>
      <c r="BJ420" s="55">
        <v>0</v>
      </c>
      <c r="BK420" s="55">
        <v>0</v>
      </c>
      <c r="BL420" s="55">
        <v>0</v>
      </c>
      <c r="BM420" s="55">
        <v>0</v>
      </c>
      <c r="BN420" s="55">
        <v>0</v>
      </c>
      <c r="BO420" s="53">
        <v>0</v>
      </c>
      <c r="BP420" s="53">
        <v>0</v>
      </c>
      <c r="BQ420" s="53">
        <v>0</v>
      </c>
      <c r="BR420" s="53">
        <v>0</v>
      </c>
      <c r="BS420" s="53">
        <v>0</v>
      </c>
      <c r="BT420" s="53">
        <v>0</v>
      </c>
      <c r="BU420" s="53">
        <v>0</v>
      </c>
      <c r="BV420" s="53">
        <v>0</v>
      </c>
      <c r="BW420" s="53">
        <v>0</v>
      </c>
      <c r="BX420" s="53">
        <v>0</v>
      </c>
      <c r="BY420" s="53">
        <v>0</v>
      </c>
      <c r="BZ420" s="55">
        <v>0</v>
      </c>
      <c r="CA420" s="58"/>
    </row>
    <row r="421" spans="1:79" ht="30" x14ac:dyDescent="0.25">
      <c r="A421" s="2">
        <v>409233</v>
      </c>
      <c r="B421" s="3" t="s">
        <v>1200</v>
      </c>
      <c r="C421" s="3" t="s">
        <v>1201</v>
      </c>
      <c r="D421" s="3" t="s">
        <v>141</v>
      </c>
      <c r="E421" s="3" t="str">
        <f t="shared" si="114"/>
        <v>UTILITIES UNLIMITED W1 pnum409233</v>
      </c>
      <c r="F421" s="2">
        <v>300</v>
      </c>
      <c r="G421" s="3" t="s">
        <v>1202</v>
      </c>
      <c r="H421" s="3" t="s">
        <v>1203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0">
        <v>0</v>
      </c>
      <c r="T421" s="50">
        <v>0</v>
      </c>
      <c r="U421" s="50">
        <v>0</v>
      </c>
      <c r="V421" s="50">
        <v>0</v>
      </c>
      <c r="W421" s="50">
        <v>0</v>
      </c>
      <c r="X421" s="50">
        <v>0</v>
      </c>
      <c r="Y421" s="50">
        <v>0</v>
      </c>
      <c r="Z421" s="50">
        <v>0</v>
      </c>
      <c r="AA421" s="50">
        <f t="shared" ref="AA421:AM421" si="126">AB421-30000</f>
        <v>1810000</v>
      </c>
      <c r="AB421" s="50">
        <f t="shared" si="126"/>
        <v>1840000</v>
      </c>
      <c r="AC421" s="50">
        <f t="shared" si="126"/>
        <v>1870000</v>
      </c>
      <c r="AD421" s="50">
        <f t="shared" si="126"/>
        <v>1900000</v>
      </c>
      <c r="AE421" s="50">
        <f t="shared" si="126"/>
        <v>1930000</v>
      </c>
      <c r="AF421" s="50">
        <f t="shared" si="126"/>
        <v>1960000</v>
      </c>
      <c r="AG421" s="50">
        <f t="shared" si="126"/>
        <v>1990000</v>
      </c>
      <c r="AH421" s="50">
        <f t="shared" si="126"/>
        <v>2020000</v>
      </c>
      <c r="AI421" s="50">
        <f t="shared" si="126"/>
        <v>2050000</v>
      </c>
      <c r="AJ421" s="50">
        <f t="shared" si="126"/>
        <v>2080000</v>
      </c>
      <c r="AK421" s="50">
        <f t="shared" si="126"/>
        <v>2110000</v>
      </c>
      <c r="AL421" s="50">
        <f t="shared" si="126"/>
        <v>2140000</v>
      </c>
      <c r="AM421" s="50">
        <f t="shared" si="126"/>
        <v>2170000</v>
      </c>
      <c r="AN421" s="51">
        <v>2200000</v>
      </c>
      <c r="AO421" s="51">
        <v>4134282</v>
      </c>
      <c r="AP421" s="51">
        <v>4134282</v>
      </c>
      <c r="AQ421" s="51">
        <v>4829400</v>
      </c>
      <c r="AR421" s="51">
        <v>4727700</v>
      </c>
      <c r="AS421" s="51">
        <v>4250000</v>
      </c>
      <c r="AT421" s="51">
        <v>5188700</v>
      </c>
      <c r="AU421" s="51">
        <v>5138500</v>
      </c>
      <c r="AV421" s="51">
        <v>4578000</v>
      </c>
      <c r="AW421" s="51">
        <v>4230700</v>
      </c>
      <c r="AX421" s="51">
        <v>4551000</v>
      </c>
      <c r="AY421" s="51">
        <v>3650000</v>
      </c>
      <c r="AZ421" s="51">
        <v>3440000</v>
      </c>
      <c r="BA421" s="51">
        <v>3440000</v>
      </c>
      <c r="BB421" s="51">
        <v>3578000</v>
      </c>
      <c r="BC421" s="51">
        <v>4819671</v>
      </c>
      <c r="BD421" s="55">
        <v>0</v>
      </c>
      <c r="BE421" s="55">
        <v>0</v>
      </c>
      <c r="BF421" s="55">
        <v>0</v>
      </c>
      <c r="BG421" s="55">
        <v>0</v>
      </c>
      <c r="BH421" s="55">
        <v>0</v>
      </c>
      <c r="BI421" s="55">
        <v>0</v>
      </c>
      <c r="BJ421" s="55">
        <v>0</v>
      </c>
      <c r="BK421" s="55">
        <v>0</v>
      </c>
      <c r="BL421" s="55">
        <v>0</v>
      </c>
      <c r="BM421" s="55">
        <v>0</v>
      </c>
      <c r="BN421" s="55">
        <v>0</v>
      </c>
      <c r="BO421" s="54">
        <v>0</v>
      </c>
      <c r="BP421" s="54">
        <v>0</v>
      </c>
      <c r="BQ421" s="54">
        <v>0</v>
      </c>
      <c r="BR421" s="54">
        <v>0</v>
      </c>
      <c r="BS421" s="54">
        <v>0</v>
      </c>
      <c r="BT421" s="54">
        <v>0</v>
      </c>
      <c r="BU421" s="54">
        <v>0</v>
      </c>
      <c r="BV421" s="54">
        <v>0</v>
      </c>
      <c r="BW421" s="54">
        <v>0</v>
      </c>
      <c r="BX421" s="54">
        <v>0</v>
      </c>
      <c r="BY421" s="54">
        <v>0</v>
      </c>
      <c r="BZ421" s="54">
        <v>0</v>
      </c>
      <c r="CA421" s="58"/>
    </row>
    <row r="422" spans="1:79" x14ac:dyDescent="0.25">
      <c r="A422" s="2">
        <v>401620</v>
      </c>
      <c r="B422" s="8" t="s">
        <v>499</v>
      </c>
      <c r="C422" s="3" t="s">
        <v>1204</v>
      </c>
      <c r="D422" s="3" t="s">
        <v>499</v>
      </c>
      <c r="E422" s="3" t="str">
        <f t="shared" si="114"/>
        <v>VALLEY CONCRETE W pnum401620</v>
      </c>
      <c r="F422" s="2">
        <v>53</v>
      </c>
      <c r="G422" s="3" t="s">
        <v>1205</v>
      </c>
      <c r="H422" s="3" t="s">
        <v>1206</v>
      </c>
      <c r="I422" s="50">
        <v>0</v>
      </c>
      <c r="J422" s="50">
        <v>0</v>
      </c>
      <c r="K422" s="50">
        <v>0</v>
      </c>
      <c r="L422" s="50">
        <v>0</v>
      </c>
      <c r="M422" s="50">
        <v>0</v>
      </c>
      <c r="N422" s="50">
        <v>0</v>
      </c>
      <c r="O422" s="50">
        <v>0</v>
      </c>
      <c r="P422" s="50">
        <v>0</v>
      </c>
      <c r="Q422" s="50">
        <v>0</v>
      </c>
      <c r="R422" s="50">
        <v>0</v>
      </c>
      <c r="S422" s="50">
        <v>0</v>
      </c>
      <c r="T422" s="50">
        <v>0</v>
      </c>
      <c r="U422" s="50">
        <v>0</v>
      </c>
      <c r="V422" s="50">
        <v>0</v>
      </c>
      <c r="W422" s="50">
        <v>0</v>
      </c>
      <c r="X422" s="50">
        <v>0</v>
      </c>
      <c r="Y422" s="50">
        <v>0</v>
      </c>
      <c r="Z422" s="50">
        <v>0</v>
      </c>
      <c r="AA422" s="50">
        <v>0</v>
      </c>
      <c r="AB422" s="50">
        <v>0</v>
      </c>
      <c r="AC422" s="50">
        <v>0</v>
      </c>
      <c r="AD422" s="50">
        <v>0</v>
      </c>
      <c r="AE422" s="50">
        <v>0</v>
      </c>
      <c r="AF422" s="50">
        <v>0</v>
      </c>
      <c r="AG422" s="50">
        <v>0</v>
      </c>
      <c r="AH422" s="50">
        <v>0</v>
      </c>
      <c r="AI422" s="50">
        <v>0</v>
      </c>
      <c r="AJ422" s="50">
        <v>0</v>
      </c>
      <c r="AK422" s="50">
        <v>0</v>
      </c>
      <c r="AL422" s="50">
        <v>0</v>
      </c>
      <c r="AM422" s="50">
        <v>0</v>
      </c>
      <c r="AN422" s="50">
        <v>0</v>
      </c>
      <c r="AO422" s="50">
        <v>0</v>
      </c>
      <c r="AP422" s="50">
        <v>0</v>
      </c>
      <c r="AQ422" s="51">
        <v>200000</v>
      </c>
      <c r="AR422" s="51">
        <v>300000</v>
      </c>
      <c r="AS422" s="51">
        <v>500000</v>
      </c>
      <c r="AT422" s="51">
        <v>500000</v>
      </c>
      <c r="AU422" s="51">
        <v>750000</v>
      </c>
      <c r="AV422" s="51">
        <v>1000000</v>
      </c>
      <c r="AW422" s="51">
        <v>1600000</v>
      </c>
      <c r="AX422" s="51">
        <v>1500000</v>
      </c>
      <c r="AY422" s="51">
        <v>140000</v>
      </c>
      <c r="AZ422" s="51">
        <v>140000</v>
      </c>
      <c r="BA422" s="51">
        <v>140000</v>
      </c>
      <c r="BB422" s="51">
        <v>150000</v>
      </c>
      <c r="BC422" s="51">
        <v>28000</v>
      </c>
      <c r="BD422" s="51">
        <v>28000</v>
      </c>
      <c r="BE422" s="51">
        <v>28000</v>
      </c>
      <c r="BF422" s="51">
        <v>28000</v>
      </c>
      <c r="BG422" s="51">
        <v>28000</v>
      </c>
      <c r="BH422" s="55">
        <v>0</v>
      </c>
      <c r="BI422" s="55">
        <v>0</v>
      </c>
      <c r="BJ422" s="55">
        <v>0</v>
      </c>
      <c r="BK422" s="55">
        <v>0</v>
      </c>
      <c r="BL422" s="55">
        <v>0</v>
      </c>
      <c r="BM422" s="55">
        <v>0</v>
      </c>
      <c r="BN422" s="55">
        <v>0</v>
      </c>
      <c r="BO422" s="55">
        <v>0</v>
      </c>
      <c r="BP422" s="55">
        <v>0</v>
      </c>
      <c r="BQ422" s="55">
        <v>0</v>
      </c>
      <c r="BR422" s="55">
        <v>0</v>
      </c>
      <c r="BS422" s="55">
        <v>0</v>
      </c>
      <c r="BT422" s="54">
        <v>0</v>
      </c>
      <c r="BU422" s="54">
        <v>0</v>
      </c>
      <c r="BV422" s="54">
        <v>0</v>
      </c>
      <c r="BW422" s="54">
        <v>0</v>
      </c>
      <c r="BX422" s="54">
        <v>0</v>
      </c>
      <c r="BY422" s="54">
        <v>0</v>
      </c>
      <c r="BZ422" s="54">
        <v>0</v>
      </c>
      <c r="CA422" s="58"/>
    </row>
    <row r="423" spans="1:79" ht="30" x14ac:dyDescent="0.25">
      <c r="A423" s="2">
        <v>405432</v>
      </c>
      <c r="B423" s="8" t="s">
        <v>499</v>
      </c>
      <c r="C423" s="3" t="s">
        <v>1207</v>
      </c>
      <c r="D423" s="3" t="s">
        <v>136</v>
      </c>
      <c r="E423" s="3" t="str">
        <f t="shared" si="114"/>
        <v>VCNA PRAIRIE  YARD 130  SHOREWOOD W2 pnum405432</v>
      </c>
      <c r="F423" s="2">
        <v>25</v>
      </c>
      <c r="G423" s="3" t="s">
        <v>1205</v>
      </c>
      <c r="H423" s="3" t="s">
        <v>1206</v>
      </c>
      <c r="I423" s="50">
        <v>0</v>
      </c>
      <c r="J423" s="50">
        <v>0</v>
      </c>
      <c r="K423" s="50">
        <v>0</v>
      </c>
      <c r="L423" s="50">
        <v>0</v>
      </c>
      <c r="M423" s="50">
        <v>0</v>
      </c>
      <c r="N423" s="50">
        <v>0</v>
      </c>
      <c r="O423" s="50">
        <v>0</v>
      </c>
      <c r="P423" s="50">
        <v>0</v>
      </c>
      <c r="Q423" s="50">
        <v>0</v>
      </c>
      <c r="R423" s="50">
        <v>0</v>
      </c>
      <c r="S423" s="50">
        <v>0</v>
      </c>
      <c r="T423" s="50">
        <v>0</v>
      </c>
      <c r="U423" s="50">
        <v>0</v>
      </c>
      <c r="V423" s="50">
        <v>0</v>
      </c>
      <c r="W423" s="50">
        <v>0</v>
      </c>
      <c r="X423" s="50">
        <v>0</v>
      </c>
      <c r="Y423" s="50">
        <v>0</v>
      </c>
      <c r="Z423" s="50">
        <v>0</v>
      </c>
      <c r="AA423" s="50">
        <v>0</v>
      </c>
      <c r="AB423" s="50">
        <v>0</v>
      </c>
      <c r="AC423" s="50">
        <v>0</v>
      </c>
      <c r="AD423" s="50">
        <v>0</v>
      </c>
      <c r="AE423" s="50">
        <v>0</v>
      </c>
      <c r="AF423" s="50">
        <v>0</v>
      </c>
      <c r="AG423" s="50">
        <v>0</v>
      </c>
      <c r="AH423" s="50">
        <v>0</v>
      </c>
      <c r="AI423" s="50">
        <v>0</v>
      </c>
      <c r="AJ423" s="50">
        <v>0</v>
      </c>
      <c r="AK423" s="50">
        <v>0</v>
      </c>
      <c r="AL423" s="50">
        <v>0</v>
      </c>
      <c r="AM423" s="50">
        <v>0</v>
      </c>
      <c r="AN423" s="50">
        <v>0</v>
      </c>
      <c r="AO423" s="50">
        <v>0</v>
      </c>
      <c r="AP423" s="50">
        <v>0</v>
      </c>
      <c r="AQ423" s="50">
        <v>0</v>
      </c>
      <c r="AR423" s="50">
        <v>0</v>
      </c>
      <c r="AS423" s="50">
        <v>0</v>
      </c>
      <c r="AT423" s="50">
        <v>0</v>
      </c>
      <c r="AU423" s="50">
        <v>0</v>
      </c>
      <c r="AV423" s="50">
        <v>0</v>
      </c>
      <c r="AW423" s="50">
        <v>0</v>
      </c>
      <c r="AX423" s="50">
        <v>0</v>
      </c>
      <c r="AY423" s="50">
        <v>0</v>
      </c>
      <c r="AZ423" s="50">
        <v>0</v>
      </c>
      <c r="BA423" s="50">
        <v>0</v>
      </c>
      <c r="BB423" s="50">
        <v>0</v>
      </c>
      <c r="BC423" s="51">
        <v>3360000</v>
      </c>
      <c r="BD423" s="51">
        <v>3360000</v>
      </c>
      <c r="BE423" s="51">
        <v>3360000</v>
      </c>
      <c r="BF423" s="51">
        <v>3360000</v>
      </c>
      <c r="BG423" s="51">
        <v>3360000</v>
      </c>
      <c r="BH423" s="51">
        <v>3360000</v>
      </c>
      <c r="BI423" s="51">
        <v>3360000</v>
      </c>
      <c r="BJ423" s="51">
        <v>3360000</v>
      </c>
      <c r="BK423" s="51">
        <v>3360000</v>
      </c>
      <c r="BL423" s="51">
        <v>3360000</v>
      </c>
      <c r="BM423" s="51">
        <v>3360000</v>
      </c>
      <c r="BN423" s="51">
        <v>3360000</v>
      </c>
      <c r="BO423" s="51">
        <v>3360000</v>
      </c>
      <c r="BP423" s="51">
        <v>3360000</v>
      </c>
      <c r="BQ423" s="51">
        <v>3360000</v>
      </c>
      <c r="BR423" s="51">
        <v>3360000</v>
      </c>
      <c r="BS423" s="51">
        <v>3360000</v>
      </c>
      <c r="BT423" s="53">
        <v>0</v>
      </c>
      <c r="BU423" s="53">
        <v>0</v>
      </c>
      <c r="BV423" s="53">
        <v>0</v>
      </c>
      <c r="BW423" s="53">
        <v>0</v>
      </c>
      <c r="BX423" s="53">
        <v>0</v>
      </c>
      <c r="BY423" s="53">
        <v>0</v>
      </c>
      <c r="BZ423" s="53">
        <v>0</v>
      </c>
      <c r="CA423" s="58"/>
    </row>
    <row r="424" spans="1:79" ht="30" x14ac:dyDescent="0.25">
      <c r="A424" s="2">
        <v>405342</v>
      </c>
      <c r="B424" s="3" t="s">
        <v>1208</v>
      </c>
      <c r="C424" s="3" t="s">
        <v>1209</v>
      </c>
      <c r="D424" s="3" t="s">
        <v>141</v>
      </c>
      <c r="E424" s="3" t="str">
        <f t="shared" si="114"/>
        <v>VULCAN MATERIAL JOLIET 340 W1 pnum405342</v>
      </c>
      <c r="F424" s="2">
        <v>200</v>
      </c>
      <c r="G424" s="3" t="s">
        <v>1210</v>
      </c>
      <c r="H424" s="3" t="s">
        <v>1211</v>
      </c>
      <c r="I424" s="50">
        <v>0</v>
      </c>
      <c r="J424" s="50">
        <v>0</v>
      </c>
      <c r="K424" s="50">
        <v>0</v>
      </c>
      <c r="L424" s="50">
        <v>0</v>
      </c>
      <c r="M424" s="50">
        <v>0</v>
      </c>
      <c r="N424" s="50">
        <v>0</v>
      </c>
      <c r="O424" s="50">
        <v>0</v>
      </c>
      <c r="P424" s="50">
        <v>0</v>
      </c>
      <c r="Q424" s="50">
        <v>0</v>
      </c>
      <c r="R424" s="50">
        <v>0</v>
      </c>
      <c r="S424" s="50">
        <v>0</v>
      </c>
      <c r="T424" s="50">
        <v>0</v>
      </c>
      <c r="U424" s="50">
        <v>0</v>
      </c>
      <c r="V424" s="50">
        <v>0</v>
      </c>
      <c r="W424" s="50">
        <v>0</v>
      </c>
      <c r="X424" s="50">
        <v>0</v>
      </c>
      <c r="Y424" s="50">
        <v>0</v>
      </c>
      <c r="Z424" s="50">
        <v>0</v>
      </c>
      <c r="AA424" s="50">
        <v>0</v>
      </c>
      <c r="AB424" s="50">
        <v>0</v>
      </c>
      <c r="AC424" s="50">
        <v>0</v>
      </c>
      <c r="AD424" s="50">
        <v>0</v>
      </c>
      <c r="AE424" s="50">
        <v>0</v>
      </c>
      <c r="AF424" s="50">
        <v>0</v>
      </c>
      <c r="AG424" s="50">
        <v>0</v>
      </c>
      <c r="AH424" s="50">
        <v>0</v>
      </c>
      <c r="AI424" s="50">
        <v>0</v>
      </c>
      <c r="AJ424" s="50">
        <v>0</v>
      </c>
      <c r="AK424" s="50">
        <v>0</v>
      </c>
      <c r="AL424" s="50">
        <v>0</v>
      </c>
      <c r="AM424" s="50">
        <v>0</v>
      </c>
      <c r="AN424" s="50">
        <v>0</v>
      </c>
      <c r="AO424" s="50">
        <v>0</v>
      </c>
      <c r="AP424" s="50">
        <v>0</v>
      </c>
      <c r="AQ424" s="50">
        <v>0</v>
      </c>
      <c r="AR424" s="50">
        <v>0</v>
      </c>
      <c r="AS424" s="50">
        <v>0</v>
      </c>
      <c r="AT424" s="50">
        <v>0</v>
      </c>
      <c r="AU424" s="50">
        <v>0</v>
      </c>
      <c r="AV424" s="50">
        <v>0</v>
      </c>
      <c r="AW424" s="50">
        <v>0</v>
      </c>
      <c r="AX424" s="50">
        <v>0</v>
      </c>
      <c r="AY424" s="50">
        <v>0</v>
      </c>
      <c r="AZ424" s="50">
        <v>0</v>
      </c>
      <c r="BA424" s="50">
        <v>0</v>
      </c>
      <c r="BB424" s="50">
        <v>0</v>
      </c>
      <c r="BC424" s="50">
        <v>0</v>
      </c>
      <c r="BD424" s="50">
        <v>0</v>
      </c>
      <c r="BE424" s="50">
        <v>0</v>
      </c>
      <c r="BF424" s="50">
        <v>0</v>
      </c>
      <c r="BG424" s="51">
        <v>1123200</v>
      </c>
      <c r="BH424" s="55">
        <v>0</v>
      </c>
      <c r="BI424" s="51">
        <v>187200</v>
      </c>
      <c r="BJ424" s="51">
        <v>13547000</v>
      </c>
      <c r="BK424" s="51">
        <v>14130000</v>
      </c>
      <c r="BL424" s="55">
        <v>0</v>
      </c>
      <c r="BM424" s="55">
        <v>0</v>
      </c>
      <c r="BN424" s="55">
        <v>0</v>
      </c>
      <c r="BO424" s="55">
        <v>0</v>
      </c>
      <c r="BP424" s="55">
        <v>0</v>
      </c>
      <c r="BQ424" s="55">
        <v>0</v>
      </c>
      <c r="BR424" s="55">
        <v>0</v>
      </c>
      <c r="BS424" s="55">
        <v>0</v>
      </c>
      <c r="BT424" s="55">
        <v>0</v>
      </c>
      <c r="BU424" s="55">
        <v>0</v>
      </c>
      <c r="BV424" s="55">
        <v>0</v>
      </c>
      <c r="BW424" s="55">
        <v>0</v>
      </c>
      <c r="BX424" s="55">
        <v>0</v>
      </c>
      <c r="BY424" s="55">
        <v>0</v>
      </c>
      <c r="BZ424" s="55">
        <v>0</v>
      </c>
      <c r="CA424" s="58"/>
    </row>
    <row r="425" spans="1:79" ht="30" x14ac:dyDescent="0.25">
      <c r="A425" s="2">
        <v>405343</v>
      </c>
      <c r="B425" s="3" t="s">
        <v>1208</v>
      </c>
      <c r="C425" s="3" t="s">
        <v>1209</v>
      </c>
      <c r="D425" s="3" t="s">
        <v>136</v>
      </c>
      <c r="E425" s="3" t="str">
        <f t="shared" si="114"/>
        <v>VULCAN MATERIAL JOLIET 340 W2 pnum405343</v>
      </c>
      <c r="F425" s="2">
        <v>165</v>
      </c>
      <c r="G425" s="3" t="s">
        <v>1212</v>
      </c>
      <c r="H425" s="3" t="s">
        <v>1213</v>
      </c>
      <c r="I425" s="50">
        <v>0</v>
      </c>
      <c r="J425" s="50">
        <v>0</v>
      </c>
      <c r="K425" s="50">
        <v>0</v>
      </c>
      <c r="L425" s="50">
        <v>0</v>
      </c>
      <c r="M425" s="50">
        <v>0</v>
      </c>
      <c r="N425" s="50">
        <v>0</v>
      </c>
      <c r="O425" s="50">
        <v>0</v>
      </c>
      <c r="P425" s="50">
        <v>0</v>
      </c>
      <c r="Q425" s="50">
        <v>0</v>
      </c>
      <c r="R425" s="50">
        <v>0</v>
      </c>
      <c r="S425" s="50">
        <v>0</v>
      </c>
      <c r="T425" s="50">
        <v>0</v>
      </c>
      <c r="U425" s="50">
        <v>0</v>
      </c>
      <c r="V425" s="50">
        <v>0</v>
      </c>
      <c r="W425" s="50">
        <v>0</v>
      </c>
      <c r="X425" s="50">
        <v>0</v>
      </c>
      <c r="Y425" s="50">
        <v>0</v>
      </c>
      <c r="Z425" s="50">
        <v>0</v>
      </c>
      <c r="AA425" s="50">
        <v>0</v>
      </c>
      <c r="AB425" s="50">
        <v>0</v>
      </c>
      <c r="AC425" s="50">
        <v>0</v>
      </c>
      <c r="AD425" s="50">
        <v>0</v>
      </c>
      <c r="AE425" s="50">
        <v>0</v>
      </c>
      <c r="AF425" s="50">
        <v>0</v>
      </c>
      <c r="AG425" s="50">
        <v>0</v>
      </c>
      <c r="AH425" s="50">
        <v>0</v>
      </c>
      <c r="AI425" s="50">
        <v>0</v>
      </c>
      <c r="AJ425" s="50">
        <v>0</v>
      </c>
      <c r="AK425" s="50">
        <v>0</v>
      </c>
      <c r="AL425" s="50">
        <v>0</v>
      </c>
      <c r="AM425" s="50">
        <v>0</v>
      </c>
      <c r="AN425" s="50">
        <v>0</v>
      </c>
      <c r="AO425" s="50">
        <v>0</v>
      </c>
      <c r="AP425" s="50">
        <v>0</v>
      </c>
      <c r="AQ425" s="50">
        <v>0</v>
      </c>
      <c r="AR425" s="50">
        <v>0</v>
      </c>
      <c r="AS425" s="50">
        <v>0</v>
      </c>
      <c r="AT425" s="50">
        <v>0</v>
      </c>
      <c r="AU425" s="50">
        <v>0</v>
      </c>
      <c r="AV425" s="50">
        <v>0</v>
      </c>
      <c r="AW425" s="50">
        <v>0</v>
      </c>
      <c r="AX425" s="50">
        <v>0</v>
      </c>
      <c r="AY425" s="50">
        <v>0</v>
      </c>
      <c r="AZ425" s="50">
        <v>0</v>
      </c>
      <c r="BA425" s="50">
        <v>0</v>
      </c>
      <c r="BB425" s="50">
        <v>0</v>
      </c>
      <c r="BC425" s="50">
        <v>0</v>
      </c>
      <c r="BD425" s="50">
        <v>0</v>
      </c>
      <c r="BE425" s="50">
        <v>0</v>
      </c>
      <c r="BF425" s="50">
        <v>0</v>
      </c>
      <c r="BG425" s="51">
        <v>1560000</v>
      </c>
      <c r="BH425" s="51">
        <v>5475000</v>
      </c>
      <c r="BI425" s="51">
        <v>2496000</v>
      </c>
      <c r="BJ425" s="55">
        <v>0</v>
      </c>
      <c r="BK425" s="55">
        <v>0</v>
      </c>
      <c r="BL425" s="55">
        <v>0</v>
      </c>
      <c r="BM425" s="55">
        <v>0</v>
      </c>
      <c r="BN425" s="55">
        <v>0</v>
      </c>
      <c r="BO425" s="55">
        <v>0</v>
      </c>
      <c r="BP425" s="55">
        <v>0</v>
      </c>
      <c r="BQ425" s="55">
        <v>0</v>
      </c>
      <c r="BR425" s="55">
        <v>0</v>
      </c>
      <c r="BS425" s="55">
        <v>0</v>
      </c>
      <c r="BT425" s="55">
        <v>0</v>
      </c>
      <c r="BU425" s="55">
        <v>0</v>
      </c>
      <c r="BV425" s="55">
        <v>0</v>
      </c>
      <c r="BW425" s="55">
        <v>0</v>
      </c>
      <c r="BX425" s="55">
        <v>0</v>
      </c>
      <c r="BY425" s="55">
        <v>0</v>
      </c>
      <c r="BZ425" s="55">
        <v>0</v>
      </c>
      <c r="CA425" s="58"/>
    </row>
    <row r="426" spans="1:79" ht="30" x14ac:dyDescent="0.25">
      <c r="A426" s="2">
        <v>421992</v>
      </c>
      <c r="B426" s="3" t="s">
        <v>1214</v>
      </c>
      <c r="C426" s="3" t="s">
        <v>1215</v>
      </c>
      <c r="D426" s="3" t="s">
        <v>141</v>
      </c>
      <c r="E426" s="3" t="str">
        <f t="shared" si="114"/>
        <v>WALSH LANDSCAPING INC W1 pnum421992</v>
      </c>
      <c r="F426" s="2">
        <v>220</v>
      </c>
      <c r="G426" s="3" t="s">
        <v>1216</v>
      </c>
      <c r="H426" s="3" t="s">
        <v>1217</v>
      </c>
      <c r="I426" s="50">
        <v>0</v>
      </c>
      <c r="J426" s="50">
        <v>0</v>
      </c>
      <c r="K426" s="50">
        <v>0</v>
      </c>
      <c r="L426" s="50">
        <v>0</v>
      </c>
      <c r="M426" s="50">
        <v>0</v>
      </c>
      <c r="N426" s="50">
        <v>0</v>
      </c>
      <c r="O426" s="50">
        <v>0</v>
      </c>
      <c r="P426" s="50">
        <v>0</v>
      </c>
      <c r="Q426" s="50">
        <v>0</v>
      </c>
      <c r="R426" s="50">
        <v>0</v>
      </c>
      <c r="S426" s="50">
        <v>0</v>
      </c>
      <c r="T426" s="50">
        <v>0</v>
      </c>
      <c r="U426" s="50">
        <v>0</v>
      </c>
      <c r="V426" s="50">
        <v>0</v>
      </c>
      <c r="W426" s="50">
        <v>0</v>
      </c>
      <c r="X426" s="50">
        <v>0</v>
      </c>
      <c r="Y426" s="50">
        <v>0</v>
      </c>
      <c r="Z426" s="50">
        <v>0</v>
      </c>
      <c r="AA426" s="50">
        <v>0</v>
      </c>
      <c r="AB426" s="50">
        <v>0</v>
      </c>
      <c r="AC426" s="50">
        <v>0</v>
      </c>
      <c r="AD426" s="50">
        <v>0</v>
      </c>
      <c r="AE426" s="50">
        <v>0</v>
      </c>
      <c r="AF426" s="50">
        <v>0</v>
      </c>
      <c r="AG426" s="50">
        <v>0</v>
      </c>
      <c r="AH426" s="50">
        <v>0</v>
      </c>
      <c r="AI426" s="50">
        <v>0</v>
      </c>
      <c r="AJ426" s="50">
        <v>0</v>
      </c>
      <c r="AK426" s="50">
        <v>0</v>
      </c>
      <c r="AL426" s="50">
        <v>0</v>
      </c>
      <c r="AM426" s="50">
        <v>0</v>
      </c>
      <c r="AN426" s="50">
        <v>0</v>
      </c>
      <c r="AO426" s="50">
        <v>0</v>
      </c>
      <c r="AP426" s="50">
        <v>0</v>
      </c>
      <c r="AQ426" s="50">
        <v>0</v>
      </c>
      <c r="AR426" s="50">
        <v>0</v>
      </c>
      <c r="AS426" s="50">
        <v>0</v>
      </c>
      <c r="AT426" s="50">
        <v>0</v>
      </c>
      <c r="AU426" s="50">
        <v>0</v>
      </c>
      <c r="AV426" s="50">
        <v>0</v>
      </c>
      <c r="AW426" s="50">
        <v>0</v>
      </c>
      <c r="AX426" s="50">
        <v>0</v>
      </c>
      <c r="AY426" s="50">
        <v>0</v>
      </c>
      <c r="AZ426" s="50">
        <v>0</v>
      </c>
      <c r="BA426" s="50">
        <v>0</v>
      </c>
      <c r="BB426" s="50">
        <v>0</v>
      </c>
      <c r="BC426" s="50">
        <v>0</v>
      </c>
      <c r="BD426" s="50">
        <v>0</v>
      </c>
      <c r="BE426" s="50">
        <v>0</v>
      </c>
      <c r="BF426" s="50">
        <v>0</v>
      </c>
      <c r="BG426" s="50">
        <v>0</v>
      </c>
      <c r="BH426" s="50">
        <v>0</v>
      </c>
      <c r="BI426" s="50">
        <v>0</v>
      </c>
      <c r="BJ426" s="50">
        <v>0</v>
      </c>
      <c r="BK426" s="50">
        <v>0</v>
      </c>
      <c r="BL426" s="50">
        <v>0</v>
      </c>
      <c r="BM426" s="50">
        <v>0</v>
      </c>
      <c r="BN426" s="50">
        <v>0</v>
      </c>
      <c r="BO426" s="52">
        <v>240000</v>
      </c>
      <c r="BP426" s="52">
        <v>240000</v>
      </c>
      <c r="BQ426" s="52">
        <v>240000</v>
      </c>
      <c r="BR426" s="52">
        <v>0</v>
      </c>
      <c r="BS426" s="52">
        <v>0</v>
      </c>
      <c r="BT426" s="52">
        <v>0</v>
      </c>
      <c r="BU426" s="52">
        <v>0</v>
      </c>
      <c r="BV426" s="52">
        <v>0</v>
      </c>
      <c r="BW426" s="52">
        <v>0</v>
      </c>
      <c r="BX426" s="52">
        <v>0</v>
      </c>
      <c r="BY426" s="52">
        <v>0</v>
      </c>
      <c r="BZ426" s="52">
        <v>0</v>
      </c>
      <c r="CA426" s="58"/>
    </row>
    <row r="427" spans="1:79" ht="30" x14ac:dyDescent="0.25">
      <c r="A427" s="2">
        <v>404127</v>
      </c>
      <c r="B427" s="3" t="s">
        <v>1218</v>
      </c>
      <c r="C427" s="3" t="s">
        <v>1219</v>
      </c>
      <c r="D427" s="3" t="s">
        <v>141</v>
      </c>
      <c r="E427" s="3" t="str">
        <f t="shared" si="114"/>
        <v>WALSH LOCKER AND COLD STORAGE W1 pnum404127</v>
      </c>
      <c r="F427" s="116"/>
      <c r="G427" s="3" t="s">
        <v>1220</v>
      </c>
      <c r="H427" s="3" t="s">
        <v>1221</v>
      </c>
      <c r="I427" s="50">
        <v>0</v>
      </c>
      <c r="J427" s="50">
        <v>0</v>
      </c>
      <c r="K427" s="50">
        <v>0</v>
      </c>
      <c r="L427" s="50">
        <v>0</v>
      </c>
      <c r="M427" s="50">
        <v>0</v>
      </c>
      <c r="N427" s="50">
        <v>0</v>
      </c>
      <c r="O427" s="50">
        <v>0</v>
      </c>
      <c r="P427" s="50">
        <v>0</v>
      </c>
      <c r="Q427" s="50">
        <v>0</v>
      </c>
      <c r="R427" s="50">
        <v>0</v>
      </c>
      <c r="S427" s="50">
        <v>0</v>
      </c>
      <c r="T427" s="51">
        <v>27400</v>
      </c>
      <c r="U427" s="51">
        <v>27400</v>
      </c>
      <c r="V427" s="51">
        <v>27400</v>
      </c>
      <c r="W427" s="51">
        <v>27400</v>
      </c>
      <c r="X427" s="51">
        <v>27400</v>
      </c>
      <c r="Y427" s="51">
        <v>27400</v>
      </c>
      <c r="Z427" s="51">
        <v>27400</v>
      </c>
      <c r="AA427" s="51">
        <v>27400</v>
      </c>
      <c r="AB427" s="51">
        <v>27400</v>
      </c>
      <c r="AC427" s="51">
        <v>27400</v>
      </c>
      <c r="AD427" s="51">
        <v>27400</v>
      </c>
      <c r="AE427" s="51">
        <v>27400</v>
      </c>
      <c r="AF427" s="51">
        <v>27400</v>
      </c>
      <c r="AG427" s="51">
        <v>27400</v>
      </c>
      <c r="AH427" s="51">
        <v>27400</v>
      </c>
      <c r="AI427" s="51">
        <v>27400</v>
      </c>
      <c r="AJ427" s="51">
        <v>27400</v>
      </c>
      <c r="AK427" s="51">
        <v>27400</v>
      </c>
      <c r="AL427" s="51">
        <v>27400</v>
      </c>
      <c r="AM427" s="51">
        <v>27400</v>
      </c>
      <c r="AN427" s="51">
        <v>27400</v>
      </c>
      <c r="AO427" s="51">
        <v>225000</v>
      </c>
      <c r="AP427" s="51">
        <v>225000</v>
      </c>
      <c r="AQ427" s="51">
        <v>89450</v>
      </c>
      <c r="AR427" s="51">
        <v>89000</v>
      </c>
      <c r="AS427" s="51">
        <v>89000</v>
      </c>
      <c r="AT427" s="51">
        <v>89000</v>
      </c>
      <c r="AU427" s="51">
        <v>0</v>
      </c>
      <c r="AV427" s="51">
        <v>0</v>
      </c>
      <c r="AW427" s="51">
        <v>0</v>
      </c>
      <c r="AX427" s="51">
        <v>0</v>
      </c>
      <c r="AY427" s="51">
        <v>0</v>
      </c>
      <c r="AZ427" s="51">
        <v>0</v>
      </c>
      <c r="BA427" s="51">
        <v>0</v>
      </c>
      <c r="BB427" s="51">
        <v>0</v>
      </c>
      <c r="BC427" s="51">
        <v>0</v>
      </c>
      <c r="BD427" s="51">
        <v>0</v>
      </c>
      <c r="BE427" s="51">
        <v>0</v>
      </c>
      <c r="BF427" s="51">
        <v>0</v>
      </c>
      <c r="BG427" s="51">
        <v>0</v>
      </c>
      <c r="BH427" s="51">
        <v>0</v>
      </c>
      <c r="BI427" s="51">
        <v>0</v>
      </c>
      <c r="BJ427" s="51">
        <v>0</v>
      </c>
      <c r="BK427" s="51">
        <v>0</v>
      </c>
      <c r="BL427" s="51">
        <v>0</v>
      </c>
      <c r="BM427" s="51">
        <v>0</v>
      </c>
      <c r="BN427" s="51">
        <v>0</v>
      </c>
      <c r="BO427" s="51">
        <v>0</v>
      </c>
      <c r="BP427" s="51">
        <v>0</v>
      </c>
      <c r="BQ427" s="51">
        <v>0</v>
      </c>
      <c r="BR427" s="51">
        <v>0</v>
      </c>
      <c r="BS427" s="51">
        <v>0</v>
      </c>
      <c r="BT427" s="51">
        <v>0</v>
      </c>
      <c r="BU427" s="51">
        <v>0</v>
      </c>
      <c r="BV427" s="51">
        <v>0</v>
      </c>
      <c r="BW427" s="51">
        <v>0</v>
      </c>
      <c r="BX427" s="51">
        <v>0</v>
      </c>
      <c r="BY427" s="51">
        <v>0</v>
      </c>
      <c r="BZ427" s="51">
        <v>0</v>
      </c>
      <c r="CA427" s="58"/>
    </row>
    <row r="428" spans="1:79" x14ac:dyDescent="0.25">
      <c r="A428" s="2">
        <v>404110</v>
      </c>
      <c r="B428" s="3" t="s">
        <v>1222</v>
      </c>
      <c r="C428" s="3" t="s">
        <v>1223</v>
      </c>
      <c r="D428" s="3" t="s">
        <v>141</v>
      </c>
      <c r="E428" s="3" t="str">
        <f t="shared" si="114"/>
        <v>WEBER DAIRY W1 pnum404110</v>
      </c>
      <c r="F428" s="116"/>
      <c r="G428" s="3" t="s">
        <v>1224</v>
      </c>
      <c r="H428" s="3" t="s">
        <v>1225</v>
      </c>
      <c r="I428" s="50">
        <f t="shared" ref="I428:AG428" si="127">J428 - 100000</f>
        <v>4524000</v>
      </c>
      <c r="J428" s="50">
        <f t="shared" si="127"/>
        <v>4624000</v>
      </c>
      <c r="K428" s="50">
        <f t="shared" si="127"/>
        <v>4724000</v>
      </c>
      <c r="L428" s="50">
        <f t="shared" si="127"/>
        <v>4824000</v>
      </c>
      <c r="M428" s="50">
        <f t="shared" si="127"/>
        <v>4924000</v>
      </c>
      <c r="N428" s="50">
        <f t="shared" si="127"/>
        <v>5024000</v>
      </c>
      <c r="O428" s="50">
        <f t="shared" si="127"/>
        <v>5124000</v>
      </c>
      <c r="P428" s="50">
        <f t="shared" si="127"/>
        <v>5224000</v>
      </c>
      <c r="Q428" s="50">
        <f t="shared" si="127"/>
        <v>5324000</v>
      </c>
      <c r="R428" s="50">
        <f t="shared" si="127"/>
        <v>5424000</v>
      </c>
      <c r="S428" s="50">
        <f t="shared" si="127"/>
        <v>5524000</v>
      </c>
      <c r="T428" s="50">
        <f t="shared" si="127"/>
        <v>5624000</v>
      </c>
      <c r="U428" s="50">
        <f t="shared" si="127"/>
        <v>5724000</v>
      </c>
      <c r="V428" s="50">
        <f t="shared" si="127"/>
        <v>5824000</v>
      </c>
      <c r="W428" s="50">
        <f t="shared" si="127"/>
        <v>5924000</v>
      </c>
      <c r="X428" s="50">
        <f t="shared" si="127"/>
        <v>6024000</v>
      </c>
      <c r="Y428" s="50">
        <f t="shared" si="127"/>
        <v>6124000</v>
      </c>
      <c r="Z428" s="50">
        <f t="shared" si="127"/>
        <v>6224000</v>
      </c>
      <c r="AA428" s="50">
        <f t="shared" si="127"/>
        <v>6324000</v>
      </c>
      <c r="AB428" s="50">
        <f t="shared" si="127"/>
        <v>6424000</v>
      </c>
      <c r="AC428" s="50">
        <f t="shared" si="127"/>
        <v>6524000</v>
      </c>
      <c r="AD428" s="50">
        <f t="shared" si="127"/>
        <v>6624000</v>
      </c>
      <c r="AE428" s="50">
        <f t="shared" si="127"/>
        <v>6724000</v>
      </c>
      <c r="AF428" s="50">
        <f t="shared" si="127"/>
        <v>6824000</v>
      </c>
      <c r="AG428" s="50">
        <f t="shared" si="127"/>
        <v>6924000</v>
      </c>
      <c r="AH428" s="50">
        <v>7024000</v>
      </c>
      <c r="AI428" s="50">
        <v>6524000</v>
      </c>
      <c r="AJ428" s="50">
        <v>6124000</v>
      </c>
      <c r="AK428" s="50">
        <v>5524000</v>
      </c>
      <c r="AL428" s="50">
        <v>5124000</v>
      </c>
      <c r="AM428" s="50">
        <v>5124000</v>
      </c>
      <c r="AN428" s="51">
        <v>0</v>
      </c>
      <c r="AO428" s="51">
        <v>0</v>
      </c>
      <c r="AP428" s="51">
        <v>0</v>
      </c>
      <c r="AQ428" s="51">
        <v>0</v>
      </c>
      <c r="AR428" s="51">
        <v>0</v>
      </c>
      <c r="AS428" s="51">
        <v>0</v>
      </c>
      <c r="AT428" s="51">
        <v>0</v>
      </c>
      <c r="AU428" s="51">
        <v>0</v>
      </c>
      <c r="AV428" s="51">
        <v>0</v>
      </c>
      <c r="AW428" s="51">
        <v>0</v>
      </c>
      <c r="AX428" s="51">
        <v>0</v>
      </c>
      <c r="AY428" s="51">
        <v>0</v>
      </c>
      <c r="AZ428" s="51">
        <v>0</v>
      </c>
      <c r="BA428" s="51">
        <v>0</v>
      </c>
      <c r="BB428" s="51">
        <v>0</v>
      </c>
      <c r="BC428" s="51">
        <v>0</v>
      </c>
      <c r="BD428" s="51">
        <v>0</v>
      </c>
      <c r="BE428" s="51">
        <v>0</v>
      </c>
      <c r="BF428" s="51">
        <v>0</v>
      </c>
      <c r="BG428" s="51">
        <v>0</v>
      </c>
      <c r="BH428" s="51">
        <v>0</v>
      </c>
      <c r="BI428" s="51">
        <v>0</v>
      </c>
      <c r="BJ428" s="51">
        <v>0</v>
      </c>
      <c r="BK428" s="51">
        <v>0</v>
      </c>
      <c r="BL428" s="51">
        <v>0</v>
      </c>
      <c r="BM428" s="51">
        <v>0</v>
      </c>
      <c r="BN428" s="51">
        <v>0</v>
      </c>
      <c r="BO428" s="51">
        <v>0</v>
      </c>
      <c r="BP428" s="51">
        <v>0</v>
      </c>
      <c r="BQ428" s="51">
        <v>0</v>
      </c>
      <c r="BR428" s="51">
        <v>0</v>
      </c>
      <c r="BS428" s="51">
        <v>0</v>
      </c>
      <c r="BT428" s="51">
        <v>0</v>
      </c>
      <c r="BU428" s="51">
        <v>0</v>
      </c>
      <c r="BV428" s="51">
        <v>0</v>
      </c>
      <c r="BW428" s="51">
        <v>0</v>
      </c>
      <c r="BX428" s="51">
        <v>0</v>
      </c>
      <c r="BY428" s="51">
        <v>0</v>
      </c>
      <c r="BZ428" s="51">
        <v>0</v>
      </c>
      <c r="CA428" s="58"/>
    </row>
    <row r="429" spans="1:79" s="24" customFormat="1" ht="30" x14ac:dyDescent="0.25">
      <c r="A429" s="20">
        <v>404093</v>
      </c>
      <c r="B429" s="21" t="s">
        <v>1226</v>
      </c>
      <c r="C429" s="21" t="s">
        <v>1227</v>
      </c>
      <c r="D429" s="21" t="s">
        <v>136</v>
      </c>
      <c r="E429" s="3" t="str">
        <f t="shared" si="114"/>
        <v>WEDGEWOOD GOLF COURSE W2 pnum404093</v>
      </c>
      <c r="F429" s="20">
        <v>251</v>
      </c>
      <c r="G429" s="21" t="s">
        <v>1228</v>
      </c>
      <c r="H429" s="21" t="s">
        <v>1229</v>
      </c>
      <c r="I429" s="67">
        <v>0</v>
      </c>
      <c r="J429" s="67">
        <v>0</v>
      </c>
      <c r="K429" s="67">
        <v>0</v>
      </c>
      <c r="L429" s="67">
        <v>0</v>
      </c>
      <c r="M429" s="67">
        <v>0</v>
      </c>
      <c r="N429" s="67">
        <v>0</v>
      </c>
      <c r="O429" s="67">
        <v>0</v>
      </c>
      <c r="P429" s="67">
        <v>0</v>
      </c>
      <c r="Q429" s="67">
        <v>0</v>
      </c>
      <c r="R429" s="67">
        <v>0</v>
      </c>
      <c r="S429" s="67">
        <v>0</v>
      </c>
      <c r="T429" s="67">
        <v>0</v>
      </c>
      <c r="U429" s="67">
        <v>0</v>
      </c>
      <c r="V429" s="67">
        <v>0</v>
      </c>
      <c r="W429" s="67">
        <v>0</v>
      </c>
      <c r="X429" s="67">
        <v>0</v>
      </c>
      <c r="Y429" s="67">
        <v>0</v>
      </c>
      <c r="Z429" s="67">
        <v>0</v>
      </c>
      <c r="AA429" s="67">
        <v>0</v>
      </c>
      <c r="AB429" s="67">
        <v>0</v>
      </c>
      <c r="AC429" s="67">
        <f t="shared" ref="AC429:AM429" si="128">AD429- 150000</f>
        <v>7500000</v>
      </c>
      <c r="AD429" s="67">
        <f t="shared" si="128"/>
        <v>7650000</v>
      </c>
      <c r="AE429" s="67">
        <f t="shared" si="128"/>
        <v>7800000</v>
      </c>
      <c r="AF429" s="67">
        <f t="shared" si="128"/>
        <v>7950000</v>
      </c>
      <c r="AG429" s="67">
        <f t="shared" si="128"/>
        <v>8100000</v>
      </c>
      <c r="AH429" s="67">
        <f t="shared" si="128"/>
        <v>8250000</v>
      </c>
      <c r="AI429" s="67">
        <f t="shared" si="128"/>
        <v>8400000</v>
      </c>
      <c r="AJ429" s="67">
        <f t="shared" si="128"/>
        <v>8550000</v>
      </c>
      <c r="AK429" s="67">
        <f t="shared" si="128"/>
        <v>8700000</v>
      </c>
      <c r="AL429" s="67">
        <f t="shared" si="128"/>
        <v>8850000</v>
      </c>
      <c r="AM429" s="67">
        <f t="shared" si="128"/>
        <v>9000000</v>
      </c>
      <c r="AN429" s="71">
        <v>9150000</v>
      </c>
      <c r="AO429" s="71">
        <v>9150000</v>
      </c>
      <c r="AP429" s="71">
        <v>25700000</v>
      </c>
      <c r="AQ429" s="71">
        <v>5750000</v>
      </c>
      <c r="AR429" s="71">
        <v>9750000</v>
      </c>
      <c r="AS429" s="71">
        <v>20000000</v>
      </c>
      <c r="AT429" s="71">
        <v>20000000</v>
      </c>
      <c r="AU429" s="71">
        <v>6768000</v>
      </c>
      <c r="AV429" s="71">
        <v>6768000</v>
      </c>
      <c r="AW429" s="71">
        <v>6768000</v>
      </c>
      <c r="AX429" s="71">
        <v>38137680</v>
      </c>
      <c r="AY429" s="71">
        <v>16446240</v>
      </c>
      <c r="AZ429" s="71">
        <v>16446240</v>
      </c>
      <c r="BA429" s="71">
        <v>16153200</v>
      </c>
      <c r="BB429" s="68">
        <v>6768000</v>
      </c>
      <c r="BC429" s="68">
        <v>38137680</v>
      </c>
      <c r="BD429" s="68">
        <v>16446240</v>
      </c>
      <c r="BE429" s="68">
        <v>16446240</v>
      </c>
      <c r="BF429" s="68">
        <v>16153200</v>
      </c>
      <c r="BG429" s="68">
        <v>6768000</v>
      </c>
      <c r="BH429" s="68">
        <v>38137680</v>
      </c>
      <c r="BI429" s="68">
        <v>16446240</v>
      </c>
      <c r="BJ429" s="69">
        <v>16446240</v>
      </c>
      <c r="BK429" s="69">
        <v>16153200</v>
      </c>
      <c r="BL429" s="69">
        <v>6768000</v>
      </c>
      <c r="BM429" s="69">
        <v>38137680</v>
      </c>
      <c r="BN429" s="70">
        <v>16446240</v>
      </c>
      <c r="BO429" s="70">
        <v>16446240</v>
      </c>
      <c r="BP429" s="70">
        <v>16153200</v>
      </c>
      <c r="BQ429" s="70">
        <v>6768000</v>
      </c>
      <c r="BR429" s="70">
        <v>38137680</v>
      </c>
      <c r="BS429" s="70">
        <v>16446240</v>
      </c>
      <c r="BT429" s="70">
        <v>16446240</v>
      </c>
      <c r="BU429" s="70">
        <v>16153200</v>
      </c>
      <c r="BV429" s="70">
        <v>6768000</v>
      </c>
      <c r="BW429" s="70">
        <v>38137680</v>
      </c>
      <c r="BX429" s="70">
        <v>16446240</v>
      </c>
      <c r="BY429" s="68">
        <v>16446240</v>
      </c>
      <c r="BZ429" s="68">
        <v>16153200</v>
      </c>
      <c r="CA429" s="72"/>
    </row>
    <row r="430" spans="1:79" s="24" customFormat="1" ht="30" x14ac:dyDescent="0.25">
      <c r="A430" s="20">
        <v>404092</v>
      </c>
      <c r="B430" s="21" t="s">
        <v>1226</v>
      </c>
      <c r="C430" s="21" t="s">
        <v>1227</v>
      </c>
      <c r="D430" s="21" t="s">
        <v>141</v>
      </c>
      <c r="E430" s="3" t="str">
        <f t="shared" si="114"/>
        <v>WEDGEWOOD GOLF COURSE W1 pnum404092</v>
      </c>
      <c r="F430" s="20">
        <v>250</v>
      </c>
      <c r="G430" s="21" t="s">
        <v>1230</v>
      </c>
      <c r="H430" s="21" t="s">
        <v>1231</v>
      </c>
      <c r="I430" s="67">
        <v>0</v>
      </c>
      <c r="J430" s="67">
        <v>0</v>
      </c>
      <c r="K430" s="67">
        <v>0</v>
      </c>
      <c r="L430" s="67">
        <v>0</v>
      </c>
      <c r="M430" s="67">
        <v>0</v>
      </c>
      <c r="N430" s="67">
        <v>0</v>
      </c>
      <c r="O430" s="67">
        <v>0</v>
      </c>
      <c r="P430" s="67">
        <v>0</v>
      </c>
      <c r="Q430" s="67">
        <v>0</v>
      </c>
      <c r="R430" s="67">
        <v>0</v>
      </c>
      <c r="S430" s="67">
        <v>0</v>
      </c>
      <c r="T430" s="67">
        <v>0</v>
      </c>
      <c r="U430" s="67">
        <v>0</v>
      </c>
      <c r="V430" s="67">
        <v>0</v>
      </c>
      <c r="W430" s="67">
        <v>0</v>
      </c>
      <c r="X430" s="67">
        <v>0</v>
      </c>
      <c r="Y430" s="67">
        <v>0</v>
      </c>
      <c r="Z430" s="67">
        <v>0</v>
      </c>
      <c r="AA430" s="67">
        <v>0</v>
      </c>
      <c r="AB430" s="67">
        <v>0</v>
      </c>
      <c r="AC430" s="67">
        <f t="shared" ref="AC430:AM430" si="129">AD430- 150000</f>
        <v>7500000</v>
      </c>
      <c r="AD430" s="67">
        <f t="shared" si="129"/>
        <v>7650000</v>
      </c>
      <c r="AE430" s="67">
        <f t="shared" si="129"/>
        <v>7800000</v>
      </c>
      <c r="AF430" s="67">
        <f t="shared" si="129"/>
        <v>7950000</v>
      </c>
      <c r="AG430" s="67">
        <f t="shared" si="129"/>
        <v>8100000</v>
      </c>
      <c r="AH430" s="67">
        <f t="shared" si="129"/>
        <v>8250000</v>
      </c>
      <c r="AI430" s="67">
        <f t="shared" si="129"/>
        <v>8400000</v>
      </c>
      <c r="AJ430" s="67">
        <f t="shared" si="129"/>
        <v>8550000</v>
      </c>
      <c r="AK430" s="67">
        <f t="shared" si="129"/>
        <v>8700000</v>
      </c>
      <c r="AL430" s="67">
        <f t="shared" si="129"/>
        <v>8850000</v>
      </c>
      <c r="AM430" s="67">
        <f t="shared" si="129"/>
        <v>9000000</v>
      </c>
      <c r="AN430" s="71">
        <v>9150000</v>
      </c>
      <c r="AO430" s="71">
        <v>9150000</v>
      </c>
      <c r="AP430" s="71">
        <v>33700000</v>
      </c>
      <c r="AQ430" s="71">
        <v>5750000</v>
      </c>
      <c r="AR430" s="71">
        <v>9750000</v>
      </c>
      <c r="AS430" s="71">
        <v>20000000</v>
      </c>
      <c r="AT430" s="71">
        <v>20000000</v>
      </c>
      <c r="AU430" s="71">
        <v>12260500</v>
      </c>
      <c r="AV430" s="71">
        <v>12260500</v>
      </c>
      <c r="AW430" s="71">
        <v>12260500</v>
      </c>
      <c r="AX430" s="71">
        <v>6482400</v>
      </c>
      <c r="AY430" s="71">
        <v>5886720</v>
      </c>
      <c r="AZ430" s="71">
        <v>5886720</v>
      </c>
      <c r="BA430" s="71">
        <v>8661600</v>
      </c>
      <c r="BB430" s="68">
        <v>12260500</v>
      </c>
      <c r="BC430" s="68">
        <v>6482400</v>
      </c>
      <c r="BD430" s="68">
        <v>5886720</v>
      </c>
      <c r="BE430" s="68">
        <v>5886720</v>
      </c>
      <c r="BF430" s="68">
        <v>8661600</v>
      </c>
      <c r="BG430" s="68">
        <v>12260500</v>
      </c>
      <c r="BH430" s="68">
        <v>6482400</v>
      </c>
      <c r="BI430" s="68">
        <v>5886720</v>
      </c>
      <c r="BJ430" s="68">
        <v>5886720</v>
      </c>
      <c r="BK430" s="68">
        <v>8661600</v>
      </c>
      <c r="BL430" s="68">
        <v>12260500</v>
      </c>
      <c r="BM430" s="68">
        <v>6482400</v>
      </c>
      <c r="BN430" s="68">
        <v>5886720</v>
      </c>
      <c r="BO430" s="70">
        <v>5886720</v>
      </c>
      <c r="BP430" s="70">
        <v>8661600</v>
      </c>
      <c r="BQ430" s="68">
        <v>12260500</v>
      </c>
      <c r="BR430" s="70">
        <v>6482400</v>
      </c>
      <c r="BS430" s="70">
        <v>5886720</v>
      </c>
      <c r="BT430" s="70">
        <v>5886720</v>
      </c>
      <c r="BU430" s="68">
        <v>8661600</v>
      </c>
      <c r="BV430" s="68">
        <v>12260500</v>
      </c>
      <c r="BW430" s="68">
        <v>6482400</v>
      </c>
      <c r="BX430" s="68">
        <v>5886720</v>
      </c>
      <c r="BY430" s="68">
        <v>5886720</v>
      </c>
      <c r="BZ430" s="68">
        <v>8661600</v>
      </c>
      <c r="CA430" s="72"/>
    </row>
    <row r="431" spans="1:79" s="24" customFormat="1" ht="30" x14ac:dyDescent="0.25">
      <c r="A431" s="20">
        <v>404094</v>
      </c>
      <c r="B431" s="21" t="s">
        <v>1226</v>
      </c>
      <c r="C431" s="21" t="s">
        <v>1227</v>
      </c>
      <c r="D431" s="21" t="s">
        <v>180</v>
      </c>
      <c r="E431" s="3" t="str">
        <f t="shared" si="114"/>
        <v>WEDGEWOOD GOLF COURSE W3 pnum404094</v>
      </c>
      <c r="F431" s="20">
        <v>125</v>
      </c>
      <c r="G431" s="21" t="s">
        <v>1230</v>
      </c>
      <c r="H431" s="21" t="s">
        <v>1231</v>
      </c>
      <c r="I431" s="67">
        <v>0</v>
      </c>
      <c r="J431" s="67">
        <v>0</v>
      </c>
      <c r="K431" s="67">
        <v>0</v>
      </c>
      <c r="L431" s="67">
        <v>0</v>
      </c>
      <c r="M431" s="67">
        <v>0</v>
      </c>
      <c r="N431" s="67">
        <v>0</v>
      </c>
      <c r="O431" s="67">
        <v>0</v>
      </c>
      <c r="P431" s="67">
        <v>0</v>
      </c>
      <c r="Q431" s="67">
        <v>0</v>
      </c>
      <c r="R431" s="67">
        <v>0</v>
      </c>
      <c r="S431" s="67">
        <v>0</v>
      </c>
      <c r="T431" s="67">
        <v>0</v>
      </c>
      <c r="U431" s="67">
        <v>0</v>
      </c>
      <c r="V431" s="67">
        <v>0</v>
      </c>
      <c r="W431" s="67">
        <v>0</v>
      </c>
      <c r="X431" s="67">
        <v>0</v>
      </c>
      <c r="Y431" s="71">
        <v>0</v>
      </c>
      <c r="Z431" s="71">
        <v>0</v>
      </c>
      <c r="AA431" s="71">
        <v>0</v>
      </c>
      <c r="AB431" s="71">
        <v>0</v>
      </c>
      <c r="AC431" s="71">
        <v>0</v>
      </c>
      <c r="AD431" s="71">
        <v>0</v>
      </c>
      <c r="AE431" s="71">
        <v>0</v>
      </c>
      <c r="AF431" s="71">
        <v>0</v>
      </c>
      <c r="AG431" s="71">
        <v>0</v>
      </c>
      <c r="AH431" s="71">
        <v>0</v>
      </c>
      <c r="AI431" s="71">
        <v>0</v>
      </c>
      <c r="AJ431" s="71">
        <v>0</v>
      </c>
      <c r="AK431" s="71">
        <v>0</v>
      </c>
      <c r="AL431" s="71">
        <v>0</v>
      </c>
      <c r="AM431" s="71">
        <v>0</v>
      </c>
      <c r="AN431" s="71">
        <v>0</v>
      </c>
      <c r="AO431" s="71">
        <v>0</v>
      </c>
      <c r="AP431" s="71">
        <v>0</v>
      </c>
      <c r="AQ431" s="71">
        <v>0</v>
      </c>
      <c r="AR431" s="71">
        <v>0</v>
      </c>
      <c r="AS431" s="71">
        <v>691887</v>
      </c>
      <c r="AT431" s="71">
        <v>691888</v>
      </c>
      <c r="AU431" s="71">
        <v>400000</v>
      </c>
      <c r="AV431" s="71">
        <v>400000</v>
      </c>
      <c r="AW431" s="71">
        <v>400000</v>
      </c>
      <c r="AX431" s="71">
        <v>691887</v>
      </c>
      <c r="AY431" s="71">
        <v>400000</v>
      </c>
      <c r="AZ431" s="71">
        <v>400000</v>
      </c>
      <c r="BA431" s="71">
        <v>0</v>
      </c>
      <c r="BB431" s="68">
        <v>400000</v>
      </c>
      <c r="BC431" s="68">
        <v>691887</v>
      </c>
      <c r="BD431" s="68">
        <v>400000</v>
      </c>
      <c r="BE431" s="68">
        <v>400000</v>
      </c>
      <c r="BF431" s="68">
        <v>0</v>
      </c>
      <c r="BG431" s="68">
        <v>400000</v>
      </c>
      <c r="BH431" s="68">
        <v>691887</v>
      </c>
      <c r="BI431" s="68">
        <v>400000</v>
      </c>
      <c r="BJ431" s="68">
        <v>400000</v>
      </c>
      <c r="BK431" s="68">
        <v>0</v>
      </c>
      <c r="BL431" s="68">
        <v>400000</v>
      </c>
      <c r="BM431" s="68">
        <v>691887</v>
      </c>
      <c r="BN431" s="68">
        <v>400000</v>
      </c>
      <c r="BO431" s="68">
        <v>400000</v>
      </c>
      <c r="BP431" s="68">
        <v>0</v>
      </c>
      <c r="BQ431" s="68">
        <v>400000</v>
      </c>
      <c r="BR431" s="68">
        <v>691887</v>
      </c>
      <c r="BS431" s="68">
        <v>400000</v>
      </c>
      <c r="BT431" s="68">
        <v>400000</v>
      </c>
      <c r="BU431" s="70">
        <v>0</v>
      </c>
      <c r="BV431" s="68">
        <v>400000</v>
      </c>
      <c r="BW431" s="68">
        <v>691887</v>
      </c>
      <c r="BX431" s="68">
        <v>400000</v>
      </c>
      <c r="BY431" s="68">
        <v>400000</v>
      </c>
      <c r="BZ431" s="69">
        <v>0</v>
      </c>
      <c r="CA431" s="72"/>
    </row>
    <row r="432" spans="1:79" ht="30" x14ac:dyDescent="0.25">
      <c r="A432" s="2">
        <v>405530</v>
      </c>
      <c r="B432" s="3" t="s">
        <v>1232</v>
      </c>
      <c r="C432" s="3" t="s">
        <v>1233</v>
      </c>
      <c r="D432" s="3" t="s">
        <v>141</v>
      </c>
      <c r="E432" s="3" t="str">
        <f t="shared" si="114"/>
        <v>WILLE BROTHERS READY MIX W1 pnum405530</v>
      </c>
      <c r="F432" s="2">
        <v>270</v>
      </c>
      <c r="G432" s="3" t="s">
        <v>1234</v>
      </c>
      <c r="H432" s="3" t="s">
        <v>1235</v>
      </c>
      <c r="I432" s="50">
        <v>0</v>
      </c>
      <c r="J432" s="50">
        <v>0</v>
      </c>
      <c r="K432" s="50">
        <v>0</v>
      </c>
      <c r="L432" s="50">
        <v>0</v>
      </c>
      <c r="M432" s="50">
        <v>0</v>
      </c>
      <c r="N432" s="50">
        <v>0</v>
      </c>
      <c r="O432" s="50">
        <v>0</v>
      </c>
      <c r="P432" s="50">
        <v>0</v>
      </c>
      <c r="Q432" s="50">
        <v>0</v>
      </c>
      <c r="R432" s="50">
        <v>0</v>
      </c>
      <c r="S432" s="50">
        <v>0</v>
      </c>
      <c r="T432" s="50">
        <v>0</v>
      </c>
      <c r="U432" s="50">
        <v>0</v>
      </c>
      <c r="V432" s="50">
        <v>0</v>
      </c>
      <c r="W432" s="50">
        <v>0</v>
      </c>
      <c r="X432" s="50">
        <v>0</v>
      </c>
      <c r="Y432" s="50">
        <v>0</v>
      </c>
      <c r="Z432" s="50">
        <v>0</v>
      </c>
      <c r="AA432" s="50">
        <v>0</v>
      </c>
      <c r="AB432" s="50">
        <v>0</v>
      </c>
      <c r="AC432" s="50">
        <v>0</v>
      </c>
      <c r="AD432" s="50">
        <v>0</v>
      </c>
      <c r="AE432" s="50">
        <v>0</v>
      </c>
      <c r="AF432" s="50">
        <v>0</v>
      </c>
      <c r="AG432" s="50">
        <v>0</v>
      </c>
      <c r="AH432" s="50">
        <v>0</v>
      </c>
      <c r="AI432" s="50">
        <v>0</v>
      </c>
      <c r="AJ432" s="50">
        <v>0</v>
      </c>
      <c r="AK432" s="50">
        <v>0</v>
      </c>
      <c r="AL432" s="50">
        <v>0</v>
      </c>
      <c r="AM432" s="50">
        <v>0</v>
      </c>
      <c r="AN432" s="50">
        <v>0</v>
      </c>
      <c r="AO432" s="50">
        <v>0</v>
      </c>
      <c r="AP432" s="50">
        <v>0</v>
      </c>
      <c r="AQ432" s="50">
        <v>0</v>
      </c>
      <c r="AR432" s="50">
        <v>0</v>
      </c>
      <c r="AS432" s="50">
        <v>0</v>
      </c>
      <c r="AT432" s="50">
        <v>0</v>
      </c>
      <c r="AU432" s="50">
        <v>0</v>
      </c>
      <c r="AV432" s="50">
        <v>0</v>
      </c>
      <c r="AW432" s="50">
        <v>0</v>
      </c>
      <c r="AX432" s="50">
        <v>0</v>
      </c>
      <c r="AY432" s="50">
        <v>0</v>
      </c>
      <c r="AZ432" s="50">
        <v>0</v>
      </c>
      <c r="BA432" s="50">
        <v>0</v>
      </c>
      <c r="BB432" s="50">
        <v>0</v>
      </c>
      <c r="BC432" s="50">
        <v>0</v>
      </c>
      <c r="BD432" s="50">
        <v>0</v>
      </c>
      <c r="BE432" s="50">
        <v>0</v>
      </c>
      <c r="BF432" s="51">
        <v>4750000</v>
      </c>
      <c r="BG432" s="51">
        <v>5000000</v>
      </c>
      <c r="BH432" s="51">
        <v>6300000</v>
      </c>
      <c r="BI432" s="51">
        <v>6300000</v>
      </c>
      <c r="BJ432" s="51">
        <v>6300000</v>
      </c>
      <c r="BK432" s="51">
        <v>5500000</v>
      </c>
      <c r="BL432" s="51">
        <v>4800000</v>
      </c>
      <c r="BM432" s="51">
        <v>4800000</v>
      </c>
      <c r="BN432" s="51">
        <v>2000000</v>
      </c>
      <c r="BO432" s="51">
        <v>1300000</v>
      </c>
      <c r="BP432" s="51">
        <v>2569103</v>
      </c>
      <c r="BQ432" s="51">
        <v>2351754</v>
      </c>
      <c r="BR432" s="52">
        <v>2351754</v>
      </c>
      <c r="BS432" s="53">
        <v>2000000</v>
      </c>
      <c r="BT432" s="53">
        <v>1300000</v>
      </c>
      <c r="BU432" s="53">
        <v>2569103</v>
      </c>
      <c r="BV432" s="53">
        <v>2351754</v>
      </c>
      <c r="BW432" s="55">
        <v>2351754</v>
      </c>
      <c r="BX432" s="53">
        <v>2569103</v>
      </c>
      <c r="BY432" s="53">
        <v>2351754</v>
      </c>
      <c r="BZ432" s="55">
        <v>2351754</v>
      </c>
      <c r="CA432" s="58"/>
    </row>
    <row r="433" spans="1:79" s="24" customFormat="1" ht="30" x14ac:dyDescent="0.25">
      <c r="A433" s="20">
        <v>404133</v>
      </c>
      <c r="B433" s="21" t="s">
        <v>1236</v>
      </c>
      <c r="C433" s="21" t="s">
        <v>1237</v>
      </c>
      <c r="D433" s="21" t="s">
        <v>180</v>
      </c>
      <c r="E433" s="3" t="str">
        <f t="shared" si="114"/>
        <v>WILLOW RUN GOLF COURSE W3 pnum404133</v>
      </c>
      <c r="F433" s="20">
        <v>300</v>
      </c>
      <c r="G433" s="21" t="s">
        <v>499</v>
      </c>
      <c r="H433" s="21" t="s">
        <v>499</v>
      </c>
      <c r="I433" s="67">
        <v>0</v>
      </c>
      <c r="J433" s="67">
        <v>0</v>
      </c>
      <c r="K433" s="67">
        <v>0</v>
      </c>
      <c r="L433" s="67">
        <v>0</v>
      </c>
      <c r="M433" s="67">
        <v>0</v>
      </c>
      <c r="N433" s="67">
        <v>0</v>
      </c>
      <c r="O433" s="67">
        <v>0</v>
      </c>
      <c r="P433" s="71">
        <v>0</v>
      </c>
      <c r="Q433" s="71">
        <v>0</v>
      </c>
      <c r="R433" s="71">
        <v>0</v>
      </c>
      <c r="S433" s="71">
        <v>0</v>
      </c>
      <c r="T433" s="71">
        <v>0</v>
      </c>
      <c r="U433" s="71">
        <v>0</v>
      </c>
      <c r="V433" s="71">
        <v>0</v>
      </c>
      <c r="W433" s="71">
        <v>0</v>
      </c>
      <c r="X433" s="71">
        <v>0</v>
      </c>
      <c r="Y433" s="71">
        <v>0</v>
      </c>
      <c r="Z433" s="71">
        <v>0</v>
      </c>
      <c r="AA433" s="71">
        <v>0</v>
      </c>
      <c r="AB433" s="71">
        <v>0</v>
      </c>
      <c r="AC433" s="71">
        <v>0</v>
      </c>
      <c r="AD433" s="71">
        <v>0</v>
      </c>
      <c r="AE433" s="71">
        <v>0</v>
      </c>
      <c r="AF433" s="71">
        <v>0</v>
      </c>
      <c r="AG433" s="71">
        <v>0</v>
      </c>
      <c r="AH433" s="71">
        <v>0</v>
      </c>
      <c r="AI433" s="71">
        <v>0</v>
      </c>
      <c r="AJ433" s="71">
        <v>0</v>
      </c>
      <c r="AK433" s="71">
        <v>0</v>
      </c>
      <c r="AL433" s="71">
        <v>0</v>
      </c>
      <c r="AM433" s="71">
        <v>0</v>
      </c>
      <c r="AN433" s="71">
        <v>0</v>
      </c>
      <c r="AO433" s="71">
        <v>0</v>
      </c>
      <c r="AP433" s="71">
        <v>4000000</v>
      </c>
      <c r="AQ433" s="71">
        <v>4000000</v>
      </c>
      <c r="AR433" s="71">
        <v>4000000</v>
      </c>
      <c r="AS433" s="71">
        <v>4000000</v>
      </c>
      <c r="AT433" s="71">
        <v>4000000</v>
      </c>
      <c r="AU433" s="71">
        <v>3000000</v>
      </c>
      <c r="AV433" s="71">
        <v>5000000</v>
      </c>
      <c r="AW433" s="71">
        <v>4000000</v>
      </c>
      <c r="AX433" s="71">
        <v>4800000</v>
      </c>
      <c r="AY433" s="71">
        <v>4800000</v>
      </c>
      <c r="AZ433" s="71">
        <v>4800000</v>
      </c>
      <c r="BA433" s="71">
        <v>4800000</v>
      </c>
      <c r="BB433" s="71">
        <v>4400000</v>
      </c>
      <c r="BC433" s="71">
        <v>4750000</v>
      </c>
      <c r="BD433" s="71">
        <v>4800000</v>
      </c>
      <c r="BE433" s="71">
        <v>4500000</v>
      </c>
      <c r="BF433" s="71">
        <v>6500000</v>
      </c>
      <c r="BG433" s="71">
        <v>8500000</v>
      </c>
      <c r="BH433" s="71">
        <v>9955440</v>
      </c>
      <c r="BI433" s="71">
        <v>9955440</v>
      </c>
      <c r="BJ433" s="71">
        <v>9955440</v>
      </c>
      <c r="BK433" s="71">
        <v>9955440</v>
      </c>
      <c r="BL433" s="71">
        <v>9955440</v>
      </c>
      <c r="BM433" s="71">
        <v>9955440</v>
      </c>
      <c r="BN433" s="71">
        <v>9955440</v>
      </c>
      <c r="BO433" s="71">
        <v>9955440</v>
      </c>
      <c r="BP433" s="71">
        <v>9955440</v>
      </c>
      <c r="BQ433" s="71">
        <v>9955440</v>
      </c>
      <c r="BR433" s="71">
        <v>9955440</v>
      </c>
      <c r="BS433" s="71">
        <v>9955440</v>
      </c>
      <c r="BT433" s="71">
        <v>9955440</v>
      </c>
      <c r="BU433" s="71">
        <v>9955440</v>
      </c>
      <c r="BV433" s="71">
        <v>9955440</v>
      </c>
      <c r="BW433" s="71">
        <v>9955440</v>
      </c>
      <c r="BX433" s="71">
        <v>9955440</v>
      </c>
      <c r="BY433" s="71">
        <v>9955440</v>
      </c>
      <c r="BZ433" s="71">
        <v>9955440</v>
      </c>
      <c r="CA433" s="72"/>
    </row>
    <row r="434" spans="1:79" s="24" customFormat="1" ht="30" x14ac:dyDescent="0.25">
      <c r="A434" s="20">
        <v>404132</v>
      </c>
      <c r="B434" s="21" t="s">
        <v>1236</v>
      </c>
      <c r="C434" s="21" t="s">
        <v>1237</v>
      </c>
      <c r="D434" s="21" t="s">
        <v>136</v>
      </c>
      <c r="E434" s="3" t="str">
        <f t="shared" si="114"/>
        <v>WILLOW RUN GOLF COURSE W2 pnum404132</v>
      </c>
      <c r="F434" s="20">
        <v>150</v>
      </c>
      <c r="G434" s="21" t="s">
        <v>1238</v>
      </c>
      <c r="H434" s="21" t="s">
        <v>1239</v>
      </c>
      <c r="I434" s="67">
        <v>0</v>
      </c>
      <c r="J434" s="67">
        <v>0</v>
      </c>
      <c r="K434" s="67">
        <v>0</v>
      </c>
      <c r="L434" s="67">
        <v>0</v>
      </c>
      <c r="M434" s="67">
        <v>0</v>
      </c>
      <c r="N434" s="67">
        <v>0</v>
      </c>
      <c r="O434" s="67">
        <v>0</v>
      </c>
      <c r="P434" s="67">
        <v>0</v>
      </c>
      <c r="Q434" s="67">
        <v>0</v>
      </c>
      <c r="R434" s="67">
        <v>0</v>
      </c>
      <c r="S434" s="67">
        <v>0</v>
      </c>
      <c r="T434" s="67">
        <v>0</v>
      </c>
      <c r="U434" s="67">
        <v>0</v>
      </c>
      <c r="V434" s="67">
        <v>0</v>
      </c>
      <c r="W434" s="67">
        <v>0</v>
      </c>
      <c r="X434" s="67">
        <v>0</v>
      </c>
      <c r="Y434" s="67">
        <v>0</v>
      </c>
      <c r="Z434" s="67">
        <v>0</v>
      </c>
      <c r="AA434" s="67">
        <v>0</v>
      </c>
      <c r="AB434" s="67">
        <v>0</v>
      </c>
      <c r="AC434" s="67">
        <v>0</v>
      </c>
      <c r="AD434" s="67">
        <v>0</v>
      </c>
      <c r="AE434" s="67">
        <v>0</v>
      </c>
      <c r="AF434" s="67">
        <v>0</v>
      </c>
      <c r="AG434" s="67">
        <v>0</v>
      </c>
      <c r="AH434" s="67">
        <v>0</v>
      </c>
      <c r="AI434" s="67">
        <v>0</v>
      </c>
      <c r="AJ434" s="67">
        <v>0</v>
      </c>
      <c r="AK434" s="67">
        <v>0</v>
      </c>
      <c r="AL434" s="67">
        <v>0</v>
      </c>
      <c r="AM434" s="67">
        <v>0</v>
      </c>
      <c r="AN434" s="67">
        <v>0</v>
      </c>
      <c r="AO434" s="67">
        <v>0</v>
      </c>
      <c r="AP434" s="71">
        <v>375000</v>
      </c>
      <c r="AQ434" s="71">
        <v>375000</v>
      </c>
      <c r="AR434" s="71">
        <v>375000</v>
      </c>
      <c r="AS434" s="71">
        <v>375000</v>
      </c>
      <c r="AT434" s="71">
        <v>375000</v>
      </c>
      <c r="AU434" s="71">
        <v>3000000</v>
      </c>
      <c r="AV434" s="71">
        <v>4000000</v>
      </c>
      <c r="AW434" s="71">
        <v>375000</v>
      </c>
      <c r="AX434" s="71">
        <v>4400000</v>
      </c>
      <c r="AY434" s="71">
        <v>4400000</v>
      </c>
      <c r="AZ434" s="71">
        <v>4400000</v>
      </c>
      <c r="BA434" s="71">
        <v>4400000</v>
      </c>
      <c r="BB434" s="71">
        <v>4400000</v>
      </c>
      <c r="BC434" s="71">
        <v>4750000</v>
      </c>
      <c r="BD434" s="71">
        <v>4400000</v>
      </c>
      <c r="BE434" s="71">
        <v>4500000</v>
      </c>
      <c r="BF434" s="71">
        <v>6500000</v>
      </c>
      <c r="BG434" s="71">
        <v>8500000</v>
      </c>
      <c r="BH434" s="71">
        <v>9955440</v>
      </c>
      <c r="BI434" s="71">
        <v>9955440</v>
      </c>
      <c r="BJ434" s="71">
        <v>9955440</v>
      </c>
      <c r="BK434" s="71">
        <v>9955440</v>
      </c>
      <c r="BL434" s="71">
        <v>9955440</v>
      </c>
      <c r="BM434" s="71">
        <v>9955440</v>
      </c>
      <c r="BN434" s="71">
        <v>9955440</v>
      </c>
      <c r="BO434" s="71">
        <v>9955440</v>
      </c>
      <c r="BP434" s="71">
        <v>9955440</v>
      </c>
      <c r="BQ434" s="71">
        <v>9955440</v>
      </c>
      <c r="BR434" s="71">
        <v>9955440</v>
      </c>
      <c r="BS434" s="71">
        <v>9955440</v>
      </c>
      <c r="BT434" s="71">
        <v>9955440</v>
      </c>
      <c r="BU434" s="71">
        <v>9955440</v>
      </c>
      <c r="BV434" s="71">
        <v>9955440</v>
      </c>
      <c r="BW434" s="71">
        <v>9955440</v>
      </c>
      <c r="BX434" s="71">
        <v>9955440</v>
      </c>
      <c r="BY434" s="71">
        <v>9955440</v>
      </c>
      <c r="BZ434" s="71">
        <v>9955440</v>
      </c>
      <c r="CA434" s="72"/>
    </row>
    <row r="435" spans="1:79" s="24" customFormat="1" ht="30" x14ac:dyDescent="0.25">
      <c r="A435" s="20">
        <v>404131</v>
      </c>
      <c r="B435" s="21" t="s">
        <v>1236</v>
      </c>
      <c r="C435" s="21" t="s">
        <v>1237</v>
      </c>
      <c r="D435" s="21" t="s">
        <v>141</v>
      </c>
      <c r="E435" s="3" t="str">
        <f t="shared" si="114"/>
        <v>WILLOW RUN GOLF COURSE W1 pnum404131</v>
      </c>
      <c r="F435" s="22"/>
      <c r="G435" s="21" t="s">
        <v>1082</v>
      </c>
      <c r="H435" s="21" t="s">
        <v>1240</v>
      </c>
      <c r="I435" s="67">
        <v>0</v>
      </c>
      <c r="J435" s="67">
        <v>0</v>
      </c>
      <c r="K435" s="67">
        <v>0</v>
      </c>
      <c r="L435" s="67">
        <v>0</v>
      </c>
      <c r="M435" s="67">
        <v>0</v>
      </c>
      <c r="N435" s="67">
        <v>0</v>
      </c>
      <c r="O435" s="67">
        <v>0</v>
      </c>
      <c r="P435" s="67">
        <v>0</v>
      </c>
      <c r="Q435" s="67">
        <v>0</v>
      </c>
      <c r="R435" s="67">
        <v>0</v>
      </c>
      <c r="S435" s="67">
        <v>0</v>
      </c>
      <c r="T435" s="67">
        <f t="shared" ref="T435:AM435" si="130">U435-150000</f>
        <v>6150000</v>
      </c>
      <c r="U435" s="67">
        <f t="shared" si="130"/>
        <v>6300000</v>
      </c>
      <c r="V435" s="67">
        <f t="shared" si="130"/>
        <v>6450000</v>
      </c>
      <c r="W435" s="67">
        <f t="shared" si="130"/>
        <v>6600000</v>
      </c>
      <c r="X435" s="67">
        <f t="shared" si="130"/>
        <v>6750000</v>
      </c>
      <c r="Y435" s="67">
        <f t="shared" si="130"/>
        <v>6900000</v>
      </c>
      <c r="Z435" s="67">
        <f t="shared" si="130"/>
        <v>7050000</v>
      </c>
      <c r="AA435" s="67">
        <f t="shared" si="130"/>
        <v>7200000</v>
      </c>
      <c r="AB435" s="67">
        <f t="shared" si="130"/>
        <v>7350000</v>
      </c>
      <c r="AC435" s="67">
        <f t="shared" si="130"/>
        <v>7500000</v>
      </c>
      <c r="AD435" s="67">
        <f t="shared" si="130"/>
        <v>7650000</v>
      </c>
      <c r="AE435" s="67">
        <f t="shared" si="130"/>
        <v>7800000</v>
      </c>
      <c r="AF435" s="67">
        <f t="shared" si="130"/>
        <v>7950000</v>
      </c>
      <c r="AG435" s="67">
        <f t="shared" si="130"/>
        <v>8100000</v>
      </c>
      <c r="AH435" s="67">
        <f t="shared" si="130"/>
        <v>8250000</v>
      </c>
      <c r="AI435" s="67">
        <f t="shared" si="130"/>
        <v>8400000</v>
      </c>
      <c r="AJ435" s="67">
        <f t="shared" si="130"/>
        <v>8550000</v>
      </c>
      <c r="AK435" s="67">
        <f t="shared" si="130"/>
        <v>8700000</v>
      </c>
      <c r="AL435" s="67">
        <f t="shared" si="130"/>
        <v>8850000</v>
      </c>
      <c r="AM435" s="67">
        <f t="shared" si="130"/>
        <v>9000000</v>
      </c>
      <c r="AN435" s="71">
        <v>9150000</v>
      </c>
      <c r="AO435" s="71">
        <v>9150000</v>
      </c>
      <c r="AP435" s="71">
        <v>4000000</v>
      </c>
      <c r="AQ435" s="71">
        <v>4000000</v>
      </c>
      <c r="AR435" s="71">
        <v>4000000</v>
      </c>
      <c r="AS435" s="71">
        <v>4000000</v>
      </c>
      <c r="AT435" s="71">
        <v>4000000</v>
      </c>
      <c r="AU435" s="71">
        <v>3000000</v>
      </c>
      <c r="AV435" s="68">
        <v>0</v>
      </c>
      <c r="AW435" s="71">
        <v>4000000</v>
      </c>
      <c r="AX435" s="68">
        <v>0</v>
      </c>
      <c r="AY435" s="68">
        <v>0</v>
      </c>
      <c r="AZ435" s="68">
        <v>0</v>
      </c>
      <c r="BA435" s="68">
        <v>0</v>
      </c>
      <c r="BB435" s="68">
        <v>0</v>
      </c>
      <c r="BC435" s="68">
        <v>0</v>
      </c>
      <c r="BD435" s="68">
        <v>0</v>
      </c>
      <c r="BE435" s="68">
        <v>0</v>
      </c>
      <c r="BF435" s="69">
        <v>0</v>
      </c>
      <c r="BG435" s="69">
        <v>0</v>
      </c>
      <c r="BH435" s="69">
        <v>0</v>
      </c>
      <c r="BI435" s="69">
        <v>0</v>
      </c>
      <c r="BJ435" s="69">
        <v>0</v>
      </c>
      <c r="BK435" s="69">
        <v>0</v>
      </c>
      <c r="BL435" s="69">
        <v>0</v>
      </c>
      <c r="BM435" s="69">
        <v>0</v>
      </c>
      <c r="BN435" s="69">
        <v>0</v>
      </c>
      <c r="BO435" s="69">
        <v>0</v>
      </c>
      <c r="BP435" s="69">
        <v>0</v>
      </c>
      <c r="BQ435" s="69">
        <v>0</v>
      </c>
      <c r="BR435" s="69">
        <v>0</v>
      </c>
      <c r="BS435" s="69">
        <v>0</v>
      </c>
      <c r="BT435" s="69">
        <v>0</v>
      </c>
      <c r="BU435" s="69">
        <v>0</v>
      </c>
      <c r="BV435" s="69">
        <v>0</v>
      </c>
      <c r="BW435" s="69">
        <v>0</v>
      </c>
      <c r="BX435" s="69">
        <v>0</v>
      </c>
      <c r="BY435" s="69">
        <v>0</v>
      </c>
      <c r="BZ435" s="69">
        <v>0</v>
      </c>
      <c r="CA435" s="72"/>
    </row>
    <row r="436" spans="1:79" ht="30" x14ac:dyDescent="0.25">
      <c r="A436" s="2">
        <v>404165</v>
      </c>
      <c r="B436" s="3" t="s">
        <v>1241</v>
      </c>
      <c r="C436" s="3" t="s">
        <v>1242</v>
      </c>
      <c r="D436" s="3" t="s">
        <v>141</v>
      </c>
      <c r="E436" s="3" t="str">
        <f t="shared" si="114"/>
        <v>WILMINGTON COMMUNITY UNIT W1 pnum404165</v>
      </c>
      <c r="F436" s="116">
        <v>300</v>
      </c>
      <c r="G436" s="3" t="s">
        <v>1243</v>
      </c>
      <c r="H436" s="3" t="s">
        <v>1244</v>
      </c>
      <c r="I436" s="50">
        <v>0</v>
      </c>
      <c r="J436" s="50">
        <v>0</v>
      </c>
      <c r="K436" s="50">
        <v>0</v>
      </c>
      <c r="L436" s="50">
        <f t="shared" ref="L436:AM436" si="131">M436-5000</f>
        <v>160000</v>
      </c>
      <c r="M436" s="50">
        <f t="shared" si="131"/>
        <v>165000</v>
      </c>
      <c r="N436" s="50">
        <f t="shared" si="131"/>
        <v>170000</v>
      </c>
      <c r="O436" s="50">
        <f t="shared" si="131"/>
        <v>175000</v>
      </c>
      <c r="P436" s="50">
        <f t="shared" si="131"/>
        <v>180000</v>
      </c>
      <c r="Q436" s="50">
        <f t="shared" si="131"/>
        <v>185000</v>
      </c>
      <c r="R436" s="50">
        <f t="shared" si="131"/>
        <v>190000</v>
      </c>
      <c r="S436" s="50">
        <f t="shared" si="131"/>
        <v>195000</v>
      </c>
      <c r="T436" s="50">
        <f t="shared" si="131"/>
        <v>200000</v>
      </c>
      <c r="U436" s="50">
        <f t="shared" si="131"/>
        <v>205000</v>
      </c>
      <c r="V436" s="50">
        <f t="shared" si="131"/>
        <v>210000</v>
      </c>
      <c r="W436" s="50">
        <f t="shared" si="131"/>
        <v>215000</v>
      </c>
      <c r="X436" s="50">
        <f t="shared" si="131"/>
        <v>220000</v>
      </c>
      <c r="Y436" s="50">
        <f t="shared" si="131"/>
        <v>225000</v>
      </c>
      <c r="Z436" s="50">
        <f t="shared" si="131"/>
        <v>230000</v>
      </c>
      <c r="AA436" s="50">
        <f t="shared" si="131"/>
        <v>235000</v>
      </c>
      <c r="AB436" s="50">
        <f t="shared" si="131"/>
        <v>240000</v>
      </c>
      <c r="AC436" s="50">
        <f t="shared" si="131"/>
        <v>245000</v>
      </c>
      <c r="AD436" s="50">
        <f t="shared" si="131"/>
        <v>250000</v>
      </c>
      <c r="AE436" s="50">
        <f t="shared" si="131"/>
        <v>255000</v>
      </c>
      <c r="AF436" s="50">
        <f t="shared" si="131"/>
        <v>260000</v>
      </c>
      <c r="AG436" s="50">
        <f t="shared" si="131"/>
        <v>265000</v>
      </c>
      <c r="AH436" s="50">
        <f t="shared" si="131"/>
        <v>270000</v>
      </c>
      <c r="AI436" s="50">
        <f t="shared" si="131"/>
        <v>275000</v>
      </c>
      <c r="AJ436" s="50">
        <f t="shared" si="131"/>
        <v>280000</v>
      </c>
      <c r="AK436" s="50">
        <f t="shared" si="131"/>
        <v>285000</v>
      </c>
      <c r="AL436" s="50">
        <f t="shared" si="131"/>
        <v>290000</v>
      </c>
      <c r="AM436" s="50">
        <f t="shared" si="131"/>
        <v>295000</v>
      </c>
      <c r="AN436" s="51">
        <v>300000</v>
      </c>
      <c r="AO436" s="51">
        <v>300000</v>
      </c>
      <c r="AP436" s="51">
        <v>300000</v>
      </c>
      <c r="AQ436" s="51">
        <v>300000</v>
      </c>
      <c r="AR436" s="51">
        <v>300000</v>
      </c>
      <c r="AS436" s="51">
        <v>300000</v>
      </c>
      <c r="AT436" s="51">
        <v>300000</v>
      </c>
      <c r="AU436" s="51">
        <v>300000</v>
      </c>
      <c r="AV436" s="51">
        <v>300000</v>
      </c>
      <c r="AW436" s="51">
        <v>300000</v>
      </c>
      <c r="AX436" s="51">
        <v>300000</v>
      </c>
      <c r="AY436" s="51">
        <v>300000</v>
      </c>
      <c r="AZ436" s="51">
        <v>300000</v>
      </c>
      <c r="BA436" s="51">
        <v>300000</v>
      </c>
      <c r="BB436" s="55">
        <v>0</v>
      </c>
      <c r="BC436" s="55">
        <v>0</v>
      </c>
      <c r="BD436" s="55">
        <v>0</v>
      </c>
      <c r="BE436" s="55">
        <v>0</v>
      </c>
      <c r="BF436" s="55">
        <v>0</v>
      </c>
      <c r="BG436" s="55">
        <v>0</v>
      </c>
      <c r="BH436" s="55">
        <v>0</v>
      </c>
      <c r="BI436" s="55">
        <v>0</v>
      </c>
      <c r="BJ436" s="55">
        <v>0</v>
      </c>
      <c r="BK436" s="55">
        <v>0</v>
      </c>
      <c r="BL436" s="55">
        <v>0</v>
      </c>
      <c r="BM436" s="55">
        <v>0</v>
      </c>
      <c r="BN436" s="55">
        <v>0</v>
      </c>
      <c r="BO436" s="55">
        <v>0</v>
      </c>
      <c r="BP436" s="55">
        <v>0</v>
      </c>
      <c r="BQ436" s="55">
        <v>0</v>
      </c>
      <c r="BR436" s="55">
        <v>0</v>
      </c>
      <c r="BS436" s="55">
        <v>0</v>
      </c>
      <c r="BT436" s="55">
        <v>0</v>
      </c>
      <c r="BU436" s="55">
        <v>0</v>
      </c>
      <c r="BV436" s="55">
        <v>0</v>
      </c>
      <c r="BW436" s="55">
        <v>0</v>
      </c>
      <c r="BX436" s="55">
        <v>0</v>
      </c>
      <c r="BY436" s="55">
        <v>0</v>
      </c>
      <c r="BZ436" s="55">
        <v>0</v>
      </c>
      <c r="CA436" s="58"/>
    </row>
    <row r="437" spans="1:79" ht="30" x14ac:dyDescent="0.25">
      <c r="A437" s="2">
        <v>409275</v>
      </c>
      <c r="B437" s="3" t="s">
        <v>1245</v>
      </c>
      <c r="C437" s="3" t="s">
        <v>1246</v>
      </c>
      <c r="D437" s="3" t="s">
        <v>180</v>
      </c>
      <c r="E437" s="3" t="str">
        <f t="shared" ref="E437:E441" si="132">_xlfn.CONCAT(C437, " W",D437," pnum",A437)</f>
        <v>WOODCREEK MHP W3 pnum409275</v>
      </c>
      <c r="F437" s="2">
        <v>305</v>
      </c>
      <c r="G437" s="3" t="s">
        <v>1247</v>
      </c>
      <c r="H437" s="3" t="s">
        <v>1248</v>
      </c>
      <c r="I437" s="50">
        <v>0</v>
      </c>
      <c r="J437" s="50">
        <v>0</v>
      </c>
      <c r="K437" s="50">
        <v>0</v>
      </c>
      <c r="L437" s="50">
        <v>0</v>
      </c>
      <c r="M437" s="50">
        <v>0</v>
      </c>
      <c r="N437" s="50">
        <v>0</v>
      </c>
      <c r="O437" s="50">
        <v>0</v>
      </c>
      <c r="P437" s="50">
        <v>0</v>
      </c>
      <c r="Q437" s="50">
        <v>0</v>
      </c>
      <c r="R437" s="50">
        <v>0</v>
      </c>
      <c r="S437" s="50">
        <v>0</v>
      </c>
      <c r="T437" s="50">
        <v>0</v>
      </c>
      <c r="U437" s="50">
        <v>0</v>
      </c>
      <c r="V437" s="50">
        <v>0</v>
      </c>
      <c r="W437" s="50">
        <v>0</v>
      </c>
      <c r="X437" s="50">
        <v>0</v>
      </c>
      <c r="Y437" s="50">
        <v>0</v>
      </c>
      <c r="Z437" s="50">
        <v>0</v>
      </c>
      <c r="AA437" s="50">
        <v>0</v>
      </c>
      <c r="AB437" s="50">
        <v>0</v>
      </c>
      <c r="AC437" s="50">
        <v>0</v>
      </c>
      <c r="AD437" s="50">
        <v>0</v>
      </c>
      <c r="AE437" s="50">
        <v>0</v>
      </c>
      <c r="AF437" s="50">
        <v>0</v>
      </c>
      <c r="AG437" s="50">
        <v>0</v>
      </c>
      <c r="AH437" s="50">
        <v>0</v>
      </c>
      <c r="AI437" s="50">
        <v>0</v>
      </c>
      <c r="AJ437" s="50">
        <v>0</v>
      </c>
      <c r="AK437" s="50">
        <v>0</v>
      </c>
      <c r="AL437" s="51">
        <v>1358000</v>
      </c>
      <c r="AM437" s="51">
        <v>2358000</v>
      </c>
      <c r="AN437" s="51">
        <v>3358000</v>
      </c>
      <c r="AO437" s="51">
        <v>3358000</v>
      </c>
      <c r="AP437" s="51">
        <v>3200000</v>
      </c>
      <c r="AQ437" s="51">
        <v>1107000</v>
      </c>
      <c r="AR437" s="51">
        <v>5000000</v>
      </c>
      <c r="AS437" s="51">
        <v>5000000</v>
      </c>
      <c r="AT437" s="51">
        <v>4100000</v>
      </c>
      <c r="AU437" s="51">
        <v>6570000</v>
      </c>
      <c r="AV437" s="51">
        <v>8019000</v>
      </c>
      <c r="AW437" s="51">
        <v>3682560</v>
      </c>
      <c r="AX437" s="51">
        <v>2765280</v>
      </c>
      <c r="AY437" s="51">
        <v>2292360</v>
      </c>
      <c r="AZ437" s="51">
        <v>2292360</v>
      </c>
      <c r="BA437" s="51">
        <v>2628000</v>
      </c>
      <c r="BB437" s="51">
        <v>2628000</v>
      </c>
      <c r="BC437" s="55">
        <v>0</v>
      </c>
      <c r="BD437" s="55">
        <v>0</v>
      </c>
      <c r="BE437" s="55">
        <v>0</v>
      </c>
      <c r="BF437" s="55">
        <v>0</v>
      </c>
      <c r="BG437" s="55">
        <v>0</v>
      </c>
      <c r="BH437" s="55">
        <v>0</v>
      </c>
      <c r="BI437" s="55">
        <v>0</v>
      </c>
      <c r="BJ437" s="55">
        <v>0</v>
      </c>
      <c r="BK437" s="55">
        <v>0</v>
      </c>
      <c r="BL437" s="55">
        <v>0</v>
      </c>
      <c r="BM437" s="55">
        <v>0</v>
      </c>
      <c r="BN437" s="55">
        <v>0</v>
      </c>
      <c r="BO437" s="55">
        <v>0</v>
      </c>
      <c r="BP437" s="55">
        <v>0</v>
      </c>
      <c r="BQ437" s="55">
        <v>0</v>
      </c>
      <c r="BR437" s="55">
        <v>0</v>
      </c>
      <c r="BS437" s="55">
        <v>0</v>
      </c>
      <c r="BT437" s="55">
        <v>0</v>
      </c>
      <c r="BU437" s="55">
        <v>0</v>
      </c>
      <c r="BV437" s="55">
        <v>0</v>
      </c>
      <c r="BW437" s="55">
        <v>0</v>
      </c>
      <c r="BX437" s="55">
        <v>0</v>
      </c>
      <c r="BY437" s="55">
        <v>0</v>
      </c>
      <c r="BZ437" s="55">
        <v>0</v>
      </c>
      <c r="CA437" s="58"/>
    </row>
    <row r="438" spans="1:79" ht="30" x14ac:dyDescent="0.25">
      <c r="A438" s="2">
        <v>409273</v>
      </c>
      <c r="B438" s="3" t="s">
        <v>1245</v>
      </c>
      <c r="C438" s="3" t="s">
        <v>1246</v>
      </c>
      <c r="D438" s="3" t="s">
        <v>141</v>
      </c>
      <c r="E438" s="3" t="str">
        <f t="shared" si="132"/>
        <v>WOODCREEK MHP W1 pnum409273</v>
      </c>
      <c r="F438" s="119">
        <v>300</v>
      </c>
      <c r="G438" s="3" t="s">
        <v>1249</v>
      </c>
      <c r="H438" s="3" t="s">
        <v>1250</v>
      </c>
      <c r="I438" s="50">
        <v>0</v>
      </c>
      <c r="J438" s="50">
        <v>0</v>
      </c>
      <c r="K438" s="50">
        <v>0</v>
      </c>
      <c r="L438" s="50">
        <v>0</v>
      </c>
      <c r="M438" s="50">
        <v>0</v>
      </c>
      <c r="N438" s="50">
        <v>0</v>
      </c>
      <c r="O438" s="50">
        <v>0</v>
      </c>
      <c r="P438" s="50">
        <v>0</v>
      </c>
      <c r="Q438" s="50">
        <v>0</v>
      </c>
      <c r="R438" s="50">
        <v>0</v>
      </c>
      <c r="S438" s="50">
        <v>0</v>
      </c>
      <c r="T438" s="50">
        <v>0</v>
      </c>
      <c r="U438" s="50">
        <v>0</v>
      </c>
      <c r="V438" s="50">
        <v>0</v>
      </c>
      <c r="W438" s="50">
        <v>0</v>
      </c>
      <c r="X438" s="50">
        <v>0</v>
      </c>
      <c r="Y438" s="50">
        <v>0</v>
      </c>
      <c r="Z438" s="50">
        <v>0</v>
      </c>
      <c r="AA438" s="50">
        <v>0</v>
      </c>
      <c r="AB438" s="50">
        <v>0</v>
      </c>
      <c r="AC438" s="50">
        <v>0</v>
      </c>
      <c r="AD438" s="50">
        <v>0</v>
      </c>
      <c r="AE438" s="50">
        <v>0</v>
      </c>
      <c r="AF438" s="50">
        <v>0</v>
      </c>
      <c r="AG438" s="50">
        <v>0</v>
      </c>
      <c r="AH438" s="50">
        <v>0</v>
      </c>
      <c r="AI438" s="50">
        <v>0</v>
      </c>
      <c r="AJ438" s="50">
        <v>0</v>
      </c>
      <c r="AK438" s="50">
        <v>0</v>
      </c>
      <c r="AL438" s="50">
        <v>0</v>
      </c>
      <c r="AM438" s="50">
        <v>0</v>
      </c>
      <c r="AN438" s="50">
        <v>0</v>
      </c>
      <c r="AO438" s="50">
        <v>0</v>
      </c>
      <c r="AP438" s="51">
        <v>0</v>
      </c>
      <c r="AQ438" s="51">
        <v>1106000</v>
      </c>
      <c r="AR438" s="51">
        <v>0</v>
      </c>
      <c r="AS438" s="51">
        <v>0</v>
      </c>
      <c r="AT438" s="51">
        <v>0</v>
      </c>
      <c r="AU438" s="51">
        <v>0</v>
      </c>
      <c r="AV438" s="51">
        <v>0</v>
      </c>
      <c r="AW438" s="51">
        <v>0</v>
      </c>
      <c r="AX438" s="51">
        <v>0</v>
      </c>
      <c r="AY438" s="51">
        <v>0</v>
      </c>
      <c r="AZ438" s="51">
        <v>0</v>
      </c>
      <c r="BA438" s="51">
        <v>0</v>
      </c>
      <c r="BB438" s="51">
        <v>0</v>
      </c>
      <c r="BC438" s="51">
        <v>0</v>
      </c>
      <c r="BD438" s="51">
        <v>0</v>
      </c>
      <c r="BE438" s="51">
        <v>0</v>
      </c>
      <c r="BF438" s="51">
        <v>0</v>
      </c>
      <c r="BG438" s="51">
        <v>0</v>
      </c>
      <c r="BH438" s="51">
        <v>0</v>
      </c>
      <c r="BI438" s="51">
        <v>0</v>
      </c>
      <c r="BJ438" s="51">
        <v>0</v>
      </c>
      <c r="BK438" s="51">
        <v>0</v>
      </c>
      <c r="BL438" s="51">
        <v>0</v>
      </c>
      <c r="BM438" s="51">
        <v>0</v>
      </c>
      <c r="BN438" s="51">
        <v>0</v>
      </c>
      <c r="BO438" s="51">
        <v>0</v>
      </c>
      <c r="BP438" s="51">
        <v>0</v>
      </c>
      <c r="BQ438" s="51">
        <v>0</v>
      </c>
      <c r="BR438" s="51">
        <v>0</v>
      </c>
      <c r="BS438" s="51">
        <v>0</v>
      </c>
      <c r="BT438" s="51">
        <v>0</v>
      </c>
      <c r="BU438" s="51">
        <v>0</v>
      </c>
      <c r="BV438" s="51">
        <v>0</v>
      </c>
      <c r="BW438" s="51">
        <v>0</v>
      </c>
      <c r="BX438" s="51">
        <v>0</v>
      </c>
      <c r="BY438" s="51">
        <v>0</v>
      </c>
      <c r="BZ438" s="51">
        <v>0</v>
      </c>
      <c r="CA438" s="58"/>
    </row>
    <row r="439" spans="1:79" ht="30" x14ac:dyDescent="0.25">
      <c r="A439" s="2">
        <v>409274</v>
      </c>
      <c r="B439" s="3" t="s">
        <v>1245</v>
      </c>
      <c r="C439" s="3" t="s">
        <v>1246</v>
      </c>
      <c r="D439" s="3" t="s">
        <v>136</v>
      </c>
      <c r="E439" s="3" t="str">
        <f t="shared" si="132"/>
        <v>WOODCREEK MHP W2 pnum409274</v>
      </c>
      <c r="F439" s="116">
        <v>300</v>
      </c>
      <c r="G439" s="3" t="s">
        <v>1251</v>
      </c>
      <c r="H439" s="3" t="s">
        <v>1252</v>
      </c>
      <c r="I439" s="50">
        <v>0</v>
      </c>
      <c r="J439" s="50">
        <v>0</v>
      </c>
      <c r="K439" s="50">
        <v>0</v>
      </c>
      <c r="L439" s="50">
        <v>0</v>
      </c>
      <c r="M439" s="50">
        <v>0</v>
      </c>
      <c r="N439" s="50">
        <v>0</v>
      </c>
      <c r="O439" s="50">
        <v>0</v>
      </c>
      <c r="P439" s="50">
        <v>0</v>
      </c>
      <c r="Q439" s="50">
        <v>0</v>
      </c>
      <c r="R439" s="50">
        <v>0</v>
      </c>
      <c r="S439" s="50">
        <v>0</v>
      </c>
      <c r="T439" s="50">
        <v>0</v>
      </c>
      <c r="U439" s="50">
        <v>0</v>
      </c>
      <c r="V439" s="50">
        <v>0</v>
      </c>
      <c r="W439" s="50">
        <v>0</v>
      </c>
      <c r="X439" s="50">
        <v>0</v>
      </c>
      <c r="Y439" s="50">
        <v>0</v>
      </c>
      <c r="Z439" s="50">
        <v>0</v>
      </c>
      <c r="AA439" s="50">
        <v>0</v>
      </c>
      <c r="AB439" s="50">
        <v>0</v>
      </c>
      <c r="AC439" s="50">
        <v>0</v>
      </c>
      <c r="AD439" s="50">
        <v>0</v>
      </c>
      <c r="AE439" s="50">
        <v>0</v>
      </c>
      <c r="AF439" s="50">
        <v>0</v>
      </c>
      <c r="AG439" s="50">
        <v>0</v>
      </c>
      <c r="AH439" s="50">
        <v>0</v>
      </c>
      <c r="AI439" s="50">
        <v>0</v>
      </c>
      <c r="AJ439" s="50">
        <v>0</v>
      </c>
      <c r="AK439" s="50">
        <v>0</v>
      </c>
      <c r="AL439" s="50">
        <v>0</v>
      </c>
      <c r="AM439" s="50">
        <v>0</v>
      </c>
      <c r="AN439" s="50">
        <v>0</v>
      </c>
      <c r="AO439" s="50">
        <v>0</v>
      </c>
      <c r="AP439" s="51">
        <v>0</v>
      </c>
      <c r="AQ439" s="51">
        <v>1107000</v>
      </c>
      <c r="AR439" s="51">
        <v>0</v>
      </c>
      <c r="AS439" s="51">
        <v>0</v>
      </c>
      <c r="AT439" s="51">
        <v>0</v>
      </c>
      <c r="AU439" s="51">
        <v>0</v>
      </c>
      <c r="AV439" s="51">
        <v>0</v>
      </c>
      <c r="AW439" s="51">
        <v>0</v>
      </c>
      <c r="AX439" s="51">
        <v>0</v>
      </c>
      <c r="AY439" s="51">
        <v>0</v>
      </c>
      <c r="AZ439" s="51">
        <v>0</v>
      </c>
      <c r="BA439" s="51">
        <v>0</v>
      </c>
      <c r="BB439" s="51">
        <v>0</v>
      </c>
      <c r="BC439" s="55">
        <v>0</v>
      </c>
      <c r="BD439" s="55">
        <v>0</v>
      </c>
      <c r="BE439" s="55">
        <v>0</v>
      </c>
      <c r="BF439" s="55">
        <v>0</v>
      </c>
      <c r="BG439" s="55">
        <v>0</v>
      </c>
      <c r="BH439" s="55">
        <v>0</v>
      </c>
      <c r="BI439" s="55">
        <v>0</v>
      </c>
      <c r="BJ439" s="55">
        <v>0</v>
      </c>
      <c r="BK439" s="55">
        <v>0</v>
      </c>
      <c r="BL439" s="55">
        <v>0</v>
      </c>
      <c r="BM439" s="55">
        <v>0</v>
      </c>
      <c r="BN439" s="55">
        <v>0</v>
      </c>
      <c r="BO439" s="55">
        <v>0</v>
      </c>
      <c r="BP439" s="55">
        <v>0</v>
      </c>
      <c r="BQ439" s="55">
        <v>0</v>
      </c>
      <c r="BR439" s="55">
        <v>0</v>
      </c>
      <c r="BS439" s="55">
        <v>0</v>
      </c>
      <c r="BT439" s="55">
        <v>0</v>
      </c>
      <c r="BU439" s="55">
        <v>0</v>
      </c>
      <c r="BV439" s="55">
        <v>0</v>
      </c>
      <c r="BW439" s="55">
        <v>0</v>
      </c>
      <c r="BX439" s="55">
        <v>0</v>
      </c>
      <c r="BY439" s="55">
        <v>0</v>
      </c>
      <c r="BZ439" s="55">
        <v>0</v>
      </c>
      <c r="CA439" s="58"/>
    </row>
    <row r="440" spans="1:79" s="24" customFormat="1" ht="30" x14ac:dyDescent="0.25">
      <c r="A440" s="20">
        <v>404098</v>
      </c>
      <c r="B440" s="21" t="s">
        <v>1253</v>
      </c>
      <c r="C440" s="21" t="s">
        <v>1254</v>
      </c>
      <c r="D440" s="21" t="s">
        <v>136</v>
      </c>
      <c r="E440" s="3" t="str">
        <f t="shared" si="132"/>
        <v>WOODRUFF GOLF COURSE W2 pnum404098</v>
      </c>
      <c r="F440" s="20">
        <v>210</v>
      </c>
      <c r="G440" s="21" t="s">
        <v>1255</v>
      </c>
      <c r="H440" s="21" t="s">
        <v>1256</v>
      </c>
      <c r="I440" s="67">
        <f t="shared" ref="I440:AJ440" si="133">J440-30000</f>
        <v>1060000</v>
      </c>
      <c r="J440" s="67">
        <f t="shared" si="133"/>
        <v>1090000</v>
      </c>
      <c r="K440" s="67">
        <f t="shared" si="133"/>
        <v>1120000</v>
      </c>
      <c r="L440" s="67">
        <f t="shared" si="133"/>
        <v>1150000</v>
      </c>
      <c r="M440" s="67">
        <f t="shared" si="133"/>
        <v>1180000</v>
      </c>
      <c r="N440" s="67">
        <f t="shared" si="133"/>
        <v>1210000</v>
      </c>
      <c r="O440" s="67">
        <f t="shared" si="133"/>
        <v>1240000</v>
      </c>
      <c r="P440" s="67">
        <f t="shared" si="133"/>
        <v>1270000</v>
      </c>
      <c r="Q440" s="67">
        <f t="shared" si="133"/>
        <v>1300000</v>
      </c>
      <c r="R440" s="67">
        <f t="shared" si="133"/>
        <v>1330000</v>
      </c>
      <c r="S440" s="67">
        <f t="shared" si="133"/>
        <v>1360000</v>
      </c>
      <c r="T440" s="67">
        <f t="shared" si="133"/>
        <v>1390000</v>
      </c>
      <c r="U440" s="67">
        <f t="shared" si="133"/>
        <v>1420000</v>
      </c>
      <c r="V440" s="67">
        <f t="shared" si="133"/>
        <v>1450000</v>
      </c>
      <c r="W440" s="67">
        <f t="shared" si="133"/>
        <v>1480000</v>
      </c>
      <c r="X440" s="67">
        <f t="shared" si="133"/>
        <v>1510000</v>
      </c>
      <c r="Y440" s="67">
        <f t="shared" si="133"/>
        <v>1540000</v>
      </c>
      <c r="Z440" s="67">
        <f t="shared" si="133"/>
        <v>1570000</v>
      </c>
      <c r="AA440" s="67">
        <f t="shared" si="133"/>
        <v>1600000</v>
      </c>
      <c r="AB440" s="67">
        <f t="shared" si="133"/>
        <v>1630000</v>
      </c>
      <c r="AC440" s="67">
        <f t="shared" si="133"/>
        <v>1660000</v>
      </c>
      <c r="AD440" s="67">
        <f t="shared" si="133"/>
        <v>1690000</v>
      </c>
      <c r="AE440" s="67">
        <f t="shared" si="133"/>
        <v>1720000</v>
      </c>
      <c r="AF440" s="67">
        <f t="shared" si="133"/>
        <v>1750000</v>
      </c>
      <c r="AG440" s="67">
        <f t="shared" si="133"/>
        <v>1780000</v>
      </c>
      <c r="AH440" s="67">
        <f t="shared" si="133"/>
        <v>1810000</v>
      </c>
      <c r="AI440" s="67">
        <f t="shared" si="133"/>
        <v>1840000</v>
      </c>
      <c r="AJ440" s="67">
        <f t="shared" si="133"/>
        <v>1870000</v>
      </c>
      <c r="AK440" s="71">
        <v>1900000</v>
      </c>
      <c r="AL440" s="71">
        <v>1900000</v>
      </c>
      <c r="AM440" s="71">
        <v>1900000</v>
      </c>
      <c r="AN440" s="71">
        <v>1900000</v>
      </c>
      <c r="AO440" s="71">
        <v>1900000</v>
      </c>
      <c r="AP440" s="71">
        <v>1900000</v>
      </c>
      <c r="AQ440" s="71">
        <v>1900000</v>
      </c>
      <c r="AR440" s="68">
        <v>0</v>
      </c>
      <c r="AS440" s="68">
        <v>0</v>
      </c>
      <c r="AT440" s="68">
        <v>0</v>
      </c>
      <c r="AU440" s="68">
        <v>0</v>
      </c>
      <c r="AV440" s="68">
        <v>0</v>
      </c>
      <c r="AW440" s="68">
        <v>0</v>
      </c>
      <c r="AX440" s="68">
        <v>0</v>
      </c>
      <c r="AY440" s="68">
        <v>0</v>
      </c>
      <c r="AZ440" s="68">
        <v>0</v>
      </c>
      <c r="BA440" s="68">
        <v>0</v>
      </c>
      <c r="BB440" s="68">
        <v>0</v>
      </c>
      <c r="BC440" s="68">
        <v>0</v>
      </c>
      <c r="BD440" s="68">
        <v>0</v>
      </c>
      <c r="BE440" s="68">
        <v>0</v>
      </c>
      <c r="BF440" s="68">
        <v>0</v>
      </c>
      <c r="BG440" s="68">
        <v>0</v>
      </c>
      <c r="BH440" s="68">
        <v>0</v>
      </c>
      <c r="BI440" s="68">
        <v>0</v>
      </c>
      <c r="BJ440" s="68">
        <v>0</v>
      </c>
      <c r="BK440" s="68">
        <v>0</v>
      </c>
      <c r="BL440" s="68">
        <v>0</v>
      </c>
      <c r="BM440" s="68">
        <v>0</v>
      </c>
      <c r="BN440" s="68">
        <v>0</v>
      </c>
      <c r="BO440" s="68">
        <v>0</v>
      </c>
      <c r="BP440" s="68">
        <v>0</v>
      </c>
      <c r="BQ440" s="68">
        <v>0</v>
      </c>
      <c r="BR440" s="68">
        <v>0</v>
      </c>
      <c r="BS440" s="68">
        <v>0</v>
      </c>
      <c r="BT440" s="68">
        <v>0</v>
      </c>
      <c r="BU440" s="68">
        <v>0</v>
      </c>
      <c r="BV440" s="68">
        <v>0</v>
      </c>
      <c r="BW440" s="68">
        <v>0</v>
      </c>
      <c r="BX440" s="68">
        <v>0</v>
      </c>
      <c r="BY440" s="68">
        <v>0</v>
      </c>
      <c r="BZ440" s="68">
        <v>0</v>
      </c>
      <c r="CA440" s="72"/>
    </row>
    <row r="441" spans="1:79" s="24" customFormat="1" ht="30" x14ac:dyDescent="0.25">
      <c r="A441" s="20">
        <v>404097</v>
      </c>
      <c r="B441" s="21" t="s">
        <v>1253</v>
      </c>
      <c r="C441" s="21" t="s">
        <v>1254</v>
      </c>
      <c r="D441" s="21" t="s">
        <v>141</v>
      </c>
      <c r="E441" s="3" t="str">
        <f t="shared" si="132"/>
        <v>WOODRUFF GOLF COURSE W1 pnum404097</v>
      </c>
      <c r="F441" s="20">
        <v>204</v>
      </c>
      <c r="G441" s="21" t="s">
        <v>778</v>
      </c>
      <c r="H441" s="21" t="s">
        <v>779</v>
      </c>
      <c r="I441" s="67">
        <f t="shared" ref="I441:AJ441" si="134">J441-30000</f>
        <v>2560000</v>
      </c>
      <c r="J441" s="67">
        <f t="shared" si="134"/>
        <v>2590000</v>
      </c>
      <c r="K441" s="67">
        <f t="shared" si="134"/>
        <v>2620000</v>
      </c>
      <c r="L441" s="67">
        <f t="shared" si="134"/>
        <v>2650000</v>
      </c>
      <c r="M441" s="67">
        <f t="shared" si="134"/>
        <v>2680000</v>
      </c>
      <c r="N441" s="67">
        <f t="shared" si="134"/>
        <v>2710000</v>
      </c>
      <c r="O441" s="67">
        <f t="shared" si="134"/>
        <v>2740000</v>
      </c>
      <c r="P441" s="67">
        <f t="shared" si="134"/>
        <v>2770000</v>
      </c>
      <c r="Q441" s="67">
        <f t="shared" si="134"/>
        <v>2800000</v>
      </c>
      <c r="R441" s="67">
        <f t="shared" si="134"/>
        <v>2830000</v>
      </c>
      <c r="S441" s="67">
        <f t="shared" si="134"/>
        <v>2860000</v>
      </c>
      <c r="T441" s="67">
        <f t="shared" si="134"/>
        <v>2890000</v>
      </c>
      <c r="U441" s="67">
        <f t="shared" si="134"/>
        <v>2920000</v>
      </c>
      <c r="V441" s="67">
        <f t="shared" si="134"/>
        <v>2950000</v>
      </c>
      <c r="W441" s="67">
        <f t="shared" si="134"/>
        <v>2980000</v>
      </c>
      <c r="X441" s="67">
        <f t="shared" si="134"/>
        <v>3010000</v>
      </c>
      <c r="Y441" s="67">
        <f t="shared" si="134"/>
        <v>3040000</v>
      </c>
      <c r="Z441" s="67">
        <f t="shared" si="134"/>
        <v>3070000</v>
      </c>
      <c r="AA441" s="67">
        <f t="shared" si="134"/>
        <v>3100000</v>
      </c>
      <c r="AB441" s="67">
        <f t="shared" si="134"/>
        <v>3130000</v>
      </c>
      <c r="AC441" s="67">
        <f t="shared" si="134"/>
        <v>3160000</v>
      </c>
      <c r="AD441" s="67">
        <f t="shared" si="134"/>
        <v>3190000</v>
      </c>
      <c r="AE441" s="67">
        <f t="shared" si="134"/>
        <v>3220000</v>
      </c>
      <c r="AF441" s="67">
        <f t="shared" si="134"/>
        <v>3250000</v>
      </c>
      <c r="AG441" s="67">
        <f t="shared" si="134"/>
        <v>3280000</v>
      </c>
      <c r="AH441" s="67">
        <f t="shared" si="134"/>
        <v>3310000</v>
      </c>
      <c r="AI441" s="67">
        <f t="shared" si="134"/>
        <v>3340000</v>
      </c>
      <c r="AJ441" s="67">
        <f t="shared" si="134"/>
        <v>3370000</v>
      </c>
      <c r="AK441" s="71">
        <v>3400000</v>
      </c>
      <c r="AL441" s="71">
        <v>3400000</v>
      </c>
      <c r="AM441" s="71">
        <v>3400000</v>
      </c>
      <c r="AN441" s="71">
        <v>3400000</v>
      </c>
      <c r="AO441" s="71">
        <v>3400000</v>
      </c>
      <c r="AP441" s="71">
        <v>3400000</v>
      </c>
      <c r="AQ441" s="71">
        <v>3400000</v>
      </c>
      <c r="AR441" s="71">
        <v>3400000</v>
      </c>
      <c r="AS441" s="71">
        <v>3400000</v>
      </c>
      <c r="AT441" s="71">
        <v>3400000</v>
      </c>
      <c r="AU441" s="71">
        <v>3400000</v>
      </c>
      <c r="AV441" s="71">
        <v>3400000</v>
      </c>
      <c r="AW441" s="71">
        <v>3400000</v>
      </c>
      <c r="AX441" s="71">
        <v>3400000</v>
      </c>
      <c r="AY441" s="71">
        <v>3400000</v>
      </c>
      <c r="AZ441" s="71">
        <v>3400000</v>
      </c>
      <c r="BA441" s="71">
        <v>3400000</v>
      </c>
      <c r="BB441" s="71">
        <v>3400000</v>
      </c>
      <c r="BC441" s="71">
        <v>3400000</v>
      </c>
      <c r="BD441" s="71">
        <v>3400000</v>
      </c>
      <c r="BE441" s="71">
        <v>3400000</v>
      </c>
      <c r="BF441" s="71">
        <v>3400000</v>
      </c>
      <c r="BG441" s="71">
        <v>3400000</v>
      </c>
      <c r="BH441" s="71">
        <v>3400000</v>
      </c>
      <c r="BI441" s="71">
        <v>3400000</v>
      </c>
      <c r="BJ441" s="71">
        <v>3400000</v>
      </c>
      <c r="BK441" s="71">
        <v>3400000</v>
      </c>
      <c r="BL441" s="71">
        <v>3400000</v>
      </c>
      <c r="BM441" s="71">
        <v>3400000</v>
      </c>
      <c r="BN441" s="71">
        <v>3400000</v>
      </c>
      <c r="BO441" s="71">
        <v>3400000</v>
      </c>
      <c r="BP441" s="71">
        <v>3400000</v>
      </c>
      <c r="BQ441" s="71">
        <v>3400000</v>
      </c>
      <c r="BR441" s="71">
        <v>3400000</v>
      </c>
      <c r="BS441" s="71">
        <v>3400000</v>
      </c>
      <c r="BT441" s="71">
        <v>3400000</v>
      </c>
      <c r="BU441" s="71">
        <v>3400000</v>
      </c>
      <c r="BV441" s="71">
        <v>3400000</v>
      </c>
      <c r="BW441" s="71">
        <v>3400000</v>
      </c>
      <c r="BX441" s="71">
        <v>3400000</v>
      </c>
      <c r="BY441" s="71">
        <v>3400000</v>
      </c>
      <c r="BZ441" s="71">
        <v>3400000</v>
      </c>
      <c r="CA441" s="72"/>
    </row>
  </sheetData>
  <sortState xmlns:xlrd2="http://schemas.microsoft.com/office/spreadsheetml/2017/richdata2" ref="A2:CL441">
    <sortCondition ref="C2:C4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F492-44F2-4589-8F9B-EBB1530AC27F}">
  <sheetPr>
    <tabColor rgb="FF548235"/>
  </sheetPr>
  <dimension ref="A1:H182"/>
  <sheetViews>
    <sheetView workbookViewId="0">
      <selection activeCell="D2" sqref="D2:H4"/>
    </sheetView>
  </sheetViews>
  <sheetFormatPr defaultRowHeight="15" x14ac:dyDescent="0.25"/>
  <cols>
    <col min="1" max="1" width="39.85546875" customWidth="1"/>
    <col min="2" max="2" width="51.140625" customWidth="1"/>
  </cols>
  <sheetData>
    <row r="1" spans="1:8" x14ac:dyDescent="0.25">
      <c r="A1" t="s">
        <v>1258</v>
      </c>
    </row>
    <row r="2" spans="1:8" x14ac:dyDescent="0.25">
      <c r="A2" t="s">
        <v>140</v>
      </c>
      <c r="D2" s="148" t="s">
        <v>1949</v>
      </c>
      <c r="E2" s="148"/>
      <c r="F2" s="148"/>
      <c r="G2" s="148"/>
      <c r="H2" s="148"/>
    </row>
    <row r="3" spans="1:8" x14ac:dyDescent="0.25">
      <c r="A3" t="s">
        <v>1259</v>
      </c>
      <c r="D3" s="148"/>
      <c r="E3" s="148"/>
      <c r="F3" s="148"/>
      <c r="G3" s="148"/>
      <c r="H3" s="148"/>
    </row>
    <row r="4" spans="1:8" x14ac:dyDescent="0.25">
      <c r="A4" t="s">
        <v>1260</v>
      </c>
      <c r="D4" s="148"/>
      <c r="E4" s="148"/>
      <c r="F4" s="148"/>
      <c r="G4" s="148"/>
      <c r="H4" s="148"/>
    </row>
    <row r="5" spans="1:8" x14ac:dyDescent="0.25">
      <c r="A5" t="s">
        <v>1261</v>
      </c>
    </row>
    <row r="6" spans="1:8" x14ac:dyDescent="0.25">
      <c r="A6" t="s">
        <v>1262</v>
      </c>
    </row>
    <row r="7" spans="1:8" x14ac:dyDescent="0.25">
      <c r="A7" t="s">
        <v>1263</v>
      </c>
    </row>
    <row r="8" spans="1:8" x14ac:dyDescent="0.25">
      <c r="A8" t="s">
        <v>197</v>
      </c>
    </row>
    <row r="9" spans="1:8" x14ac:dyDescent="0.25">
      <c r="A9" t="s">
        <v>205</v>
      </c>
      <c r="B9" s="107" t="s">
        <v>1264</v>
      </c>
    </row>
    <row r="10" spans="1:8" x14ac:dyDescent="0.25">
      <c r="A10" t="s">
        <v>213</v>
      </c>
    </row>
    <row r="11" spans="1:8" x14ac:dyDescent="0.25">
      <c r="A11" t="s">
        <v>217</v>
      </c>
      <c r="B11" s="107" t="s">
        <v>1265</v>
      </c>
    </row>
    <row r="12" spans="1:8" x14ac:dyDescent="0.25">
      <c r="A12" t="s">
        <v>226</v>
      </c>
      <c r="B12" t="s">
        <v>1266</v>
      </c>
    </row>
    <row r="13" spans="1:8" x14ac:dyDescent="0.25">
      <c r="A13" t="s">
        <v>232</v>
      </c>
    </row>
    <row r="14" spans="1:8" x14ac:dyDescent="0.25">
      <c r="A14" t="s">
        <v>1267</v>
      </c>
    </row>
    <row r="15" spans="1:8" x14ac:dyDescent="0.25">
      <c r="A15" t="s">
        <v>1268</v>
      </c>
    </row>
    <row r="16" spans="1:8" x14ac:dyDescent="0.25">
      <c r="A16" t="s">
        <v>244</v>
      </c>
      <c r="B16" s="107" t="s">
        <v>1269</v>
      </c>
      <c r="C16" t="s">
        <v>1270</v>
      </c>
    </row>
    <row r="17" spans="1:3" x14ac:dyDescent="0.25">
      <c r="A17" t="s">
        <v>1271</v>
      </c>
    </row>
    <row r="18" spans="1:3" x14ac:dyDescent="0.25">
      <c r="A18" t="s">
        <v>248</v>
      </c>
      <c r="B18" t="s">
        <v>1272</v>
      </c>
    </row>
    <row r="19" spans="1:3" x14ac:dyDescent="0.25">
      <c r="A19" t="s">
        <v>260</v>
      </c>
      <c r="B19" t="s">
        <v>1273</v>
      </c>
    </row>
    <row r="20" spans="1:3" x14ac:dyDescent="0.25">
      <c r="A20" t="s">
        <v>1274</v>
      </c>
      <c r="B20" t="s">
        <v>1275</v>
      </c>
    </row>
    <row r="21" spans="1:3" x14ac:dyDescent="0.25">
      <c r="A21" t="s">
        <v>271</v>
      </c>
      <c r="B21" t="s">
        <v>1276</v>
      </c>
    </row>
    <row r="22" spans="1:3" x14ac:dyDescent="0.25">
      <c r="A22" t="s">
        <v>275</v>
      </c>
      <c r="B22" s="107" t="s">
        <v>1277</v>
      </c>
      <c r="C22" t="s">
        <v>1278</v>
      </c>
    </row>
    <row r="23" spans="1:3" x14ac:dyDescent="0.25">
      <c r="A23" t="s">
        <v>279</v>
      </c>
      <c r="B23" t="s">
        <v>1279</v>
      </c>
    </row>
    <row r="24" spans="1:3" x14ac:dyDescent="0.25">
      <c r="A24" t="s">
        <v>1280</v>
      </c>
      <c r="B24" t="s">
        <v>1281</v>
      </c>
    </row>
    <row r="25" spans="1:3" x14ac:dyDescent="0.25">
      <c r="A25" t="s">
        <v>291</v>
      </c>
      <c r="B25" t="s">
        <v>1282</v>
      </c>
    </row>
    <row r="26" spans="1:3" x14ac:dyDescent="0.25">
      <c r="A26" t="s">
        <v>1283</v>
      </c>
      <c r="B26" t="s">
        <v>1284</v>
      </c>
    </row>
    <row r="27" spans="1:3" x14ac:dyDescent="0.25">
      <c r="A27" t="s">
        <v>299</v>
      </c>
      <c r="B27" t="s">
        <v>1285</v>
      </c>
    </row>
    <row r="28" spans="1:3" x14ac:dyDescent="0.25">
      <c r="A28" t="s">
        <v>1286</v>
      </c>
      <c r="B28" s="107" t="s">
        <v>1287</v>
      </c>
      <c r="C28" t="s">
        <v>1288</v>
      </c>
    </row>
    <row r="29" spans="1:3" x14ac:dyDescent="0.25">
      <c r="A29" t="s">
        <v>318</v>
      </c>
    </row>
    <row r="30" spans="1:3" x14ac:dyDescent="0.25">
      <c r="A30" t="s">
        <v>324</v>
      </c>
      <c r="B30" t="s">
        <v>1289</v>
      </c>
    </row>
    <row r="31" spans="1:3" x14ac:dyDescent="0.25">
      <c r="A31" t="s">
        <v>331</v>
      </c>
      <c r="B31" t="s">
        <v>1290</v>
      </c>
    </row>
    <row r="32" spans="1:3" x14ac:dyDescent="0.25">
      <c r="A32" t="s">
        <v>337</v>
      </c>
      <c r="B32" t="s">
        <v>1291</v>
      </c>
    </row>
    <row r="33" spans="1:3" x14ac:dyDescent="0.25">
      <c r="A33" t="s">
        <v>1292</v>
      </c>
      <c r="B33" t="s">
        <v>1293</v>
      </c>
      <c r="C33" s="107" t="s">
        <v>1294</v>
      </c>
    </row>
    <row r="34" spans="1:3" x14ac:dyDescent="0.25">
      <c r="A34" t="s">
        <v>346</v>
      </c>
      <c r="B34" t="s">
        <v>1295</v>
      </c>
    </row>
    <row r="35" spans="1:3" x14ac:dyDescent="0.25">
      <c r="A35" t="s">
        <v>352</v>
      </c>
      <c r="B35" t="s">
        <v>1296</v>
      </c>
    </row>
    <row r="36" spans="1:3" x14ac:dyDescent="0.25">
      <c r="A36" t="s">
        <v>1297</v>
      </c>
      <c r="B36" t="s">
        <v>1298</v>
      </c>
    </row>
    <row r="37" spans="1:3" x14ac:dyDescent="0.25">
      <c r="A37" t="s">
        <v>368</v>
      </c>
      <c r="B37" t="s">
        <v>1299</v>
      </c>
    </row>
    <row r="38" spans="1:3" x14ac:dyDescent="0.25">
      <c r="A38" t="s">
        <v>1300</v>
      </c>
      <c r="B38" t="s">
        <v>1301</v>
      </c>
      <c r="C38" s="107" t="s">
        <v>1302</v>
      </c>
    </row>
    <row r="39" spans="1:3" x14ac:dyDescent="0.25">
      <c r="A39" t="s">
        <v>379</v>
      </c>
    </row>
    <row r="40" spans="1:3" x14ac:dyDescent="0.25">
      <c r="A40" t="s">
        <v>379</v>
      </c>
    </row>
    <row r="41" spans="1:3" x14ac:dyDescent="0.25">
      <c r="A41" t="s">
        <v>405</v>
      </c>
    </row>
    <row r="42" spans="1:3" x14ac:dyDescent="0.25">
      <c r="A42" t="s">
        <v>422</v>
      </c>
      <c r="B42" t="s">
        <v>1303</v>
      </c>
    </row>
    <row r="43" spans="1:3" x14ac:dyDescent="0.25">
      <c r="A43" t="s">
        <v>1304</v>
      </c>
      <c r="B43" t="s">
        <v>1305</v>
      </c>
    </row>
    <row r="44" spans="1:3" x14ac:dyDescent="0.25">
      <c r="A44" t="s">
        <v>430</v>
      </c>
      <c r="B44" t="s">
        <v>1306</v>
      </c>
    </row>
    <row r="45" spans="1:3" x14ac:dyDescent="0.25">
      <c r="A45" t="s">
        <v>1307</v>
      </c>
      <c r="B45" t="s">
        <v>1308</v>
      </c>
    </row>
    <row r="46" spans="1:3" x14ac:dyDescent="0.25">
      <c r="A46" t="s">
        <v>1309</v>
      </c>
      <c r="B46" t="s">
        <v>1310</v>
      </c>
    </row>
    <row r="47" spans="1:3" x14ac:dyDescent="0.25">
      <c r="A47" t="s">
        <v>454</v>
      </c>
      <c r="B47" t="s">
        <v>1311</v>
      </c>
    </row>
    <row r="48" spans="1:3" x14ac:dyDescent="0.25">
      <c r="A48" t="s">
        <v>458</v>
      </c>
      <c r="B48" t="s">
        <v>1312</v>
      </c>
    </row>
    <row r="49" spans="1:3" x14ac:dyDescent="0.25">
      <c r="A49" t="s">
        <v>462</v>
      </c>
      <c r="B49" t="s">
        <v>1313</v>
      </c>
      <c r="C49" s="107" t="s">
        <v>1314</v>
      </c>
    </row>
    <row r="50" spans="1:3" x14ac:dyDescent="0.25">
      <c r="A50" t="s">
        <v>475</v>
      </c>
      <c r="B50" t="s">
        <v>1315</v>
      </c>
    </row>
    <row r="51" spans="1:3" x14ac:dyDescent="0.25">
      <c r="A51" t="s">
        <v>479</v>
      </c>
      <c r="B51" t="s">
        <v>1316</v>
      </c>
    </row>
    <row r="52" spans="1:3" x14ac:dyDescent="0.25">
      <c r="A52" t="s">
        <v>1317</v>
      </c>
      <c r="B52" t="s">
        <v>1318</v>
      </c>
    </row>
    <row r="53" spans="1:3" x14ac:dyDescent="0.25">
      <c r="A53" t="s">
        <v>487</v>
      </c>
      <c r="B53" t="s">
        <v>1319</v>
      </c>
    </row>
    <row r="54" spans="1:3" x14ac:dyDescent="0.25">
      <c r="A54" t="s">
        <v>1320</v>
      </c>
      <c r="B54" t="s">
        <v>1321</v>
      </c>
    </row>
    <row r="55" spans="1:3" x14ac:dyDescent="0.25">
      <c r="A55" t="s">
        <v>1322</v>
      </c>
      <c r="B55" t="s">
        <v>1323</v>
      </c>
    </row>
    <row r="56" spans="1:3" x14ac:dyDescent="0.25">
      <c r="A56" t="s">
        <v>503</v>
      </c>
    </row>
    <row r="57" spans="1:3" x14ac:dyDescent="0.25">
      <c r="A57" t="s">
        <v>511</v>
      </c>
      <c r="B57" t="s">
        <v>1324</v>
      </c>
      <c r="C57" s="107" t="s">
        <v>1325</v>
      </c>
    </row>
    <row r="58" spans="1:3" x14ac:dyDescent="0.25">
      <c r="A58" t="s">
        <v>517</v>
      </c>
      <c r="B58" t="s">
        <v>1326</v>
      </c>
      <c r="C58" s="107" t="s">
        <v>1327</v>
      </c>
    </row>
    <row r="59" spans="1:3" x14ac:dyDescent="0.25">
      <c r="A59" t="s">
        <v>523</v>
      </c>
      <c r="B59" t="s">
        <v>1328</v>
      </c>
    </row>
    <row r="60" spans="1:3" x14ac:dyDescent="0.25">
      <c r="A60" t="s">
        <v>1329</v>
      </c>
      <c r="B60" t="s">
        <v>1330</v>
      </c>
    </row>
    <row r="61" spans="1:3" x14ac:dyDescent="0.25">
      <c r="A61" t="s">
        <v>527</v>
      </c>
      <c r="B61" t="s">
        <v>1331</v>
      </c>
    </row>
    <row r="62" spans="1:3" x14ac:dyDescent="0.25">
      <c r="A62" t="s">
        <v>531</v>
      </c>
      <c r="B62" t="s">
        <v>1332</v>
      </c>
    </row>
    <row r="63" spans="1:3" x14ac:dyDescent="0.25">
      <c r="A63" t="s">
        <v>556</v>
      </c>
      <c r="B63" t="s">
        <v>1333</v>
      </c>
    </row>
    <row r="64" spans="1:3" x14ac:dyDescent="0.25">
      <c r="A64" t="s">
        <v>1334</v>
      </c>
      <c r="B64" t="s">
        <v>1335</v>
      </c>
    </row>
    <row r="65" spans="1:3" x14ac:dyDescent="0.25">
      <c r="A65" t="s">
        <v>564</v>
      </c>
      <c r="B65" t="s">
        <v>1336</v>
      </c>
    </row>
    <row r="66" spans="1:3" x14ac:dyDescent="0.25">
      <c r="A66" t="s">
        <v>568</v>
      </c>
      <c r="B66" t="s">
        <v>1337</v>
      </c>
    </row>
    <row r="67" spans="1:3" x14ac:dyDescent="0.25">
      <c r="A67" t="s">
        <v>574</v>
      </c>
      <c r="B67" t="s">
        <v>1338</v>
      </c>
    </row>
    <row r="68" spans="1:3" x14ac:dyDescent="0.25">
      <c r="A68" t="s">
        <v>1339</v>
      </c>
      <c r="B68" t="s">
        <v>1340</v>
      </c>
    </row>
    <row r="69" spans="1:3" x14ac:dyDescent="0.25">
      <c r="A69" t="s">
        <v>578</v>
      </c>
      <c r="B69" t="s">
        <v>1341</v>
      </c>
    </row>
    <row r="70" spans="1:3" x14ac:dyDescent="0.25">
      <c r="A70" t="s">
        <v>584</v>
      </c>
      <c r="B70" t="s">
        <v>1342</v>
      </c>
    </row>
    <row r="71" spans="1:3" x14ac:dyDescent="0.25">
      <c r="A71" t="s">
        <v>586</v>
      </c>
      <c r="B71" t="s">
        <v>1343</v>
      </c>
    </row>
    <row r="72" spans="1:3" x14ac:dyDescent="0.25">
      <c r="A72" t="s">
        <v>590</v>
      </c>
      <c r="B72" t="s">
        <v>1344</v>
      </c>
    </row>
    <row r="73" spans="1:3" x14ac:dyDescent="0.25">
      <c r="A73" t="s">
        <v>1345</v>
      </c>
      <c r="B73" t="s">
        <v>1346</v>
      </c>
    </row>
    <row r="74" spans="1:3" x14ac:dyDescent="0.25">
      <c r="A74" t="s">
        <v>598</v>
      </c>
      <c r="B74" t="s">
        <v>1347</v>
      </c>
    </row>
    <row r="75" spans="1:3" x14ac:dyDescent="0.25">
      <c r="A75" t="s">
        <v>602</v>
      </c>
      <c r="B75" t="s">
        <v>1348</v>
      </c>
      <c r="C75" s="107" t="s">
        <v>1349</v>
      </c>
    </row>
    <row r="76" spans="1:3" x14ac:dyDescent="0.25">
      <c r="A76" t="s">
        <v>606</v>
      </c>
      <c r="B76" t="s">
        <v>1350</v>
      </c>
      <c r="C76" s="107" t="s">
        <v>1351</v>
      </c>
    </row>
    <row r="77" spans="1:3" x14ac:dyDescent="0.25">
      <c r="A77" t="s">
        <v>618</v>
      </c>
      <c r="B77" t="s">
        <v>1352</v>
      </c>
    </row>
    <row r="78" spans="1:3" x14ac:dyDescent="0.25">
      <c r="A78" t="s">
        <v>1353</v>
      </c>
      <c r="B78" t="s">
        <v>1354</v>
      </c>
    </row>
    <row r="79" spans="1:3" x14ac:dyDescent="0.25">
      <c r="A79" t="s">
        <v>627</v>
      </c>
      <c r="B79" t="s">
        <v>1355</v>
      </c>
      <c r="C79" s="107" t="s">
        <v>1356</v>
      </c>
    </row>
    <row r="80" spans="1:3" x14ac:dyDescent="0.25">
      <c r="A80" t="s">
        <v>633</v>
      </c>
      <c r="B80" t="s">
        <v>1357</v>
      </c>
      <c r="C80" s="107" t="s">
        <v>1358</v>
      </c>
    </row>
    <row r="81" spans="1:2" x14ac:dyDescent="0.25">
      <c r="A81" t="s">
        <v>637</v>
      </c>
      <c r="B81" t="s">
        <v>1359</v>
      </c>
    </row>
    <row r="82" spans="1:2" x14ac:dyDescent="0.25">
      <c r="A82" t="s">
        <v>641</v>
      </c>
      <c r="B82" t="s">
        <v>1360</v>
      </c>
    </row>
    <row r="83" spans="1:2" x14ac:dyDescent="0.25">
      <c r="A83" t="s">
        <v>1361</v>
      </c>
      <c r="B83" t="s">
        <v>1362</v>
      </c>
    </row>
    <row r="84" spans="1:2" x14ac:dyDescent="0.25">
      <c r="A84" t="s">
        <v>645</v>
      </c>
      <c r="B84" t="s">
        <v>1363</v>
      </c>
    </row>
    <row r="85" spans="1:2" x14ac:dyDescent="0.25">
      <c r="A85" t="s">
        <v>1364</v>
      </c>
      <c r="B85" t="s">
        <v>1365</v>
      </c>
    </row>
    <row r="86" spans="1:2" x14ac:dyDescent="0.25">
      <c r="A86" t="s">
        <v>1366</v>
      </c>
      <c r="B86" t="s">
        <v>1367</v>
      </c>
    </row>
    <row r="87" spans="1:2" x14ac:dyDescent="0.25">
      <c r="A87" t="s">
        <v>1368</v>
      </c>
      <c r="B87" t="s">
        <v>1369</v>
      </c>
    </row>
    <row r="88" spans="1:2" x14ac:dyDescent="0.25">
      <c r="A88" t="s">
        <v>1370</v>
      </c>
      <c r="B88" t="s">
        <v>1371</v>
      </c>
    </row>
    <row r="89" spans="1:2" x14ac:dyDescent="0.25">
      <c r="A89" t="s">
        <v>1372</v>
      </c>
      <c r="B89" t="s">
        <v>1373</v>
      </c>
    </row>
    <row r="90" spans="1:2" x14ac:dyDescent="0.25">
      <c r="A90" t="s">
        <v>1374</v>
      </c>
      <c r="B90" t="s">
        <v>1375</v>
      </c>
    </row>
    <row r="91" spans="1:2" x14ac:dyDescent="0.25">
      <c r="A91" t="s">
        <v>721</v>
      </c>
      <c r="B91" t="s">
        <v>1376</v>
      </c>
    </row>
    <row r="92" spans="1:2" x14ac:dyDescent="0.25">
      <c r="A92" t="s">
        <v>725</v>
      </c>
      <c r="B92" t="s">
        <v>1377</v>
      </c>
    </row>
    <row r="93" spans="1:2" x14ac:dyDescent="0.25">
      <c r="A93" t="s">
        <v>1378</v>
      </c>
      <c r="B93" t="s">
        <v>1379</v>
      </c>
    </row>
    <row r="94" spans="1:2" x14ac:dyDescent="0.25">
      <c r="A94" t="s">
        <v>729</v>
      </c>
      <c r="B94" t="s">
        <v>1380</v>
      </c>
    </row>
    <row r="95" spans="1:2" x14ac:dyDescent="0.25">
      <c r="A95" t="s">
        <v>733</v>
      </c>
    </row>
    <row r="96" spans="1:2" x14ac:dyDescent="0.25">
      <c r="A96" t="s">
        <v>767</v>
      </c>
      <c r="B96" t="s">
        <v>1381</v>
      </c>
    </row>
    <row r="97" spans="1:3" x14ac:dyDescent="0.25">
      <c r="A97" t="s">
        <v>774</v>
      </c>
      <c r="B97" t="s">
        <v>1382</v>
      </c>
    </row>
    <row r="98" spans="1:3" x14ac:dyDescent="0.25">
      <c r="A98" t="s">
        <v>784</v>
      </c>
      <c r="B98" t="s">
        <v>1383</v>
      </c>
    </row>
    <row r="99" spans="1:3" x14ac:dyDescent="0.25">
      <c r="A99" t="s">
        <v>1384</v>
      </c>
      <c r="B99" t="s">
        <v>1385</v>
      </c>
    </row>
    <row r="100" spans="1:3" x14ac:dyDescent="0.25">
      <c r="A100" t="s">
        <v>794</v>
      </c>
      <c r="B100" t="s">
        <v>1386</v>
      </c>
      <c r="C100" s="107" t="s">
        <v>1387</v>
      </c>
    </row>
    <row r="101" spans="1:3" x14ac:dyDescent="0.25">
      <c r="A101" t="s">
        <v>800</v>
      </c>
      <c r="B101" t="s">
        <v>1388</v>
      </c>
    </row>
    <row r="102" spans="1:3" x14ac:dyDescent="0.25">
      <c r="A102" t="s">
        <v>804</v>
      </c>
      <c r="B102" t="s">
        <v>1389</v>
      </c>
    </row>
    <row r="103" spans="1:3" x14ac:dyDescent="0.25">
      <c r="A103" t="s">
        <v>808</v>
      </c>
      <c r="B103" t="s">
        <v>1390</v>
      </c>
    </row>
    <row r="104" spans="1:3" x14ac:dyDescent="0.25">
      <c r="A104" t="s">
        <v>812</v>
      </c>
      <c r="B104" t="s">
        <v>1391</v>
      </c>
    </row>
    <row r="105" spans="1:3" x14ac:dyDescent="0.25">
      <c r="A105" t="s">
        <v>816</v>
      </c>
      <c r="B105" t="s">
        <v>1392</v>
      </c>
      <c r="C105" s="107" t="s">
        <v>1393</v>
      </c>
    </row>
    <row r="106" spans="1:3" x14ac:dyDescent="0.25">
      <c r="A106" t="s">
        <v>825</v>
      </c>
      <c r="B106" t="s">
        <v>1389</v>
      </c>
    </row>
    <row r="107" spans="1:3" x14ac:dyDescent="0.25">
      <c r="A107" t="s">
        <v>1394</v>
      </c>
      <c r="B107" t="s">
        <v>1389</v>
      </c>
    </row>
    <row r="108" spans="1:3" x14ac:dyDescent="0.25">
      <c r="A108" t="s">
        <v>839</v>
      </c>
    </row>
    <row r="109" spans="1:3" x14ac:dyDescent="0.25">
      <c r="A109" t="s">
        <v>862</v>
      </c>
      <c r="B109" t="s">
        <v>1395</v>
      </c>
    </row>
    <row r="110" spans="1:3" x14ac:dyDescent="0.25">
      <c r="A110" t="s">
        <v>868</v>
      </c>
      <c r="B110" t="s">
        <v>1396</v>
      </c>
    </row>
    <row r="111" spans="1:3" x14ac:dyDescent="0.25">
      <c r="A111" t="s">
        <v>1397</v>
      </c>
      <c r="B111" t="s">
        <v>1398</v>
      </c>
    </row>
    <row r="112" spans="1:3" x14ac:dyDescent="0.25">
      <c r="A112" t="s">
        <v>880</v>
      </c>
      <c r="B112" t="s">
        <v>1399</v>
      </c>
      <c r="C112" s="107" t="s">
        <v>1400</v>
      </c>
    </row>
    <row r="113" spans="1:3" x14ac:dyDescent="0.25">
      <c r="A113" t="s">
        <v>882</v>
      </c>
      <c r="B113" t="s">
        <v>1401</v>
      </c>
    </row>
    <row r="114" spans="1:3" x14ac:dyDescent="0.25">
      <c r="A114" t="s">
        <v>1402</v>
      </c>
      <c r="B114" t="s">
        <v>1385</v>
      </c>
    </row>
    <row r="115" spans="1:3" x14ac:dyDescent="0.25">
      <c r="A115" t="s">
        <v>1403</v>
      </c>
      <c r="B115" t="s">
        <v>1404</v>
      </c>
    </row>
    <row r="116" spans="1:3" x14ac:dyDescent="0.25">
      <c r="A116" t="s">
        <v>899</v>
      </c>
    </row>
    <row r="117" spans="1:3" x14ac:dyDescent="0.25">
      <c r="A117" t="s">
        <v>906</v>
      </c>
      <c r="B117" t="s">
        <v>1405</v>
      </c>
    </row>
    <row r="118" spans="1:3" x14ac:dyDescent="0.25">
      <c r="A118" t="s">
        <v>912</v>
      </c>
    </row>
    <row r="119" spans="1:3" x14ac:dyDescent="0.25">
      <c r="A119" t="s">
        <v>926</v>
      </c>
      <c r="B119" t="s">
        <v>1406</v>
      </c>
    </row>
    <row r="120" spans="1:3" x14ac:dyDescent="0.25">
      <c r="A120" t="s">
        <v>930</v>
      </c>
    </row>
    <row r="121" spans="1:3" x14ac:dyDescent="0.25">
      <c r="A121" t="s">
        <v>940</v>
      </c>
      <c r="B121" t="s">
        <v>1407</v>
      </c>
    </row>
    <row r="122" spans="1:3" x14ac:dyDescent="0.25">
      <c r="A122" t="s">
        <v>945</v>
      </c>
      <c r="B122" t="s">
        <v>1408</v>
      </c>
    </row>
    <row r="123" spans="1:3" x14ac:dyDescent="0.25">
      <c r="A123" t="s">
        <v>949</v>
      </c>
      <c r="B123" t="s">
        <v>1409</v>
      </c>
    </row>
    <row r="124" spans="1:3" x14ac:dyDescent="0.25">
      <c r="A124" t="s">
        <v>953</v>
      </c>
      <c r="B124" t="s">
        <v>1410</v>
      </c>
    </row>
    <row r="125" spans="1:3" x14ac:dyDescent="0.25">
      <c r="A125" t="s">
        <v>1411</v>
      </c>
      <c r="B125" t="s">
        <v>1412</v>
      </c>
    </row>
    <row r="126" spans="1:3" x14ac:dyDescent="0.25">
      <c r="A126" t="s">
        <v>978</v>
      </c>
      <c r="B126" t="s">
        <v>1413</v>
      </c>
    </row>
    <row r="127" spans="1:3" x14ac:dyDescent="0.25">
      <c r="A127" t="s">
        <v>981</v>
      </c>
      <c r="B127" t="s">
        <v>1414</v>
      </c>
    </row>
    <row r="128" spans="1:3" x14ac:dyDescent="0.25">
      <c r="A128" t="s">
        <v>1415</v>
      </c>
      <c r="B128" t="s">
        <v>1416</v>
      </c>
      <c r="C128" s="107" t="s">
        <v>1417</v>
      </c>
    </row>
    <row r="129" spans="1:2" x14ac:dyDescent="0.25">
      <c r="A129" t="s">
        <v>1418</v>
      </c>
      <c r="B129" t="s">
        <v>1419</v>
      </c>
    </row>
    <row r="130" spans="1:2" x14ac:dyDescent="0.25">
      <c r="A130" t="s">
        <v>994</v>
      </c>
      <c r="B130" t="s">
        <v>1420</v>
      </c>
    </row>
    <row r="131" spans="1:2" x14ac:dyDescent="0.25">
      <c r="A131" t="s">
        <v>998</v>
      </c>
      <c r="B131" t="s">
        <v>1421</v>
      </c>
    </row>
    <row r="132" spans="1:2" x14ac:dyDescent="0.25">
      <c r="A132" t="s">
        <v>1004</v>
      </c>
    </row>
    <row r="133" spans="1:2" x14ac:dyDescent="0.25">
      <c r="A133" t="s">
        <v>1013</v>
      </c>
      <c r="B133" t="s">
        <v>1422</v>
      </c>
    </row>
    <row r="134" spans="1:2" x14ac:dyDescent="0.25">
      <c r="A134" t="s">
        <v>1423</v>
      </c>
      <c r="B134" t="s">
        <v>1424</v>
      </c>
    </row>
    <row r="135" spans="1:2" x14ac:dyDescent="0.25">
      <c r="A135" t="s">
        <v>1023</v>
      </c>
    </row>
    <row r="136" spans="1:2" x14ac:dyDescent="0.25">
      <c r="A136" t="s">
        <v>1029</v>
      </c>
      <c r="B136" t="s">
        <v>1425</v>
      </c>
    </row>
    <row r="137" spans="1:2" x14ac:dyDescent="0.25">
      <c r="A137" t="s">
        <v>1037</v>
      </c>
      <c r="B137" t="s">
        <v>1426</v>
      </c>
    </row>
    <row r="138" spans="1:2" x14ac:dyDescent="0.25">
      <c r="A138" t="s">
        <v>1427</v>
      </c>
      <c r="B138" t="s">
        <v>1428</v>
      </c>
    </row>
    <row r="139" spans="1:2" x14ac:dyDescent="0.25">
      <c r="A139" t="s">
        <v>1041</v>
      </c>
      <c r="B139" t="s">
        <v>1429</v>
      </c>
    </row>
    <row r="140" spans="1:2" x14ac:dyDescent="0.25">
      <c r="A140" t="s">
        <v>1045</v>
      </c>
      <c r="B140" t="s">
        <v>1430</v>
      </c>
    </row>
    <row r="141" spans="1:2" x14ac:dyDescent="0.25">
      <c r="A141" t="s">
        <v>1051</v>
      </c>
      <c r="B141" t="s">
        <v>1431</v>
      </c>
    </row>
    <row r="142" spans="1:2" x14ac:dyDescent="0.25">
      <c r="A142" t="s">
        <v>1055</v>
      </c>
      <c r="B142" t="s">
        <v>1432</v>
      </c>
    </row>
    <row r="143" spans="1:2" x14ac:dyDescent="0.25">
      <c r="A143" t="s">
        <v>1061</v>
      </c>
    </row>
    <row r="144" spans="1:2" x14ac:dyDescent="0.25">
      <c r="A144" t="s">
        <v>1077</v>
      </c>
      <c r="B144" t="s">
        <v>1433</v>
      </c>
    </row>
    <row r="145" spans="1:3" x14ac:dyDescent="0.25">
      <c r="A145" t="s">
        <v>1081</v>
      </c>
      <c r="B145" t="s">
        <v>1434</v>
      </c>
    </row>
    <row r="146" spans="1:3" x14ac:dyDescent="0.25">
      <c r="A146" t="s">
        <v>1085</v>
      </c>
      <c r="B146" t="s">
        <v>1435</v>
      </c>
      <c r="C146" s="107" t="s">
        <v>1436</v>
      </c>
    </row>
    <row r="147" spans="1:3" x14ac:dyDescent="0.25">
      <c r="A147" t="s">
        <v>1089</v>
      </c>
      <c r="B147" t="s">
        <v>1437</v>
      </c>
    </row>
    <row r="148" spans="1:3" x14ac:dyDescent="0.25">
      <c r="A148" t="s">
        <v>1438</v>
      </c>
      <c r="B148" t="s">
        <v>1439</v>
      </c>
      <c r="C148" s="107" t="s">
        <v>1440</v>
      </c>
    </row>
    <row r="149" spans="1:3" x14ac:dyDescent="0.25">
      <c r="A149" t="s">
        <v>1097</v>
      </c>
      <c r="B149" t="s">
        <v>1441</v>
      </c>
      <c r="C149" s="107" t="s">
        <v>1442</v>
      </c>
    </row>
    <row r="150" spans="1:3" x14ac:dyDescent="0.25">
      <c r="A150" t="s">
        <v>1101</v>
      </c>
      <c r="B150" t="s">
        <v>1443</v>
      </c>
    </row>
    <row r="151" spans="1:3" x14ac:dyDescent="0.25">
      <c r="A151" t="s">
        <v>1105</v>
      </c>
    </row>
    <row r="152" spans="1:3" x14ac:dyDescent="0.25">
      <c r="A152" t="s">
        <v>1444</v>
      </c>
      <c r="B152" t="s">
        <v>1445</v>
      </c>
    </row>
    <row r="153" spans="1:3" x14ac:dyDescent="0.25">
      <c r="A153" t="s">
        <v>1123</v>
      </c>
      <c r="B153" t="s">
        <v>1446</v>
      </c>
    </row>
    <row r="154" spans="1:3" x14ac:dyDescent="0.25">
      <c r="A154" t="s">
        <v>1447</v>
      </c>
      <c r="B154" t="s">
        <v>1448</v>
      </c>
    </row>
    <row r="155" spans="1:3" x14ac:dyDescent="0.25">
      <c r="A155" t="s">
        <v>1133</v>
      </c>
    </row>
    <row r="156" spans="1:3" x14ac:dyDescent="0.25">
      <c r="A156" t="s">
        <v>1139</v>
      </c>
      <c r="B156" t="s">
        <v>1449</v>
      </c>
    </row>
    <row r="157" spans="1:3" x14ac:dyDescent="0.25">
      <c r="A157" t="s">
        <v>1143</v>
      </c>
      <c r="B157" t="s">
        <v>1450</v>
      </c>
    </row>
    <row r="158" spans="1:3" x14ac:dyDescent="0.25">
      <c r="A158" t="s">
        <v>1151</v>
      </c>
      <c r="B158" t="s">
        <v>1451</v>
      </c>
    </row>
    <row r="159" spans="1:3" x14ac:dyDescent="0.25">
      <c r="A159" t="s">
        <v>1155</v>
      </c>
      <c r="B159" t="s">
        <v>1452</v>
      </c>
    </row>
    <row r="160" spans="1:3" x14ac:dyDescent="0.25">
      <c r="A160" t="s">
        <v>1159</v>
      </c>
      <c r="B160" t="s">
        <v>1453</v>
      </c>
      <c r="C160" s="107" t="s">
        <v>1454</v>
      </c>
    </row>
    <row r="161" spans="1:3" x14ac:dyDescent="0.25">
      <c r="A161" t="s">
        <v>1165</v>
      </c>
      <c r="B161" t="s">
        <v>1455</v>
      </c>
    </row>
    <row r="162" spans="1:3" x14ac:dyDescent="0.25">
      <c r="A162" t="s">
        <v>1169</v>
      </c>
      <c r="B162" t="s">
        <v>1456</v>
      </c>
    </row>
    <row r="163" spans="1:3" x14ac:dyDescent="0.25">
      <c r="A163" t="s">
        <v>1457</v>
      </c>
      <c r="B163" t="s">
        <v>1458</v>
      </c>
    </row>
    <row r="164" spans="1:3" x14ac:dyDescent="0.25">
      <c r="A164" t="s">
        <v>1177</v>
      </c>
      <c r="B164" t="s">
        <v>1459</v>
      </c>
      <c r="C164" s="107" t="s">
        <v>1460</v>
      </c>
    </row>
    <row r="165" spans="1:3" x14ac:dyDescent="0.25">
      <c r="A165" t="s">
        <v>1181</v>
      </c>
      <c r="B165" t="s">
        <v>1461</v>
      </c>
    </row>
    <row r="166" spans="1:3" x14ac:dyDescent="0.25">
      <c r="A166" t="s">
        <v>1185</v>
      </c>
      <c r="B166" t="s">
        <v>1462</v>
      </c>
      <c r="C166" s="107" t="s">
        <v>1463</v>
      </c>
    </row>
    <row r="167" spans="1:3" x14ac:dyDescent="0.25">
      <c r="A167" t="s">
        <v>1464</v>
      </c>
      <c r="B167" t="s">
        <v>1465</v>
      </c>
    </row>
    <row r="168" spans="1:3" x14ac:dyDescent="0.25">
      <c r="A168" t="s">
        <v>1466</v>
      </c>
      <c r="B168" t="s">
        <v>1467</v>
      </c>
    </row>
    <row r="169" spans="1:3" x14ac:dyDescent="0.25">
      <c r="A169" t="s">
        <v>1201</v>
      </c>
      <c r="B169" t="s">
        <v>1468</v>
      </c>
    </row>
    <row r="170" spans="1:3" x14ac:dyDescent="0.25">
      <c r="A170" t="s">
        <v>1204</v>
      </c>
      <c r="B170" t="s">
        <v>1469</v>
      </c>
    </row>
    <row r="171" spans="1:3" x14ac:dyDescent="0.25">
      <c r="A171" t="s">
        <v>1470</v>
      </c>
      <c r="B171" t="s">
        <v>1471</v>
      </c>
    </row>
    <row r="172" spans="1:3" x14ac:dyDescent="0.25">
      <c r="A172" t="s">
        <v>1472</v>
      </c>
      <c r="B172" t="s">
        <v>1473</v>
      </c>
    </row>
    <row r="173" spans="1:3" x14ac:dyDescent="0.25">
      <c r="A173" t="s">
        <v>1474</v>
      </c>
      <c r="B173" t="s">
        <v>1475</v>
      </c>
    </row>
    <row r="174" spans="1:3" x14ac:dyDescent="0.25">
      <c r="A174" t="s">
        <v>1219</v>
      </c>
      <c r="B174" t="s">
        <v>1476</v>
      </c>
    </row>
    <row r="175" spans="1:3" x14ac:dyDescent="0.25">
      <c r="A175" t="s">
        <v>1223</v>
      </c>
      <c r="B175" t="s">
        <v>1477</v>
      </c>
      <c r="C175" s="107" t="s">
        <v>1478</v>
      </c>
    </row>
    <row r="176" spans="1:3" x14ac:dyDescent="0.25">
      <c r="A176" t="s">
        <v>1227</v>
      </c>
      <c r="B176" t="s">
        <v>1479</v>
      </c>
      <c r="C176" s="107" t="s">
        <v>1480</v>
      </c>
    </row>
    <row r="177" spans="1:3" x14ac:dyDescent="0.25">
      <c r="A177" t="s">
        <v>1481</v>
      </c>
      <c r="B177" t="s">
        <v>1482</v>
      </c>
    </row>
    <row r="178" spans="1:3" x14ac:dyDescent="0.25">
      <c r="A178" t="s">
        <v>1233</v>
      </c>
      <c r="B178" t="s">
        <v>1483</v>
      </c>
      <c r="C178" s="107" t="s">
        <v>1484</v>
      </c>
    </row>
    <row r="179" spans="1:3" x14ac:dyDescent="0.25">
      <c r="A179" t="s">
        <v>1237</v>
      </c>
      <c r="B179" t="s">
        <v>1485</v>
      </c>
      <c r="C179" s="107" t="s">
        <v>1486</v>
      </c>
    </row>
    <row r="180" spans="1:3" x14ac:dyDescent="0.25">
      <c r="A180" t="s">
        <v>1242</v>
      </c>
      <c r="B180" t="s">
        <v>1487</v>
      </c>
    </row>
    <row r="181" spans="1:3" x14ac:dyDescent="0.25">
      <c r="A181" t="s">
        <v>1246</v>
      </c>
      <c r="B181" t="s">
        <v>1488</v>
      </c>
    </row>
    <row r="182" spans="1:3" x14ac:dyDescent="0.25">
      <c r="A182" t="s">
        <v>1254</v>
      </c>
      <c r="B182" t="s">
        <v>1467</v>
      </c>
      <c r="C182" s="107" t="s">
        <v>1489</v>
      </c>
    </row>
  </sheetData>
  <sortState xmlns:xlrd2="http://schemas.microsoft.com/office/spreadsheetml/2017/richdata2" ref="A1:B182">
    <sortCondition ref="A1:A182"/>
  </sortState>
  <mergeCells count="1">
    <mergeCell ref="D2:H4"/>
  </mergeCells>
  <hyperlinks>
    <hyperlink ref="B28" r:id="rId1" xr:uid="{E9351D12-4017-4E89-9D2E-9E898C6A3FAC}"/>
    <hyperlink ref="B9" r:id="rId2" xr:uid="{919BD733-A76F-4F79-83E6-58CA76C7453D}"/>
    <hyperlink ref="B11" r:id="rId3" xr:uid="{1A932040-0C11-4150-ADFB-AC98EF6FEA69}"/>
    <hyperlink ref="B16" r:id="rId4" xr:uid="{D5141712-0817-40DE-A516-71DF5B669C54}"/>
    <hyperlink ref="B22" r:id="rId5" xr:uid="{0B816E1B-21EC-482D-925D-687AB674CFEB}"/>
    <hyperlink ref="C33" r:id="rId6" xr:uid="{FEBF112B-8F41-4EA4-8522-08DF99CA853D}"/>
    <hyperlink ref="C38" r:id="rId7" xr:uid="{6E453EEA-09B1-4B17-B90C-5DA30C76FCC3}"/>
    <hyperlink ref="C49" r:id="rId8" xr:uid="{1175D07D-BCE6-434A-9505-430744C98C4E}"/>
    <hyperlink ref="C57" r:id="rId9" xr:uid="{4060B139-EB00-49D4-B041-7EBD1837698E}"/>
    <hyperlink ref="C58" r:id="rId10" xr:uid="{EAE044FE-AE0F-4B1F-8570-C855650D2EDA}"/>
    <hyperlink ref="C75" r:id="rId11" xr:uid="{E81D77D7-E8C7-458B-AB6E-79F6E25529A1}"/>
    <hyperlink ref="C76" r:id="rId12" xr:uid="{BEB0B10C-D6ED-4DE6-BEED-963E66D2C067}"/>
    <hyperlink ref="C79" r:id="rId13" xr:uid="{392EB538-FB3A-438D-8BF2-2054294D244B}"/>
    <hyperlink ref="C80" r:id="rId14" xr:uid="{73DFE635-9E2B-4A71-AAF5-15C3D1868745}"/>
    <hyperlink ref="C100" r:id="rId15" xr:uid="{181D1CBF-3355-4F48-8E4E-57FD7DA62469}"/>
    <hyperlink ref="C105" r:id="rId16" xr:uid="{5B1D54A8-E3B6-4BD2-A382-2C018B8AAC6D}"/>
    <hyperlink ref="C112" r:id="rId17" xr:uid="{FC244042-1BB7-47E0-A916-A5D652E27A72}"/>
    <hyperlink ref="C128" r:id="rId18" xr:uid="{3B8567CC-E1FE-41BB-8EC3-008E61F95332}"/>
    <hyperlink ref="C146" r:id="rId19" xr:uid="{A95EC19A-3AEA-4B9D-A1E5-65A0B0DE4A56}"/>
    <hyperlink ref="C148" r:id="rId20" xr:uid="{1570CF98-B77E-4DAD-AF9E-BDD481E8FDCD}"/>
    <hyperlink ref="C149" r:id="rId21" xr:uid="{C3ADC65F-29EB-45A1-BC91-4C917BF5E872}"/>
    <hyperlink ref="C160" r:id="rId22" xr:uid="{8D26D3C8-3F30-479B-85BB-43688C4008E8}"/>
    <hyperlink ref="C164" r:id="rId23" xr:uid="{D08B8E7F-A9A3-4C1E-9FAA-753D330BA39E}"/>
    <hyperlink ref="C166" r:id="rId24" xr:uid="{C3D78539-6631-470D-B6FF-4A3393007439}"/>
    <hyperlink ref="C175" r:id="rId25" xr:uid="{5E0489DF-CDAE-471A-8C8C-A2C947439D32}"/>
    <hyperlink ref="C176" r:id="rId26" xr:uid="{C5C4AADD-5D01-444F-8912-F453FB996246}"/>
    <hyperlink ref="C178" r:id="rId27" xr:uid="{1DA186BE-E999-401B-9CA3-4A9B6BAF74D4}"/>
    <hyperlink ref="C179" r:id="rId28" xr:uid="{3B043C47-5FEC-4BA2-8EB1-C130A75CCF5F}"/>
    <hyperlink ref="C182" r:id="rId29" xr:uid="{0829A807-6880-4B1F-ABB7-F88F77E82C7D}"/>
  </hyperlinks>
  <pageMargins left="0.7" right="0.7" top="0.75" bottom="0.75" header="0.3" footer="0.3"/>
  <pageSetup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95BC-4A46-4706-99D8-02225E2B76A6}">
  <dimension ref="A1:AT676"/>
  <sheetViews>
    <sheetView workbookViewId="0">
      <selection activeCell="S646" sqref="S646"/>
    </sheetView>
  </sheetViews>
  <sheetFormatPr defaultColWidth="8.85546875" defaultRowHeight="15" x14ac:dyDescent="0.25"/>
  <cols>
    <col min="3" max="3" width="25.7109375" customWidth="1"/>
    <col min="8" max="8" width="12.140625" customWidth="1"/>
  </cols>
  <sheetData>
    <row r="1" spans="1:46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</row>
    <row r="2" spans="1:46" ht="30" x14ac:dyDescent="0.25">
      <c r="A2" s="2">
        <v>404083</v>
      </c>
      <c r="B2" s="3" t="s">
        <v>134</v>
      </c>
      <c r="C2" s="3" t="s">
        <v>1258</v>
      </c>
      <c r="D2" s="3" t="s">
        <v>141</v>
      </c>
      <c r="E2" s="2">
        <v>1546</v>
      </c>
      <c r="F2" s="3" t="s">
        <v>137</v>
      </c>
      <c r="G2" s="3" t="s">
        <v>138</v>
      </c>
      <c r="H2" s="6">
        <v>10950000</v>
      </c>
      <c r="I2" s="6">
        <v>3650000</v>
      </c>
      <c r="J2" s="6">
        <v>3000000</v>
      </c>
      <c r="K2" s="6">
        <v>3000000</v>
      </c>
      <c r="L2" s="6">
        <v>3000000</v>
      </c>
      <c r="M2" s="6">
        <v>2948000</v>
      </c>
      <c r="N2" s="6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5"/>
      <c r="AL2" s="5"/>
      <c r="AM2" s="5"/>
      <c r="AN2" s="5"/>
      <c r="AO2" s="7"/>
      <c r="AP2" s="7"/>
      <c r="AQ2" s="7"/>
      <c r="AR2" s="7"/>
      <c r="AS2" s="7"/>
      <c r="AT2" s="7"/>
    </row>
    <row r="3" spans="1:46" ht="30" x14ac:dyDescent="0.25">
      <c r="A3" s="2">
        <v>404084</v>
      </c>
      <c r="B3" s="3" t="s">
        <v>134</v>
      </c>
      <c r="C3" s="3" t="s">
        <v>1258</v>
      </c>
      <c r="D3" s="3" t="s">
        <v>136</v>
      </c>
      <c r="E3" s="5"/>
      <c r="F3" s="3" t="s">
        <v>137</v>
      </c>
      <c r="G3" s="3" t="s">
        <v>138</v>
      </c>
      <c r="H3" s="6">
        <v>10800000</v>
      </c>
      <c r="I3" s="6">
        <v>830000</v>
      </c>
      <c r="J3" s="6">
        <v>200000</v>
      </c>
      <c r="K3" s="6">
        <v>200000</v>
      </c>
      <c r="L3" s="6">
        <v>200000</v>
      </c>
      <c r="M3" s="6">
        <v>830000</v>
      </c>
      <c r="N3" s="6">
        <v>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5"/>
      <c r="AM3" s="5"/>
      <c r="AN3" s="5"/>
      <c r="AO3" s="4"/>
      <c r="AP3" s="4"/>
      <c r="AQ3" s="4"/>
      <c r="AR3" s="4"/>
      <c r="AS3" s="4"/>
      <c r="AT3" s="4"/>
    </row>
    <row r="4" spans="1:46" ht="30" x14ac:dyDescent="0.25">
      <c r="A4" s="2">
        <v>404033</v>
      </c>
      <c r="B4" s="3" t="s">
        <v>139</v>
      </c>
      <c r="C4" s="3" t="s">
        <v>140</v>
      </c>
      <c r="D4" s="3" t="s">
        <v>141</v>
      </c>
      <c r="E4" s="2">
        <v>250</v>
      </c>
      <c r="F4" s="3" t="s">
        <v>142</v>
      </c>
      <c r="G4" s="3" t="s">
        <v>143</v>
      </c>
      <c r="H4" s="6">
        <v>732000</v>
      </c>
      <c r="I4" s="6">
        <v>200000</v>
      </c>
      <c r="J4" s="6">
        <v>400000</v>
      </c>
      <c r="K4" s="6">
        <v>1300000</v>
      </c>
      <c r="L4" s="6">
        <v>400000</v>
      </c>
      <c r="M4" s="6">
        <v>1300000</v>
      </c>
      <c r="N4" s="6">
        <v>1300000</v>
      </c>
      <c r="O4" s="6">
        <v>2920000</v>
      </c>
      <c r="P4" s="4"/>
      <c r="Q4" s="6">
        <v>2000000</v>
      </c>
      <c r="R4" s="6">
        <v>1500000</v>
      </c>
      <c r="S4" s="6">
        <v>1500000</v>
      </c>
      <c r="T4" s="6">
        <v>2962000</v>
      </c>
      <c r="U4" s="6">
        <v>2592000</v>
      </c>
      <c r="V4" s="6">
        <v>2592000</v>
      </c>
      <c r="W4" s="6">
        <v>2592000</v>
      </c>
      <c r="X4" s="6">
        <v>400000</v>
      </c>
      <c r="Y4" s="4"/>
      <c r="Z4" s="6">
        <v>4498500</v>
      </c>
      <c r="AA4" s="6">
        <v>4498500</v>
      </c>
      <c r="AB4" s="6">
        <v>4498500</v>
      </c>
      <c r="AC4" s="6">
        <v>4498500</v>
      </c>
      <c r="AD4" s="6">
        <v>4498500</v>
      </c>
      <c r="AE4" s="6">
        <v>4498500</v>
      </c>
      <c r="AF4" s="6">
        <v>4498500</v>
      </c>
      <c r="AG4" s="6">
        <v>4498500</v>
      </c>
      <c r="AH4" s="6">
        <v>4498500</v>
      </c>
      <c r="AI4" s="4"/>
      <c r="AJ4" s="4"/>
      <c r="AK4" s="7"/>
      <c r="AL4" s="7"/>
      <c r="AM4" s="5"/>
      <c r="AN4" s="7"/>
      <c r="AO4" s="4"/>
      <c r="AP4" s="4"/>
      <c r="AQ4" s="4"/>
      <c r="AR4" s="4"/>
      <c r="AS4" s="2">
        <v>0</v>
      </c>
      <c r="AT4" s="4"/>
    </row>
    <row r="5" spans="1:46" ht="30" x14ac:dyDescent="0.25">
      <c r="A5" s="2">
        <v>436017</v>
      </c>
      <c r="B5" s="3" t="s">
        <v>139</v>
      </c>
      <c r="C5" s="3" t="s">
        <v>1259</v>
      </c>
      <c r="D5" s="3" t="s">
        <v>136</v>
      </c>
      <c r="E5" s="2">
        <v>140</v>
      </c>
      <c r="F5" s="3" t="s">
        <v>145</v>
      </c>
      <c r="G5" s="3" t="s">
        <v>146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>
        <v>4100000</v>
      </c>
      <c r="AJ5" s="6">
        <v>4100000</v>
      </c>
      <c r="AK5" s="6">
        <v>4100000</v>
      </c>
      <c r="AL5" s="6">
        <v>4100000</v>
      </c>
      <c r="AM5" s="2">
        <v>4100000</v>
      </c>
      <c r="AN5" s="6">
        <v>4100000</v>
      </c>
      <c r="AO5" s="6">
        <v>4100000</v>
      </c>
      <c r="AP5" s="4"/>
      <c r="AQ5" s="6">
        <v>4100000</v>
      </c>
      <c r="AR5" s="6">
        <v>4100000</v>
      </c>
      <c r="AS5" s="2">
        <v>4100000</v>
      </c>
      <c r="AT5" s="4"/>
    </row>
    <row r="6" spans="1:46" ht="30" x14ac:dyDescent="0.25">
      <c r="A6" s="2">
        <v>409292</v>
      </c>
      <c r="B6" s="3" t="s">
        <v>147</v>
      </c>
      <c r="C6" s="3" t="s">
        <v>1260</v>
      </c>
      <c r="D6" s="3" t="s">
        <v>141</v>
      </c>
      <c r="E6" s="2">
        <v>110</v>
      </c>
      <c r="F6" s="3" t="s">
        <v>153</v>
      </c>
      <c r="G6" s="3" t="s">
        <v>154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7"/>
      <c r="AN6" s="5"/>
      <c r="AO6" s="4"/>
      <c r="AP6" s="4"/>
      <c r="AQ6" s="4"/>
      <c r="AR6" s="4"/>
      <c r="AS6" s="7"/>
      <c r="AT6" s="4"/>
    </row>
    <row r="7" spans="1:46" ht="30" x14ac:dyDescent="0.25">
      <c r="A7" s="2">
        <v>409293</v>
      </c>
      <c r="B7" s="3" t="s">
        <v>147</v>
      </c>
      <c r="C7" s="3" t="s">
        <v>1260</v>
      </c>
      <c r="D7" s="3" t="s">
        <v>136</v>
      </c>
      <c r="E7" s="2">
        <v>200</v>
      </c>
      <c r="F7" s="3" t="s">
        <v>151</v>
      </c>
      <c r="G7" s="3" t="s">
        <v>152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5"/>
      <c r="AO7" s="4"/>
      <c r="AP7" s="4"/>
      <c r="AQ7" s="4"/>
      <c r="AR7" s="4"/>
      <c r="AS7" s="4"/>
      <c r="AT7" s="4"/>
    </row>
    <row r="8" spans="1:46" ht="30" x14ac:dyDescent="0.25">
      <c r="A8" s="2">
        <v>409294</v>
      </c>
      <c r="B8" s="3" t="s">
        <v>147</v>
      </c>
      <c r="C8" s="3" t="s">
        <v>1260</v>
      </c>
      <c r="D8" s="3" t="s">
        <v>180</v>
      </c>
      <c r="E8" s="2">
        <v>257</v>
      </c>
      <c r="F8" s="3" t="s">
        <v>149</v>
      </c>
      <c r="G8" s="3" t="s">
        <v>150</v>
      </c>
      <c r="H8" s="6">
        <v>7859520</v>
      </c>
      <c r="I8" s="6">
        <v>9028800</v>
      </c>
      <c r="J8" s="6">
        <v>8127360</v>
      </c>
      <c r="K8" s="6">
        <v>9346320</v>
      </c>
      <c r="L8" s="6">
        <v>9752400</v>
      </c>
      <c r="M8" s="6">
        <v>10666800</v>
      </c>
      <c r="N8" s="6">
        <v>9781200</v>
      </c>
      <c r="O8" s="6">
        <v>10256400</v>
      </c>
      <c r="P8" s="6">
        <v>10771200</v>
      </c>
      <c r="Q8" s="6">
        <v>10580400</v>
      </c>
      <c r="R8" s="6">
        <v>9979200</v>
      </c>
      <c r="S8" s="6">
        <v>9979200</v>
      </c>
      <c r="T8" s="6">
        <v>9991000</v>
      </c>
      <c r="U8" s="6">
        <v>10000000</v>
      </c>
      <c r="V8" s="6">
        <v>9990000</v>
      </c>
      <c r="W8" s="6">
        <v>10000000</v>
      </c>
      <c r="X8" s="2">
        <v>10000000</v>
      </c>
      <c r="Y8" s="2">
        <v>14905494</v>
      </c>
      <c r="Z8" s="6">
        <v>14066000</v>
      </c>
      <c r="AA8" s="2">
        <v>16828500</v>
      </c>
      <c r="AB8" s="2">
        <v>17012944</v>
      </c>
      <c r="AC8" s="2">
        <v>20000000</v>
      </c>
      <c r="AD8" s="5"/>
      <c r="AE8" s="5"/>
      <c r="AF8" s="5"/>
      <c r="AG8" s="5"/>
      <c r="AH8" s="5"/>
      <c r="AI8" s="4"/>
      <c r="AJ8" s="4"/>
      <c r="AK8" s="5"/>
      <c r="AL8" s="4"/>
      <c r="AM8" s="4"/>
      <c r="AN8" s="7"/>
      <c r="AO8" s="4"/>
      <c r="AP8" s="4"/>
      <c r="AQ8" s="4"/>
      <c r="AR8" s="4"/>
      <c r="AS8" s="4"/>
      <c r="AT8" s="4"/>
    </row>
    <row r="9" spans="1:46" ht="30" x14ac:dyDescent="0.25">
      <c r="A9" s="2">
        <v>411178</v>
      </c>
      <c r="B9" s="3" t="s">
        <v>147</v>
      </c>
      <c r="C9" s="3" t="s">
        <v>1260</v>
      </c>
      <c r="D9" s="3" t="s">
        <v>157</v>
      </c>
      <c r="E9" s="2">
        <v>305</v>
      </c>
      <c r="F9" s="3" t="s">
        <v>166</v>
      </c>
      <c r="G9" s="3" t="s">
        <v>167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7"/>
      <c r="Y9" s="7"/>
      <c r="Z9" s="4"/>
      <c r="AA9" s="7"/>
      <c r="AB9" s="7"/>
      <c r="AC9" s="6">
        <v>152400000</v>
      </c>
      <c r="AD9" s="6">
        <v>21427000</v>
      </c>
      <c r="AE9" s="6">
        <v>12281600</v>
      </c>
      <c r="AF9" s="7"/>
      <c r="AG9" s="7"/>
      <c r="AH9" s="7"/>
      <c r="AI9" s="4"/>
      <c r="AJ9" s="4"/>
      <c r="AK9" s="5"/>
      <c r="AL9" s="5"/>
      <c r="AM9" s="5"/>
      <c r="AN9" s="5"/>
      <c r="AO9" s="4"/>
      <c r="AP9" s="4"/>
      <c r="AQ9" s="4"/>
      <c r="AR9" s="4"/>
      <c r="AS9" s="4"/>
      <c r="AT9" s="4"/>
    </row>
    <row r="10" spans="1:46" ht="30" x14ac:dyDescent="0.25">
      <c r="A10" s="2">
        <v>409205</v>
      </c>
      <c r="B10" s="3" t="s">
        <v>155</v>
      </c>
      <c r="C10" s="3" t="s">
        <v>1261</v>
      </c>
      <c r="D10" s="3" t="s">
        <v>157</v>
      </c>
      <c r="E10" s="2">
        <v>489</v>
      </c>
      <c r="F10" s="3" t="s">
        <v>158</v>
      </c>
      <c r="G10" s="3" t="s">
        <v>159</v>
      </c>
      <c r="H10" s="6">
        <v>0</v>
      </c>
      <c r="I10" s="6">
        <v>0</v>
      </c>
      <c r="J10" s="6">
        <v>0</v>
      </c>
      <c r="K10" s="6">
        <v>0</v>
      </c>
      <c r="L10" s="6">
        <v>102000</v>
      </c>
      <c r="M10" s="6">
        <v>140000</v>
      </c>
      <c r="N10" s="6">
        <v>330000</v>
      </c>
      <c r="O10" s="6">
        <v>144000</v>
      </c>
      <c r="P10" s="6">
        <v>120000</v>
      </c>
      <c r="Q10" s="6">
        <v>148160</v>
      </c>
      <c r="R10" s="6">
        <v>281000</v>
      </c>
      <c r="S10" s="6">
        <v>278000</v>
      </c>
      <c r="T10" s="6">
        <v>359240</v>
      </c>
      <c r="U10" s="6">
        <v>53000</v>
      </c>
      <c r="V10" s="6">
        <v>157000</v>
      </c>
      <c r="W10" s="6">
        <v>187000</v>
      </c>
      <c r="X10" s="4"/>
      <c r="Y10" s="4"/>
      <c r="Z10" s="6">
        <v>5528</v>
      </c>
      <c r="AA10" s="6">
        <v>44370</v>
      </c>
      <c r="AB10" s="6">
        <v>59737</v>
      </c>
      <c r="AC10" s="6">
        <v>128290</v>
      </c>
      <c r="AD10" s="4"/>
      <c r="AE10" s="4"/>
      <c r="AF10" s="4"/>
      <c r="AG10" s="5"/>
      <c r="AH10" s="5"/>
      <c r="AI10" s="5"/>
      <c r="AJ10" s="5"/>
      <c r="AK10" s="5"/>
      <c r="AL10" s="5"/>
      <c r="AM10" s="5"/>
      <c r="AN10" s="5"/>
      <c r="AO10" s="4"/>
      <c r="AP10" s="4"/>
      <c r="AQ10" s="4"/>
      <c r="AR10" s="4"/>
      <c r="AS10" s="4"/>
      <c r="AT10" s="4"/>
    </row>
    <row r="11" spans="1:46" ht="30" x14ac:dyDescent="0.25">
      <c r="A11" s="2">
        <v>409206</v>
      </c>
      <c r="B11" s="3" t="s">
        <v>155</v>
      </c>
      <c r="C11" s="3" t="s">
        <v>1261</v>
      </c>
      <c r="D11" s="3" t="s">
        <v>172</v>
      </c>
      <c r="E11" s="2">
        <v>488</v>
      </c>
      <c r="F11" s="3" t="s">
        <v>173</v>
      </c>
      <c r="G11" s="3" t="s">
        <v>174</v>
      </c>
      <c r="H11" s="6">
        <v>8100000</v>
      </c>
      <c r="I11" s="6">
        <v>0</v>
      </c>
      <c r="J11" s="6">
        <v>0</v>
      </c>
      <c r="K11" s="6">
        <v>0</v>
      </c>
      <c r="L11" s="6">
        <v>23800000</v>
      </c>
      <c r="M11" s="6">
        <v>13800000</v>
      </c>
      <c r="N11" s="6">
        <v>0</v>
      </c>
      <c r="O11" s="6">
        <v>0</v>
      </c>
      <c r="P11" s="4"/>
      <c r="Q11" s="4"/>
      <c r="R11" s="4"/>
      <c r="S11" s="6">
        <v>12458000</v>
      </c>
      <c r="T11" s="6">
        <v>0</v>
      </c>
      <c r="U11" s="4"/>
      <c r="V11" s="4"/>
      <c r="W11" s="4"/>
      <c r="X11" s="4"/>
      <c r="Y11" s="4"/>
      <c r="Z11" s="4"/>
      <c r="AA11" s="6">
        <v>0</v>
      </c>
      <c r="AB11" s="4"/>
      <c r="AC11" s="4"/>
      <c r="AD11" s="4"/>
      <c r="AE11" s="4"/>
      <c r="AF11" s="4"/>
      <c r="AG11" s="5"/>
      <c r="AH11" s="5"/>
      <c r="AI11" s="5"/>
      <c r="AJ11" s="5"/>
      <c r="AK11" s="7"/>
      <c r="AL11" s="2">
        <v>1861000</v>
      </c>
      <c r="AM11" s="2">
        <v>593006</v>
      </c>
      <c r="AN11" s="2">
        <v>2139000</v>
      </c>
      <c r="AO11" s="2">
        <v>3566000</v>
      </c>
      <c r="AP11" s="2">
        <v>840000</v>
      </c>
      <c r="AQ11" s="2">
        <v>834000</v>
      </c>
      <c r="AR11" s="2">
        <v>3958000</v>
      </c>
      <c r="AS11" s="5"/>
      <c r="AT11" s="5"/>
    </row>
    <row r="12" spans="1:46" ht="30" x14ac:dyDescent="0.25">
      <c r="A12" s="2">
        <v>409207</v>
      </c>
      <c r="B12" s="3" t="s">
        <v>155</v>
      </c>
      <c r="C12" s="3" t="s">
        <v>1261</v>
      </c>
      <c r="D12" s="3" t="s">
        <v>136</v>
      </c>
      <c r="E12" s="2">
        <v>499</v>
      </c>
      <c r="F12" s="3" t="s">
        <v>160</v>
      </c>
      <c r="G12" s="3" t="s">
        <v>161</v>
      </c>
      <c r="H12" s="6">
        <v>167374000</v>
      </c>
      <c r="I12" s="6">
        <v>30344000</v>
      </c>
      <c r="J12" s="6">
        <v>154800000</v>
      </c>
      <c r="K12" s="6">
        <v>161498000</v>
      </c>
      <c r="L12" s="6">
        <v>50284000</v>
      </c>
      <c r="M12" s="6">
        <v>50200000</v>
      </c>
      <c r="N12" s="6">
        <v>30300000</v>
      </c>
      <c r="O12" s="6">
        <v>44753000</v>
      </c>
      <c r="P12" s="6">
        <v>63888000</v>
      </c>
      <c r="Q12" s="6">
        <v>95153000</v>
      </c>
      <c r="R12" s="6">
        <v>35058000</v>
      </c>
      <c r="S12" s="6">
        <v>27434000</v>
      </c>
      <c r="T12" s="6">
        <v>22612000</v>
      </c>
      <c r="U12" s="6">
        <v>54904000</v>
      </c>
      <c r="V12" s="6">
        <v>8521000</v>
      </c>
      <c r="W12" s="6">
        <v>8006000</v>
      </c>
      <c r="X12" s="4"/>
      <c r="Y12" s="4"/>
      <c r="Z12" s="6">
        <v>12772000</v>
      </c>
      <c r="AA12" s="6">
        <v>11056500</v>
      </c>
      <c r="AB12" s="6">
        <v>10324500</v>
      </c>
      <c r="AC12" s="6">
        <v>45570164</v>
      </c>
      <c r="AD12" s="6">
        <v>18713000</v>
      </c>
      <c r="AE12" s="6">
        <v>28283000</v>
      </c>
      <c r="AF12" s="2">
        <v>29041000</v>
      </c>
      <c r="AG12" s="2">
        <v>76398000</v>
      </c>
      <c r="AH12" s="2">
        <v>202683533</v>
      </c>
      <c r="AI12" s="2">
        <v>98178250</v>
      </c>
      <c r="AJ12" s="2">
        <v>149918979</v>
      </c>
      <c r="AK12" s="2">
        <v>167924293</v>
      </c>
      <c r="AL12" s="2">
        <v>145219898</v>
      </c>
      <c r="AM12" s="2">
        <v>159162414</v>
      </c>
      <c r="AN12" s="2">
        <v>142467501</v>
      </c>
      <c r="AO12" s="2">
        <v>139868279</v>
      </c>
      <c r="AP12" s="2">
        <v>151977000</v>
      </c>
      <c r="AQ12" s="2">
        <v>157052000</v>
      </c>
      <c r="AR12" s="2">
        <v>149025000</v>
      </c>
      <c r="AS12" s="5"/>
      <c r="AT12" s="5"/>
    </row>
    <row r="13" spans="1:46" ht="30" x14ac:dyDescent="0.25">
      <c r="A13" s="2">
        <v>409208</v>
      </c>
      <c r="B13" s="3" t="s">
        <v>155</v>
      </c>
      <c r="C13" s="3" t="s">
        <v>1261</v>
      </c>
      <c r="D13" s="3" t="s">
        <v>141</v>
      </c>
      <c r="E13" s="2">
        <v>480</v>
      </c>
      <c r="F13" s="3" t="s">
        <v>175</v>
      </c>
      <c r="G13" s="3" t="s">
        <v>176</v>
      </c>
      <c r="H13" s="6">
        <v>75702000</v>
      </c>
      <c r="I13" s="6">
        <v>198699000</v>
      </c>
      <c r="J13" s="6">
        <v>148700000</v>
      </c>
      <c r="K13" s="6">
        <v>156626000</v>
      </c>
      <c r="L13" s="6">
        <v>274518000</v>
      </c>
      <c r="M13" s="6">
        <v>244900000</v>
      </c>
      <c r="N13" s="6">
        <v>251200000</v>
      </c>
      <c r="O13" s="6">
        <v>241726000</v>
      </c>
      <c r="P13" s="6">
        <v>243800000</v>
      </c>
      <c r="Q13" s="6">
        <v>194478000</v>
      </c>
      <c r="R13" s="6">
        <v>320252000</v>
      </c>
      <c r="S13" s="6">
        <v>330489000</v>
      </c>
      <c r="T13" s="6">
        <v>311714000</v>
      </c>
      <c r="U13" s="6">
        <v>200390000</v>
      </c>
      <c r="V13" s="6">
        <v>242749000</v>
      </c>
      <c r="W13" s="6">
        <v>275186000</v>
      </c>
      <c r="X13" s="4"/>
      <c r="Y13" s="4"/>
      <c r="Z13" s="6">
        <v>300271000</v>
      </c>
      <c r="AA13" s="6">
        <v>300290000</v>
      </c>
      <c r="AB13" s="6">
        <v>314727000</v>
      </c>
      <c r="AC13" s="6">
        <v>312013000</v>
      </c>
      <c r="AD13" s="6">
        <v>278040000</v>
      </c>
      <c r="AE13" s="6">
        <v>306888000</v>
      </c>
      <c r="AF13" s="6">
        <v>292777000</v>
      </c>
      <c r="AG13" s="2">
        <v>204354000</v>
      </c>
      <c r="AH13" s="2">
        <v>188708000</v>
      </c>
      <c r="AI13" s="2">
        <v>222011187</v>
      </c>
      <c r="AJ13" s="2">
        <v>164506002</v>
      </c>
      <c r="AK13" s="2">
        <v>162799334</v>
      </c>
      <c r="AL13" s="2">
        <v>171388693</v>
      </c>
      <c r="AM13" s="2">
        <v>162478772</v>
      </c>
      <c r="AN13" s="2">
        <v>147741709</v>
      </c>
      <c r="AO13" s="6">
        <v>141886463</v>
      </c>
      <c r="AP13" s="6">
        <v>129942800</v>
      </c>
      <c r="AQ13" s="6">
        <v>150352000</v>
      </c>
      <c r="AR13" s="6">
        <v>99885000</v>
      </c>
      <c r="AS13" s="7"/>
      <c r="AT13" s="7"/>
    </row>
    <row r="14" spans="1:46" ht="30" x14ac:dyDescent="0.25">
      <c r="A14" s="2">
        <v>409209</v>
      </c>
      <c r="B14" s="3" t="s">
        <v>155</v>
      </c>
      <c r="C14" s="3" t="s">
        <v>1261</v>
      </c>
      <c r="D14" s="3" t="s">
        <v>169</v>
      </c>
      <c r="E14" s="2">
        <v>524</v>
      </c>
      <c r="F14" s="3" t="s">
        <v>170</v>
      </c>
      <c r="G14" s="3" t="s">
        <v>171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/>
      <c r="AG14" s="5"/>
      <c r="AH14" s="5"/>
      <c r="AI14" s="5"/>
      <c r="AJ14" s="7"/>
      <c r="AK14" s="5"/>
      <c r="AL14" s="5"/>
      <c r="AM14" s="5"/>
      <c r="AN14" s="5"/>
      <c r="AO14" s="5"/>
      <c r="AP14" s="5"/>
      <c r="AQ14" s="4"/>
      <c r="AR14" s="5"/>
      <c r="AS14" s="5"/>
      <c r="AT14" s="4"/>
    </row>
    <row r="15" spans="1:46" ht="30" x14ac:dyDescent="0.25">
      <c r="A15" s="2">
        <v>409211</v>
      </c>
      <c r="B15" s="3" t="s">
        <v>155</v>
      </c>
      <c r="C15" s="3" t="s">
        <v>1261</v>
      </c>
      <c r="D15" s="3" t="s">
        <v>180</v>
      </c>
      <c r="E15" s="2">
        <v>457</v>
      </c>
      <c r="F15" s="3" t="s">
        <v>181</v>
      </c>
      <c r="G15" s="3" t="s">
        <v>182</v>
      </c>
      <c r="H15" s="6">
        <v>66170000</v>
      </c>
      <c r="I15" s="6">
        <v>41121000</v>
      </c>
      <c r="J15" s="6">
        <v>68900000</v>
      </c>
      <c r="K15" s="6">
        <v>96629000</v>
      </c>
      <c r="L15" s="6">
        <v>144235000</v>
      </c>
      <c r="M15" s="6">
        <v>122800000</v>
      </c>
      <c r="N15" s="6">
        <v>104200000</v>
      </c>
      <c r="O15" s="6">
        <v>89550000</v>
      </c>
      <c r="P15" s="6">
        <v>113276000</v>
      </c>
      <c r="Q15" s="6">
        <v>102573000</v>
      </c>
      <c r="R15" s="6">
        <v>189221000</v>
      </c>
      <c r="S15" s="6">
        <v>116362000</v>
      </c>
      <c r="T15" s="6">
        <v>125106000</v>
      </c>
      <c r="U15" s="6">
        <v>111798000</v>
      </c>
      <c r="V15" s="6">
        <v>122745000</v>
      </c>
      <c r="W15" s="6">
        <v>88312000</v>
      </c>
      <c r="X15" s="4"/>
      <c r="Y15" s="4"/>
      <c r="Z15" s="6">
        <v>76647000</v>
      </c>
      <c r="AA15" s="6">
        <v>93700000</v>
      </c>
      <c r="AB15" s="6">
        <v>95216000</v>
      </c>
      <c r="AC15" s="2">
        <v>103678000</v>
      </c>
      <c r="AD15" s="2">
        <v>141406000</v>
      </c>
      <c r="AE15" s="2">
        <v>137638000</v>
      </c>
      <c r="AF15" s="2">
        <v>165399000</v>
      </c>
      <c r="AG15" s="2">
        <v>228157846</v>
      </c>
      <c r="AH15" s="2">
        <v>125306871</v>
      </c>
      <c r="AI15" s="2">
        <v>170299105</v>
      </c>
      <c r="AJ15" s="2">
        <v>164349575</v>
      </c>
      <c r="AK15" s="2">
        <v>149220691</v>
      </c>
      <c r="AL15" s="2">
        <v>133483084</v>
      </c>
      <c r="AM15" s="2">
        <v>116139387</v>
      </c>
      <c r="AN15" s="2">
        <v>119117698</v>
      </c>
      <c r="AO15" s="2">
        <v>89139930</v>
      </c>
      <c r="AP15" s="2">
        <v>83901000</v>
      </c>
      <c r="AQ15" s="2">
        <v>167327000</v>
      </c>
      <c r="AR15" s="2">
        <v>157371000</v>
      </c>
      <c r="AS15" s="5"/>
      <c r="AT15" s="4"/>
    </row>
    <row r="16" spans="1:46" ht="30" x14ac:dyDescent="0.25">
      <c r="A16" s="2">
        <v>409212</v>
      </c>
      <c r="B16" s="3" t="s">
        <v>155</v>
      </c>
      <c r="C16" s="3" t="s">
        <v>1261</v>
      </c>
      <c r="D16" s="3" t="s">
        <v>177</v>
      </c>
      <c r="E16" s="2">
        <v>460</v>
      </c>
      <c r="F16" s="3" t="s">
        <v>178</v>
      </c>
      <c r="G16" s="3" t="s">
        <v>179</v>
      </c>
      <c r="H16" s="6">
        <v>0</v>
      </c>
      <c r="I16" s="6">
        <v>5284000</v>
      </c>
      <c r="J16" s="6">
        <v>35800000</v>
      </c>
      <c r="K16" s="6">
        <v>63187000</v>
      </c>
      <c r="L16" s="6">
        <v>31666000</v>
      </c>
      <c r="M16" s="6">
        <v>17000000</v>
      </c>
      <c r="N16" s="6">
        <v>8900000</v>
      </c>
      <c r="O16" s="6">
        <v>56742000</v>
      </c>
      <c r="P16" s="6">
        <v>17414000</v>
      </c>
      <c r="Q16" s="6">
        <v>44903000</v>
      </c>
      <c r="R16" s="6">
        <v>3494000</v>
      </c>
      <c r="S16" s="6">
        <v>15686000</v>
      </c>
      <c r="T16" s="6">
        <v>17653000</v>
      </c>
      <c r="U16" s="6">
        <v>4163000</v>
      </c>
      <c r="V16" s="6">
        <v>6885000</v>
      </c>
      <c r="W16" s="6">
        <v>2291000</v>
      </c>
      <c r="X16" s="4"/>
      <c r="Y16" s="4"/>
      <c r="Z16" s="6">
        <v>5903000</v>
      </c>
      <c r="AA16" s="2">
        <v>8457000</v>
      </c>
      <c r="AB16" s="2">
        <v>4711300</v>
      </c>
      <c r="AC16" s="2">
        <v>16714000</v>
      </c>
      <c r="AD16" s="2">
        <v>10336200</v>
      </c>
      <c r="AE16" s="2">
        <v>39960000</v>
      </c>
      <c r="AF16" s="2">
        <v>31072000</v>
      </c>
      <c r="AG16" s="2">
        <v>11926624</v>
      </c>
      <c r="AH16" s="2">
        <v>47005808</v>
      </c>
      <c r="AI16" s="2">
        <v>486915</v>
      </c>
      <c r="AJ16" s="2">
        <v>38729</v>
      </c>
      <c r="AK16" s="2">
        <v>1204190</v>
      </c>
      <c r="AL16" s="2">
        <v>9343933</v>
      </c>
      <c r="AM16" s="2">
        <v>2838895</v>
      </c>
      <c r="AN16" s="2">
        <v>2856725</v>
      </c>
      <c r="AO16" s="2">
        <v>863096</v>
      </c>
      <c r="AP16" s="2">
        <v>11071000</v>
      </c>
      <c r="AQ16" s="2">
        <v>386000</v>
      </c>
      <c r="AR16" s="2">
        <v>2576000</v>
      </c>
      <c r="AS16" s="5"/>
      <c r="AT16" s="4"/>
    </row>
    <row r="17" spans="1:46" ht="30" x14ac:dyDescent="0.25">
      <c r="A17" s="2">
        <v>409998</v>
      </c>
      <c r="B17" s="3" t="s">
        <v>183</v>
      </c>
      <c r="C17" s="3" t="s">
        <v>1262</v>
      </c>
      <c r="D17" s="3" t="s">
        <v>141</v>
      </c>
      <c r="E17" s="2">
        <v>450</v>
      </c>
      <c r="F17" s="3" t="s">
        <v>189</v>
      </c>
      <c r="G17" s="3" t="s">
        <v>190</v>
      </c>
      <c r="H17" s="4"/>
      <c r="I17" s="4"/>
      <c r="J17" s="4"/>
      <c r="K17" s="4"/>
      <c r="L17" s="4"/>
      <c r="M17" s="4"/>
      <c r="N17" s="4"/>
      <c r="O17" s="4"/>
      <c r="P17" s="4"/>
      <c r="Q17" s="6">
        <v>10300000</v>
      </c>
      <c r="R17" s="6">
        <v>5633440</v>
      </c>
      <c r="S17" s="6">
        <v>8196500</v>
      </c>
      <c r="T17" s="6">
        <v>9231680</v>
      </c>
      <c r="U17" s="6">
        <v>4842947</v>
      </c>
      <c r="V17" s="6">
        <v>4964604</v>
      </c>
      <c r="W17" s="6">
        <v>6996262</v>
      </c>
      <c r="X17" s="6">
        <v>5626000</v>
      </c>
      <c r="Y17" s="4"/>
      <c r="Z17" s="6">
        <v>5538000</v>
      </c>
      <c r="AA17" s="6">
        <v>4835000</v>
      </c>
      <c r="AB17" s="6">
        <v>5335500</v>
      </c>
      <c r="AC17" s="6">
        <v>6317500</v>
      </c>
      <c r="AD17" s="2">
        <v>11721000</v>
      </c>
      <c r="AE17" s="2">
        <v>11797500</v>
      </c>
      <c r="AF17" s="2">
        <v>12278000</v>
      </c>
      <c r="AG17" s="2">
        <v>11822500</v>
      </c>
      <c r="AH17" s="2">
        <v>12156000</v>
      </c>
      <c r="AI17" s="2">
        <v>10252000</v>
      </c>
      <c r="AJ17" s="2">
        <v>10642500</v>
      </c>
      <c r="AK17" s="2">
        <v>11107500</v>
      </c>
      <c r="AL17" s="2">
        <v>11675500</v>
      </c>
      <c r="AM17" s="2">
        <v>13159000</v>
      </c>
      <c r="AN17" s="2">
        <v>9301500</v>
      </c>
      <c r="AO17" s="2">
        <v>9505802</v>
      </c>
      <c r="AP17" s="2">
        <v>9522000</v>
      </c>
      <c r="AQ17" s="2">
        <v>9264600</v>
      </c>
      <c r="AR17" s="2">
        <v>10308000</v>
      </c>
      <c r="AS17" s="5"/>
      <c r="AT17" s="4"/>
    </row>
    <row r="18" spans="1:46" ht="30" x14ac:dyDescent="0.25">
      <c r="A18" s="2">
        <v>410361</v>
      </c>
      <c r="B18" s="3" t="s">
        <v>183</v>
      </c>
      <c r="C18" s="3" t="s">
        <v>1262</v>
      </c>
      <c r="D18" s="3" t="s">
        <v>136</v>
      </c>
      <c r="E18" s="2">
        <v>450</v>
      </c>
      <c r="F18" s="3" t="s">
        <v>187</v>
      </c>
      <c r="G18" s="3" t="s">
        <v>188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6">
        <v>4728200</v>
      </c>
      <c r="U18" s="6">
        <v>4696553</v>
      </c>
      <c r="V18" s="6">
        <v>5684742</v>
      </c>
      <c r="W18" s="6">
        <v>6548140</v>
      </c>
      <c r="X18" s="6">
        <v>5626000</v>
      </c>
      <c r="Y18" s="4"/>
      <c r="Z18" s="6">
        <v>5869000</v>
      </c>
      <c r="AA18" s="6">
        <v>4836000</v>
      </c>
      <c r="AB18" s="6">
        <v>5335500</v>
      </c>
      <c r="AC18" s="6">
        <v>6317500</v>
      </c>
      <c r="AD18" s="2">
        <v>11721000</v>
      </c>
      <c r="AE18" s="2">
        <v>11797500</v>
      </c>
      <c r="AF18" s="2">
        <v>12278000</v>
      </c>
      <c r="AG18" s="2">
        <v>11822500</v>
      </c>
      <c r="AH18" s="2">
        <v>12156000</v>
      </c>
      <c r="AI18" s="2">
        <v>14247000</v>
      </c>
      <c r="AJ18" s="2">
        <v>10586000</v>
      </c>
      <c r="AK18" s="2">
        <v>11107500</v>
      </c>
      <c r="AL18" s="2">
        <v>11675500</v>
      </c>
      <c r="AM18" s="2">
        <v>7804000</v>
      </c>
      <c r="AN18" s="2">
        <v>10791500</v>
      </c>
      <c r="AO18" s="2">
        <v>9881700</v>
      </c>
      <c r="AP18" s="2">
        <v>8615000</v>
      </c>
      <c r="AQ18" s="6">
        <v>9241000</v>
      </c>
      <c r="AR18" s="2">
        <v>10187000</v>
      </c>
      <c r="AS18" s="5"/>
      <c r="AT18" s="4"/>
    </row>
    <row r="19" spans="1:46" ht="30" x14ac:dyDescent="0.25">
      <c r="A19" s="2">
        <v>411523</v>
      </c>
      <c r="B19" s="3" t="s">
        <v>183</v>
      </c>
      <c r="C19" s="3" t="s">
        <v>1262</v>
      </c>
      <c r="D19" s="3" t="s">
        <v>180</v>
      </c>
      <c r="E19" s="2">
        <v>526</v>
      </c>
      <c r="F19" s="3" t="s">
        <v>185</v>
      </c>
      <c r="G19" s="3" t="s">
        <v>186</v>
      </c>
      <c r="H19" s="6">
        <v>13882482</v>
      </c>
      <c r="I19" s="6">
        <v>15103000</v>
      </c>
      <c r="J19" s="6">
        <v>14509000</v>
      </c>
      <c r="K19" s="6">
        <v>15051200</v>
      </c>
      <c r="L19" s="6">
        <v>15624578</v>
      </c>
      <c r="M19" s="6">
        <v>14317000</v>
      </c>
      <c r="N19" s="6">
        <v>13547300</v>
      </c>
      <c r="O19" s="6">
        <v>14361400</v>
      </c>
      <c r="P19" s="6">
        <v>13684000</v>
      </c>
      <c r="Q19" s="6">
        <v>12672400</v>
      </c>
      <c r="R19" s="6">
        <v>13545000</v>
      </c>
      <c r="S19" s="6">
        <v>13889700</v>
      </c>
      <c r="T19" s="6">
        <v>13290000</v>
      </c>
      <c r="U19" s="6">
        <v>11839000</v>
      </c>
      <c r="V19" s="6">
        <v>12132000</v>
      </c>
      <c r="W19" s="6">
        <v>12029000</v>
      </c>
      <c r="X19" s="4"/>
      <c r="Y19" s="4"/>
      <c r="Z19" s="2">
        <v>11024000</v>
      </c>
      <c r="AA19" s="6">
        <v>14592000</v>
      </c>
      <c r="AB19" s="2">
        <v>13504000</v>
      </c>
      <c r="AC19" s="2">
        <v>11977000</v>
      </c>
      <c r="AD19" s="2">
        <v>491000</v>
      </c>
      <c r="AE19" s="2">
        <v>264000</v>
      </c>
      <c r="AF19" s="2">
        <v>469000</v>
      </c>
      <c r="AG19" s="2">
        <v>391000</v>
      </c>
      <c r="AH19" s="2">
        <v>249000</v>
      </c>
      <c r="AI19" s="2">
        <v>593900</v>
      </c>
      <c r="AJ19" s="2">
        <v>1093800</v>
      </c>
      <c r="AK19" s="2">
        <v>468100</v>
      </c>
      <c r="AL19" s="2">
        <v>156000</v>
      </c>
      <c r="AM19" s="2">
        <v>115900</v>
      </c>
      <c r="AN19" s="2">
        <v>302800</v>
      </c>
      <c r="AO19" s="2">
        <v>131000</v>
      </c>
      <c r="AP19" s="2">
        <v>269100</v>
      </c>
      <c r="AQ19" s="2">
        <v>327700</v>
      </c>
      <c r="AR19" s="2">
        <v>320800</v>
      </c>
      <c r="AS19" s="5"/>
      <c r="AT19" s="4"/>
    </row>
    <row r="20" spans="1:46" ht="30" x14ac:dyDescent="0.25">
      <c r="A20" s="2">
        <v>409237</v>
      </c>
      <c r="B20" s="3" t="s">
        <v>162</v>
      </c>
      <c r="C20" s="3" t="s">
        <v>1263</v>
      </c>
      <c r="D20" s="3" t="s">
        <v>136</v>
      </c>
      <c r="E20" s="2">
        <v>570</v>
      </c>
      <c r="F20" s="3" t="s">
        <v>192</v>
      </c>
      <c r="G20" s="3" t="s">
        <v>193</v>
      </c>
      <c r="H20" s="6">
        <v>629400</v>
      </c>
      <c r="I20" s="6">
        <v>44180000</v>
      </c>
      <c r="J20" s="6">
        <v>6344000</v>
      </c>
      <c r="K20" s="6">
        <v>40991000</v>
      </c>
      <c r="L20" s="6">
        <v>3108000</v>
      </c>
      <c r="M20" s="6">
        <v>6885000</v>
      </c>
      <c r="N20" s="6">
        <v>3917000</v>
      </c>
      <c r="O20" s="6">
        <v>6600000</v>
      </c>
      <c r="P20" s="6">
        <v>2445000</v>
      </c>
      <c r="Q20" s="6">
        <v>3597000</v>
      </c>
      <c r="R20" s="6">
        <v>4131000</v>
      </c>
      <c r="S20" s="6">
        <v>3403000</v>
      </c>
      <c r="T20" s="6">
        <v>465000</v>
      </c>
      <c r="U20" s="6">
        <v>5279000</v>
      </c>
      <c r="V20" s="6">
        <v>5939000</v>
      </c>
      <c r="W20" s="6">
        <v>785000</v>
      </c>
      <c r="X20" s="4"/>
      <c r="Y20" s="4"/>
      <c r="Z20" s="6">
        <v>790000</v>
      </c>
      <c r="AA20" s="6">
        <v>276000</v>
      </c>
      <c r="AB20" s="6">
        <v>2893000</v>
      </c>
      <c r="AC20" s="6">
        <v>5157000</v>
      </c>
      <c r="AD20" s="6">
        <v>1864600</v>
      </c>
      <c r="AE20" s="2">
        <v>4860500</v>
      </c>
      <c r="AF20" s="2">
        <v>12000</v>
      </c>
      <c r="AG20" s="2">
        <v>50000</v>
      </c>
      <c r="AH20" s="2">
        <v>1518000</v>
      </c>
      <c r="AI20" s="2">
        <v>102000</v>
      </c>
      <c r="AJ20" s="2">
        <v>232000</v>
      </c>
      <c r="AK20" s="2">
        <v>8000</v>
      </c>
      <c r="AL20" s="2">
        <v>11000</v>
      </c>
      <c r="AM20" s="2">
        <v>136000</v>
      </c>
      <c r="AN20" s="2">
        <v>156800</v>
      </c>
      <c r="AO20" s="6">
        <v>6000</v>
      </c>
      <c r="AP20" s="2">
        <v>2000</v>
      </c>
      <c r="AQ20" s="6">
        <v>38000</v>
      </c>
      <c r="AR20" s="6">
        <v>24000</v>
      </c>
      <c r="AS20" s="7"/>
      <c r="AT20" s="4"/>
    </row>
    <row r="21" spans="1:46" ht="30" x14ac:dyDescent="0.25">
      <c r="A21" s="2">
        <v>409238</v>
      </c>
      <c r="B21" s="3" t="s">
        <v>162</v>
      </c>
      <c r="C21" s="3" t="s">
        <v>1263</v>
      </c>
      <c r="D21" s="3" t="s">
        <v>141</v>
      </c>
      <c r="E21" s="2">
        <v>500</v>
      </c>
      <c r="F21" s="3" t="s">
        <v>164</v>
      </c>
      <c r="G21" s="3" t="s">
        <v>165</v>
      </c>
      <c r="H21" s="6">
        <v>39139739</v>
      </c>
      <c r="I21" s="6">
        <v>2792000</v>
      </c>
      <c r="J21" s="6">
        <v>48438000</v>
      </c>
      <c r="K21" s="6">
        <v>9225000</v>
      </c>
      <c r="L21" s="6">
        <v>56274000</v>
      </c>
      <c r="M21" s="6">
        <v>56160000</v>
      </c>
      <c r="N21" s="6">
        <v>56968000</v>
      </c>
      <c r="O21" s="6">
        <v>86642000</v>
      </c>
      <c r="P21" s="6">
        <v>75241000</v>
      </c>
      <c r="Q21" s="6">
        <v>70464000</v>
      </c>
      <c r="R21" s="6">
        <v>72760000</v>
      </c>
      <c r="S21" s="6">
        <v>75661000</v>
      </c>
      <c r="T21" s="6">
        <v>71462000</v>
      </c>
      <c r="U21" s="6">
        <v>80446000</v>
      </c>
      <c r="V21" s="6">
        <v>74683000</v>
      </c>
      <c r="W21" s="6">
        <v>7999700</v>
      </c>
      <c r="X21" s="4"/>
      <c r="Y21" s="4"/>
      <c r="Z21" s="6">
        <v>86644000</v>
      </c>
      <c r="AA21" s="6">
        <v>81203000</v>
      </c>
      <c r="AB21" s="6">
        <v>82982000</v>
      </c>
      <c r="AC21" s="2">
        <v>88221000</v>
      </c>
      <c r="AD21" s="2">
        <v>87097000</v>
      </c>
      <c r="AE21" s="2">
        <v>69908000</v>
      </c>
      <c r="AF21" s="2">
        <v>62874000</v>
      </c>
      <c r="AG21" s="2">
        <v>65526000</v>
      </c>
      <c r="AH21" s="2">
        <v>70187000</v>
      </c>
      <c r="AI21" s="2">
        <v>65971000</v>
      </c>
      <c r="AJ21" s="2">
        <v>51299000</v>
      </c>
      <c r="AK21" s="2">
        <v>44945000</v>
      </c>
      <c r="AL21" s="2">
        <v>68750000</v>
      </c>
      <c r="AM21" s="2">
        <v>61667000</v>
      </c>
      <c r="AN21" s="2">
        <v>47873000</v>
      </c>
      <c r="AO21" s="2">
        <v>10275000</v>
      </c>
      <c r="AP21" s="2">
        <v>4019000</v>
      </c>
      <c r="AQ21" s="6">
        <v>27298000</v>
      </c>
      <c r="AR21" s="6">
        <v>47600000</v>
      </c>
      <c r="AS21" s="4"/>
      <c r="AT21" s="4"/>
    </row>
    <row r="22" spans="1:46" ht="30" x14ac:dyDescent="0.25">
      <c r="A22" s="2">
        <v>411525</v>
      </c>
      <c r="B22" s="3" t="s">
        <v>162</v>
      </c>
      <c r="C22" s="3" t="s">
        <v>1263</v>
      </c>
      <c r="D22" s="3" t="s">
        <v>180</v>
      </c>
      <c r="E22" s="2">
        <v>457</v>
      </c>
      <c r="F22" s="3" t="s">
        <v>194</v>
      </c>
      <c r="G22" s="3" t="s">
        <v>195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7"/>
      <c r="AD22" s="5"/>
      <c r="AE22" s="2">
        <v>7646000</v>
      </c>
      <c r="AF22" s="2">
        <v>58875000</v>
      </c>
      <c r="AG22" s="2">
        <v>51602000</v>
      </c>
      <c r="AH22" s="2">
        <v>63789000</v>
      </c>
      <c r="AI22" s="2">
        <v>56993000</v>
      </c>
      <c r="AJ22" s="2">
        <v>66199000</v>
      </c>
      <c r="AK22" s="2">
        <v>72413000</v>
      </c>
      <c r="AL22" s="2">
        <v>49550000</v>
      </c>
      <c r="AM22" s="2">
        <v>52315000</v>
      </c>
      <c r="AN22" s="5"/>
      <c r="AO22" s="2">
        <v>84050000</v>
      </c>
      <c r="AP22" s="2">
        <v>91823000</v>
      </c>
      <c r="AQ22" s="6">
        <v>68960000</v>
      </c>
      <c r="AR22" s="6">
        <v>54593000</v>
      </c>
      <c r="AS22" s="4"/>
      <c r="AT22" s="4"/>
    </row>
    <row r="23" spans="1:46" ht="30" x14ac:dyDescent="0.25">
      <c r="A23" s="2">
        <v>412032</v>
      </c>
      <c r="B23" s="3" t="s">
        <v>196</v>
      </c>
      <c r="C23" s="3" t="s">
        <v>197</v>
      </c>
      <c r="D23" s="3" t="s">
        <v>141</v>
      </c>
      <c r="E23" s="2">
        <v>180</v>
      </c>
      <c r="F23" s="3" t="s">
        <v>202</v>
      </c>
      <c r="G23" s="3" t="s">
        <v>203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5"/>
      <c r="AD23" s="5"/>
      <c r="AE23" s="5"/>
      <c r="AF23" s="2">
        <v>72000</v>
      </c>
      <c r="AG23" s="2">
        <v>288000</v>
      </c>
      <c r="AH23" s="2">
        <v>288000</v>
      </c>
      <c r="AI23" s="2">
        <v>200000</v>
      </c>
      <c r="AJ23" s="2">
        <v>220000</v>
      </c>
      <c r="AK23" s="2">
        <v>220000</v>
      </c>
      <c r="AL23" s="2">
        <v>222000</v>
      </c>
      <c r="AM23" s="2">
        <v>220000</v>
      </c>
      <c r="AN23" s="2">
        <v>200000</v>
      </c>
      <c r="AO23" s="2">
        <v>186000</v>
      </c>
      <c r="AP23" s="6">
        <v>186000</v>
      </c>
      <c r="AQ23" s="4"/>
      <c r="AR23" s="2">
        <v>180000</v>
      </c>
      <c r="AS23" s="4"/>
      <c r="AT23" s="4"/>
    </row>
    <row r="24" spans="1:46" ht="30" x14ac:dyDescent="0.25">
      <c r="A24" s="2">
        <v>412033</v>
      </c>
      <c r="B24" s="3" t="s">
        <v>196</v>
      </c>
      <c r="C24" s="3" t="s">
        <v>197</v>
      </c>
      <c r="D24" s="3" t="s">
        <v>136</v>
      </c>
      <c r="E24" s="2">
        <v>180</v>
      </c>
      <c r="F24" s="3" t="s">
        <v>202</v>
      </c>
      <c r="G24" s="3" t="s">
        <v>203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5"/>
      <c r="AB24" s="5"/>
      <c r="AC24" s="5"/>
      <c r="AD24" s="5"/>
      <c r="AE24" s="5"/>
      <c r="AF24" s="2">
        <v>45000</v>
      </c>
      <c r="AG24" s="2">
        <v>288000</v>
      </c>
      <c r="AH24" s="2">
        <v>288000</v>
      </c>
      <c r="AI24" s="2">
        <v>100000</v>
      </c>
      <c r="AJ24" s="2">
        <v>105000</v>
      </c>
      <c r="AK24" s="2">
        <v>105000</v>
      </c>
      <c r="AL24" s="2">
        <v>106000</v>
      </c>
      <c r="AM24" s="2">
        <v>106000</v>
      </c>
      <c r="AN24" s="6">
        <v>100000</v>
      </c>
      <c r="AO24" s="6">
        <v>110000</v>
      </c>
      <c r="AP24" s="6">
        <v>110000</v>
      </c>
      <c r="AQ24" s="4"/>
      <c r="AR24" s="2">
        <v>110000</v>
      </c>
      <c r="AS24" s="4"/>
      <c r="AT24" s="4"/>
    </row>
    <row r="25" spans="1:46" ht="30" x14ac:dyDescent="0.25">
      <c r="A25" s="2">
        <v>412034</v>
      </c>
      <c r="B25" s="3" t="s">
        <v>196</v>
      </c>
      <c r="C25" s="3" t="s">
        <v>197</v>
      </c>
      <c r="D25" s="3" t="s">
        <v>180</v>
      </c>
      <c r="E25" s="2">
        <v>300</v>
      </c>
      <c r="F25" s="3" t="s">
        <v>200</v>
      </c>
      <c r="G25" s="3" t="s">
        <v>201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5"/>
      <c r="AD25" s="5"/>
      <c r="AE25" s="5"/>
      <c r="AF25" s="5"/>
      <c r="AG25" s="7"/>
      <c r="AH25" s="2">
        <v>5500</v>
      </c>
      <c r="AI25" s="6">
        <v>50000</v>
      </c>
      <c r="AJ25" s="6">
        <v>55000</v>
      </c>
      <c r="AK25" s="2">
        <v>79000</v>
      </c>
      <c r="AL25" s="6">
        <v>79000</v>
      </c>
      <c r="AM25" s="2">
        <v>79000</v>
      </c>
      <c r="AN25" s="6">
        <v>79000</v>
      </c>
      <c r="AO25" s="6">
        <v>78000</v>
      </c>
      <c r="AP25" s="6">
        <v>78000</v>
      </c>
      <c r="AQ25" s="4"/>
      <c r="AR25" s="6">
        <v>78000</v>
      </c>
      <c r="AS25" s="4"/>
      <c r="AT25" s="4"/>
    </row>
    <row r="26" spans="1:46" ht="30" x14ac:dyDescent="0.25">
      <c r="A26" s="2">
        <v>412035</v>
      </c>
      <c r="B26" s="3" t="s">
        <v>196</v>
      </c>
      <c r="C26" s="3" t="s">
        <v>197</v>
      </c>
      <c r="D26" s="3" t="s">
        <v>157</v>
      </c>
      <c r="E26" s="2">
        <v>300</v>
      </c>
      <c r="F26" s="3" t="s">
        <v>198</v>
      </c>
      <c r="G26" s="3" t="s">
        <v>199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7"/>
      <c r="AB26" s="7"/>
      <c r="AC26" s="7"/>
      <c r="AD26" s="5"/>
      <c r="AE26" s="5"/>
      <c r="AF26" s="5"/>
      <c r="AG26" s="5"/>
      <c r="AH26" s="5"/>
      <c r="AI26" s="6">
        <v>50000</v>
      </c>
      <c r="AJ26" s="6">
        <v>55000</v>
      </c>
      <c r="AK26" s="2">
        <v>55000</v>
      </c>
      <c r="AL26" s="6">
        <v>55000</v>
      </c>
      <c r="AM26" s="2">
        <v>55000</v>
      </c>
      <c r="AN26" s="6">
        <v>55000</v>
      </c>
      <c r="AO26" s="6">
        <v>54000</v>
      </c>
      <c r="AP26" s="6">
        <v>54000</v>
      </c>
      <c r="AQ26" s="4"/>
      <c r="AR26" s="6">
        <v>54000</v>
      </c>
      <c r="AS26" s="4"/>
      <c r="AT26" s="4"/>
    </row>
    <row r="27" spans="1:46" ht="30" x14ac:dyDescent="0.25">
      <c r="A27" s="2">
        <v>404168</v>
      </c>
      <c r="B27" s="3" t="s">
        <v>1490</v>
      </c>
      <c r="C27" s="3" t="s">
        <v>1491</v>
      </c>
      <c r="D27" s="3" t="s">
        <v>141</v>
      </c>
      <c r="E27" s="5"/>
      <c r="F27" s="3" t="s">
        <v>499</v>
      </c>
      <c r="G27" s="3" t="s">
        <v>499</v>
      </c>
      <c r="H27" s="6">
        <v>15000</v>
      </c>
      <c r="I27" s="6">
        <v>65000</v>
      </c>
      <c r="J27" s="6">
        <v>65000</v>
      </c>
      <c r="K27" s="6">
        <v>65000</v>
      </c>
      <c r="L27" s="6">
        <v>0</v>
      </c>
      <c r="M27" s="6">
        <v>0</v>
      </c>
      <c r="N27" s="6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5"/>
      <c r="AB27" s="5"/>
      <c r="AC27" s="4"/>
      <c r="AD27" s="7"/>
      <c r="AE27" s="7"/>
      <c r="AF27" s="7"/>
      <c r="AG27" s="7"/>
      <c r="AH27" s="7"/>
      <c r="AI27" s="4"/>
      <c r="AJ27" s="4"/>
      <c r="AK27" s="7"/>
      <c r="AL27" s="4"/>
      <c r="AM27" s="7"/>
      <c r="AN27" s="4"/>
      <c r="AO27" s="4"/>
      <c r="AP27" s="4"/>
      <c r="AQ27" s="4"/>
      <c r="AR27" s="4"/>
      <c r="AS27" s="4"/>
      <c r="AT27" s="4"/>
    </row>
    <row r="28" spans="1:46" ht="30" x14ac:dyDescent="0.25">
      <c r="A28" s="2">
        <v>409229</v>
      </c>
      <c r="B28" s="3" t="s">
        <v>204</v>
      </c>
      <c r="C28" s="3" t="s">
        <v>205</v>
      </c>
      <c r="D28" s="3" t="s">
        <v>136</v>
      </c>
      <c r="E28" s="2">
        <v>273</v>
      </c>
      <c r="F28" s="3" t="s">
        <v>206</v>
      </c>
      <c r="G28" s="3" t="s">
        <v>207</v>
      </c>
      <c r="H28" s="2">
        <v>7116900</v>
      </c>
      <c r="I28" s="2">
        <v>5981300</v>
      </c>
      <c r="J28" s="2">
        <v>4351050</v>
      </c>
      <c r="K28" s="2">
        <v>5185000</v>
      </c>
      <c r="L28" s="2">
        <v>5359000</v>
      </c>
      <c r="M28" s="2">
        <v>5183400</v>
      </c>
      <c r="N28" s="2">
        <v>4796000</v>
      </c>
      <c r="O28" s="2">
        <v>5157800</v>
      </c>
      <c r="P28" s="2">
        <v>4593000</v>
      </c>
      <c r="Q28" s="2">
        <v>5053200</v>
      </c>
      <c r="R28" s="2">
        <v>5499000</v>
      </c>
      <c r="S28" s="2">
        <v>5179000</v>
      </c>
      <c r="T28" s="2">
        <v>4214000</v>
      </c>
      <c r="U28" s="2">
        <v>5066000</v>
      </c>
      <c r="V28" s="2">
        <v>4942000</v>
      </c>
      <c r="W28" s="2">
        <v>5049500</v>
      </c>
      <c r="X28" s="2">
        <v>6634100</v>
      </c>
      <c r="Y28" s="2">
        <v>5779000</v>
      </c>
      <c r="Z28" s="2">
        <v>5418300</v>
      </c>
      <c r="AA28" s="6">
        <v>3189400</v>
      </c>
      <c r="AB28" s="2">
        <v>3024800</v>
      </c>
      <c r="AC28" s="2">
        <v>3060700</v>
      </c>
      <c r="AD28" s="2">
        <v>2897800</v>
      </c>
      <c r="AE28" s="2">
        <v>3183600</v>
      </c>
      <c r="AF28" s="2">
        <v>2963600</v>
      </c>
      <c r="AG28" s="2">
        <v>2859400</v>
      </c>
      <c r="AH28" s="2">
        <v>3026400</v>
      </c>
      <c r="AI28" s="2">
        <v>3000000</v>
      </c>
      <c r="AJ28" s="2">
        <v>2987900</v>
      </c>
      <c r="AK28" s="2">
        <v>2838200</v>
      </c>
      <c r="AL28" s="2">
        <v>2776800</v>
      </c>
      <c r="AM28" s="2">
        <v>3065200</v>
      </c>
      <c r="AN28" s="2">
        <v>2883100</v>
      </c>
      <c r="AO28" s="2">
        <v>2615500</v>
      </c>
      <c r="AP28" s="2">
        <v>2583600</v>
      </c>
      <c r="AQ28" s="2">
        <v>3179400</v>
      </c>
      <c r="AR28" s="2">
        <v>3055936</v>
      </c>
      <c r="AS28" s="6">
        <v>2868076</v>
      </c>
      <c r="AT28" s="4"/>
    </row>
    <row r="29" spans="1:46" ht="30" x14ac:dyDescent="0.25">
      <c r="A29" s="2">
        <v>409230</v>
      </c>
      <c r="B29" s="3" t="s">
        <v>204</v>
      </c>
      <c r="C29" s="3" t="s">
        <v>205</v>
      </c>
      <c r="D29" s="3" t="s">
        <v>180</v>
      </c>
      <c r="E29" s="6">
        <v>250</v>
      </c>
      <c r="F29" s="3" t="s">
        <v>208</v>
      </c>
      <c r="G29" s="3" t="s">
        <v>209</v>
      </c>
      <c r="H29" s="5"/>
      <c r="I29" s="5"/>
      <c r="J29" s="5"/>
      <c r="K29" s="5"/>
      <c r="L29" s="5"/>
      <c r="M29" s="2">
        <v>95200</v>
      </c>
      <c r="N29" s="2">
        <v>2180000</v>
      </c>
      <c r="O29" s="2">
        <v>2344700</v>
      </c>
      <c r="P29" s="2">
        <v>2068000</v>
      </c>
      <c r="Q29" s="2">
        <v>2069400</v>
      </c>
      <c r="R29" s="2">
        <v>2737000</v>
      </c>
      <c r="S29" s="2">
        <v>2594000</v>
      </c>
      <c r="T29" s="2">
        <v>2154000</v>
      </c>
      <c r="U29" s="2">
        <v>2316000</v>
      </c>
      <c r="V29" s="2">
        <v>2461000</v>
      </c>
      <c r="W29" s="2">
        <v>2024300</v>
      </c>
      <c r="X29" s="5"/>
      <c r="Y29" s="2">
        <v>0</v>
      </c>
      <c r="Z29" s="2">
        <v>2330400</v>
      </c>
      <c r="AA29" s="6">
        <v>3960800</v>
      </c>
      <c r="AB29" s="2">
        <v>3744100</v>
      </c>
      <c r="AC29" s="2">
        <v>3802200</v>
      </c>
      <c r="AD29" s="2">
        <v>3641400</v>
      </c>
      <c r="AE29" s="2">
        <v>3673000</v>
      </c>
      <c r="AF29" s="2">
        <v>4200200</v>
      </c>
      <c r="AG29" s="2">
        <v>3410804</v>
      </c>
      <c r="AH29" s="2">
        <v>3543713</v>
      </c>
      <c r="AI29" s="2">
        <v>3551380</v>
      </c>
      <c r="AJ29" s="2">
        <v>3388606</v>
      </c>
      <c r="AK29" s="2">
        <v>3249942</v>
      </c>
      <c r="AL29" s="2">
        <v>3137644</v>
      </c>
      <c r="AM29" s="2">
        <v>3248261</v>
      </c>
      <c r="AN29" s="2">
        <v>3120387</v>
      </c>
      <c r="AO29" s="2">
        <v>2886594</v>
      </c>
      <c r="AP29" s="2">
        <v>2951386</v>
      </c>
      <c r="AQ29" s="2">
        <v>3595221</v>
      </c>
      <c r="AR29" s="2">
        <v>3565157</v>
      </c>
      <c r="AS29" s="6">
        <v>3563099</v>
      </c>
      <c r="AT29" s="4"/>
    </row>
    <row r="30" spans="1:46" ht="30" x14ac:dyDescent="0.25">
      <c r="A30" s="2">
        <v>409231</v>
      </c>
      <c r="B30" s="3" t="s">
        <v>204</v>
      </c>
      <c r="C30" s="3" t="s">
        <v>205</v>
      </c>
      <c r="D30" s="3" t="s">
        <v>141</v>
      </c>
      <c r="E30" s="5"/>
      <c r="F30" s="3" t="s">
        <v>210</v>
      </c>
      <c r="G30" s="3" t="s">
        <v>211</v>
      </c>
      <c r="H30" s="6">
        <v>2118700</v>
      </c>
      <c r="I30" s="6">
        <v>1434600</v>
      </c>
      <c r="J30" s="6">
        <v>2756700</v>
      </c>
      <c r="K30" s="6">
        <v>2077800</v>
      </c>
      <c r="L30" s="6">
        <v>2142000</v>
      </c>
      <c r="M30" s="6">
        <v>1781200</v>
      </c>
      <c r="N30" s="6">
        <v>0</v>
      </c>
      <c r="O30" s="6">
        <v>0</v>
      </c>
      <c r="P30" s="7"/>
      <c r="Q30" s="5"/>
      <c r="R30" s="5"/>
      <c r="S30" s="5"/>
      <c r="T30" s="5"/>
      <c r="U30" s="5"/>
      <c r="V30" s="5"/>
      <c r="W30" s="5"/>
      <c r="X30" s="7"/>
      <c r="Y30" s="6">
        <v>1717000</v>
      </c>
      <c r="Z30" s="7"/>
      <c r="AA30" s="4"/>
      <c r="AB30" s="5"/>
      <c r="AC30" s="5"/>
      <c r="AD30" s="5"/>
      <c r="AE30" s="5"/>
      <c r="AF30" s="5"/>
      <c r="AG30" s="7"/>
      <c r="AH30" s="7"/>
      <c r="AI30" s="5"/>
      <c r="AJ30" s="5"/>
      <c r="AK30" s="5"/>
      <c r="AL30" s="5"/>
      <c r="AM30" s="5"/>
      <c r="AN30" s="7"/>
      <c r="AO30" s="7"/>
      <c r="AP30" s="7"/>
      <c r="AQ30" s="7"/>
      <c r="AR30" s="7"/>
      <c r="AS30" s="4"/>
      <c r="AT30" s="4"/>
    </row>
    <row r="31" spans="1:46" ht="30" x14ac:dyDescent="0.25">
      <c r="A31" s="2">
        <v>404013</v>
      </c>
      <c r="B31" s="3" t="s">
        <v>212</v>
      </c>
      <c r="C31" s="3" t="s">
        <v>213</v>
      </c>
      <c r="D31" s="3" t="s">
        <v>141</v>
      </c>
      <c r="E31" s="2">
        <v>1757</v>
      </c>
      <c r="F31" s="3" t="s">
        <v>1492</v>
      </c>
      <c r="G31" s="3" t="s">
        <v>1493</v>
      </c>
      <c r="H31" s="2">
        <v>36000000</v>
      </c>
      <c r="I31" s="2">
        <v>22750500</v>
      </c>
      <c r="J31" s="2">
        <v>25650000</v>
      </c>
      <c r="K31" s="2">
        <v>33850000</v>
      </c>
      <c r="L31" s="2">
        <v>20500000</v>
      </c>
      <c r="M31" s="2">
        <v>20500000</v>
      </c>
      <c r="N31" s="5"/>
      <c r="O31" s="6">
        <v>18250000</v>
      </c>
      <c r="P31" s="6">
        <v>11500000</v>
      </c>
      <c r="Q31" s="2">
        <v>10950000</v>
      </c>
      <c r="R31" s="6">
        <v>17820000</v>
      </c>
      <c r="S31" s="5"/>
      <c r="T31" s="2">
        <v>17820000</v>
      </c>
      <c r="U31" s="2">
        <v>18250000</v>
      </c>
      <c r="V31" s="2">
        <v>18250000</v>
      </c>
      <c r="W31" s="5"/>
      <c r="X31" s="4"/>
      <c r="Y31" s="4"/>
      <c r="Z31" s="5"/>
      <c r="AA31" s="5"/>
      <c r="AB31" s="7"/>
      <c r="AC31" s="7"/>
      <c r="AD31" s="7"/>
      <c r="AE31" s="7"/>
      <c r="AF31" s="7"/>
      <c r="AG31" s="4"/>
      <c r="AH31" s="4"/>
      <c r="AI31" s="7"/>
      <c r="AJ31" s="7"/>
      <c r="AK31" s="7"/>
      <c r="AL31" s="7"/>
      <c r="AM31" s="7"/>
      <c r="AN31" s="4"/>
      <c r="AO31" s="4"/>
      <c r="AP31" s="4"/>
      <c r="AQ31" s="4"/>
      <c r="AR31" s="6">
        <v>0</v>
      </c>
      <c r="AS31" s="6">
        <v>0</v>
      </c>
      <c r="AT31" s="4"/>
    </row>
    <row r="32" spans="1:46" ht="30" x14ac:dyDescent="0.25">
      <c r="A32" s="2">
        <v>404014</v>
      </c>
      <c r="B32" s="3" t="s">
        <v>212</v>
      </c>
      <c r="C32" s="3" t="s">
        <v>213</v>
      </c>
      <c r="D32" s="3" t="s">
        <v>136</v>
      </c>
      <c r="E32" s="2">
        <v>379</v>
      </c>
      <c r="F32" s="3" t="s">
        <v>214</v>
      </c>
      <c r="G32" s="3" t="s">
        <v>215</v>
      </c>
      <c r="H32" s="2">
        <v>0</v>
      </c>
      <c r="I32" s="6">
        <v>0</v>
      </c>
      <c r="J32" s="6">
        <v>0</v>
      </c>
      <c r="K32" s="6">
        <v>0</v>
      </c>
      <c r="L32" s="6">
        <v>0</v>
      </c>
      <c r="M32" s="2">
        <v>0</v>
      </c>
      <c r="N32" s="2">
        <v>0</v>
      </c>
      <c r="O32" s="2">
        <v>0</v>
      </c>
      <c r="P32" s="6">
        <v>50000</v>
      </c>
      <c r="Q32" s="7"/>
      <c r="R32" s="6">
        <v>10000</v>
      </c>
      <c r="S32" s="7"/>
      <c r="T32" s="6">
        <v>10000</v>
      </c>
      <c r="U32" s="6">
        <v>25000</v>
      </c>
      <c r="V32" s="6">
        <v>25000</v>
      </c>
      <c r="W32" s="7"/>
      <c r="X32" s="4"/>
      <c r="Y32" s="4"/>
      <c r="Z32" s="7"/>
      <c r="AA32" s="7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ht="30" x14ac:dyDescent="0.25">
      <c r="A33" s="2">
        <v>152530</v>
      </c>
      <c r="B33" s="3" t="s">
        <v>216</v>
      </c>
      <c r="C33" s="3" t="s">
        <v>217</v>
      </c>
      <c r="D33" s="3" t="s">
        <v>141</v>
      </c>
      <c r="E33" s="2">
        <v>300</v>
      </c>
      <c r="F33" s="3" t="s">
        <v>220</v>
      </c>
      <c r="G33" s="3" t="s">
        <v>221</v>
      </c>
      <c r="H33" s="7"/>
      <c r="I33" s="4"/>
      <c r="J33" s="4"/>
      <c r="K33" s="4"/>
      <c r="L33" s="4"/>
      <c r="M33" s="7"/>
      <c r="N33" s="7"/>
      <c r="O33" s="7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2">
        <v>6750000</v>
      </c>
      <c r="AL33" s="2">
        <v>3150000</v>
      </c>
      <c r="AM33" s="2">
        <v>18000000</v>
      </c>
      <c r="AN33" s="2">
        <v>4500000</v>
      </c>
      <c r="AO33" s="5"/>
      <c r="AP33" s="5"/>
      <c r="AQ33" s="5"/>
      <c r="AR33" s="5"/>
      <c r="AS33" s="5"/>
      <c r="AT33" s="4"/>
    </row>
    <row r="34" spans="1:46" ht="30" x14ac:dyDescent="0.25">
      <c r="A34" s="2">
        <v>152562</v>
      </c>
      <c r="B34" s="3" t="s">
        <v>216</v>
      </c>
      <c r="C34" s="3" t="s">
        <v>217</v>
      </c>
      <c r="D34" s="3" t="s">
        <v>157</v>
      </c>
      <c r="E34" s="2">
        <v>120</v>
      </c>
      <c r="F34" s="3" t="s">
        <v>224</v>
      </c>
      <c r="G34" s="3" t="s">
        <v>223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5"/>
      <c r="AH34" s="5"/>
      <c r="AI34" s="5"/>
      <c r="AJ34" s="5"/>
      <c r="AK34" s="2">
        <v>18000</v>
      </c>
      <c r="AL34" s="2">
        <v>18000</v>
      </c>
      <c r="AM34" s="2">
        <v>18000</v>
      </c>
      <c r="AN34" s="2">
        <v>18000</v>
      </c>
      <c r="AO34" s="5"/>
      <c r="AP34" s="5"/>
      <c r="AQ34" s="5"/>
      <c r="AR34" s="5"/>
      <c r="AS34" s="5"/>
      <c r="AT34" s="4"/>
    </row>
    <row r="35" spans="1:46" ht="30" x14ac:dyDescent="0.25">
      <c r="A35" s="2">
        <v>304771</v>
      </c>
      <c r="B35" s="3" t="s">
        <v>216</v>
      </c>
      <c r="C35" s="3" t="s">
        <v>217</v>
      </c>
      <c r="D35" s="3" t="s">
        <v>169</v>
      </c>
      <c r="E35" s="2">
        <v>180</v>
      </c>
      <c r="F35" s="3" t="s">
        <v>222</v>
      </c>
      <c r="G35" s="3" t="s">
        <v>223</v>
      </c>
      <c r="H35" s="5"/>
      <c r="I35" s="5"/>
      <c r="J35" s="5"/>
      <c r="K35" s="5"/>
      <c r="L35" s="5"/>
      <c r="M35" s="5"/>
      <c r="N35" s="5"/>
      <c r="O35" s="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7"/>
      <c r="AH35" s="7"/>
      <c r="AI35" s="7"/>
      <c r="AJ35" s="7"/>
      <c r="AK35" s="6">
        <v>3750</v>
      </c>
      <c r="AL35" s="6">
        <v>3750</v>
      </c>
      <c r="AM35" s="6">
        <v>3750</v>
      </c>
      <c r="AN35" s="6">
        <v>3750</v>
      </c>
      <c r="AO35" s="7"/>
      <c r="AP35" s="7"/>
      <c r="AQ35" s="7"/>
      <c r="AR35" s="7"/>
      <c r="AS35" s="7"/>
      <c r="AT35" s="4"/>
    </row>
    <row r="36" spans="1:46" ht="30" x14ac:dyDescent="0.25">
      <c r="A36" s="2">
        <v>404016</v>
      </c>
      <c r="B36" s="3" t="s">
        <v>216</v>
      </c>
      <c r="C36" s="3" t="s">
        <v>217</v>
      </c>
      <c r="D36" s="3" t="s">
        <v>180</v>
      </c>
      <c r="E36" s="6">
        <v>126</v>
      </c>
      <c r="F36" s="3" t="s">
        <v>220</v>
      </c>
      <c r="G36" s="3" t="s">
        <v>221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5"/>
      <c r="P36" s="5"/>
      <c r="Q36" s="5"/>
      <c r="R36" s="5"/>
      <c r="S36" s="5"/>
      <c r="T36" s="5"/>
      <c r="U36" s="5"/>
      <c r="V36" s="5"/>
      <c r="W36" s="5"/>
      <c r="X36" s="2">
        <v>2056000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4"/>
      <c r="AO36" s="4"/>
      <c r="AP36" s="4"/>
      <c r="AQ36" s="4"/>
      <c r="AR36" s="4"/>
      <c r="AS36" s="4"/>
      <c r="AT36" s="4"/>
    </row>
    <row r="37" spans="1:46" ht="30" x14ac:dyDescent="0.25">
      <c r="A37" s="2">
        <v>404019</v>
      </c>
      <c r="B37" s="3" t="s">
        <v>216</v>
      </c>
      <c r="C37" s="3" t="s">
        <v>217</v>
      </c>
      <c r="D37" s="3" t="s">
        <v>177</v>
      </c>
      <c r="E37" s="6">
        <v>300</v>
      </c>
      <c r="F37" s="3" t="s">
        <v>218</v>
      </c>
      <c r="G37" s="3" t="s">
        <v>219</v>
      </c>
      <c r="H37" s="7"/>
      <c r="I37" s="7"/>
      <c r="J37" s="7"/>
      <c r="K37" s="7"/>
      <c r="L37" s="7"/>
      <c r="M37" s="7"/>
      <c r="N37" s="7"/>
      <c r="O37" s="7"/>
      <c r="P37" s="5"/>
      <c r="Q37" s="7"/>
      <c r="R37" s="7"/>
      <c r="S37" s="7"/>
      <c r="T37" s="7"/>
      <c r="U37" s="7"/>
      <c r="V37" s="7"/>
      <c r="W37" s="7"/>
      <c r="X37" s="6">
        <v>1800000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6">
        <v>54000</v>
      </c>
      <c r="AL37" s="6">
        <v>54000</v>
      </c>
      <c r="AM37" s="6">
        <v>54000</v>
      </c>
      <c r="AN37" s="6">
        <v>54000</v>
      </c>
      <c r="AO37" s="4"/>
      <c r="AP37" s="4"/>
      <c r="AQ37" s="4"/>
      <c r="AR37" s="4"/>
      <c r="AS37" s="4"/>
      <c r="AT37" s="4"/>
    </row>
    <row r="38" spans="1:46" ht="30" x14ac:dyDescent="0.25">
      <c r="A38" s="2">
        <v>409218</v>
      </c>
      <c r="B38" s="3" t="s">
        <v>225</v>
      </c>
      <c r="C38" s="3" t="s">
        <v>226</v>
      </c>
      <c r="D38" s="3" t="s">
        <v>136</v>
      </c>
      <c r="E38" s="5"/>
      <c r="F38" s="3" t="s">
        <v>227</v>
      </c>
      <c r="G38" s="3" t="s">
        <v>228</v>
      </c>
      <c r="H38" s="2">
        <v>730000</v>
      </c>
      <c r="I38" s="2">
        <v>912500</v>
      </c>
      <c r="J38" s="2">
        <v>720000</v>
      </c>
      <c r="K38" s="2">
        <v>0</v>
      </c>
      <c r="L38" s="2">
        <v>900000</v>
      </c>
      <c r="M38" s="2">
        <v>950000</v>
      </c>
      <c r="N38" s="2">
        <v>1000000</v>
      </c>
      <c r="O38" s="2">
        <v>2874375</v>
      </c>
      <c r="P38" s="2">
        <v>1861500</v>
      </c>
      <c r="Q38" s="6">
        <v>1473500</v>
      </c>
      <c r="R38" s="6">
        <v>2190000</v>
      </c>
      <c r="S38" s="6">
        <v>2874375</v>
      </c>
      <c r="T38" s="6">
        <v>2874375</v>
      </c>
      <c r="U38" s="4"/>
      <c r="V38" s="4"/>
      <c r="W38" s="4"/>
      <c r="X38" s="6">
        <v>1780450</v>
      </c>
      <c r="Y38" s="4"/>
      <c r="Z38" s="4"/>
      <c r="AA38" s="2">
        <v>1825000</v>
      </c>
      <c r="AB38" s="2">
        <v>1825000</v>
      </c>
      <c r="AC38" s="5"/>
      <c r="AD38" s="5"/>
      <c r="AE38" s="2">
        <v>4583500</v>
      </c>
      <c r="AF38" s="2">
        <v>3718200</v>
      </c>
      <c r="AG38" s="6">
        <v>1031800</v>
      </c>
      <c r="AH38" s="6">
        <v>1158900</v>
      </c>
      <c r="AI38" s="6">
        <v>498800</v>
      </c>
      <c r="AJ38" s="6">
        <v>1029100</v>
      </c>
      <c r="AK38" s="6">
        <v>1048900</v>
      </c>
      <c r="AL38" s="6">
        <v>1170600</v>
      </c>
      <c r="AM38" s="6">
        <v>1557400</v>
      </c>
      <c r="AN38" s="6">
        <v>346300</v>
      </c>
      <c r="AO38" s="6">
        <v>379200</v>
      </c>
      <c r="AP38" s="6">
        <v>134300</v>
      </c>
      <c r="AQ38" s="6">
        <v>781700</v>
      </c>
      <c r="AR38" s="6">
        <v>604100</v>
      </c>
      <c r="AS38" s="6">
        <v>8500</v>
      </c>
      <c r="AT38" s="4"/>
    </row>
    <row r="39" spans="1:46" ht="30" x14ac:dyDescent="0.25">
      <c r="A39" s="2">
        <v>409219</v>
      </c>
      <c r="B39" s="3" t="s">
        <v>225</v>
      </c>
      <c r="C39" s="3" t="s">
        <v>226</v>
      </c>
      <c r="D39" s="3" t="s">
        <v>141</v>
      </c>
      <c r="E39" s="5"/>
      <c r="F39" s="3" t="s">
        <v>229</v>
      </c>
      <c r="G39" s="3" t="s">
        <v>230</v>
      </c>
      <c r="H39" s="2">
        <v>730000</v>
      </c>
      <c r="I39" s="2">
        <v>912500</v>
      </c>
      <c r="J39" s="2">
        <v>720000</v>
      </c>
      <c r="K39" s="2">
        <v>1560000</v>
      </c>
      <c r="L39" s="2">
        <v>900000</v>
      </c>
      <c r="M39" s="2">
        <v>950000</v>
      </c>
      <c r="N39" s="2">
        <v>1000000</v>
      </c>
      <c r="O39" s="6">
        <v>2874375</v>
      </c>
      <c r="P39" s="6">
        <v>1861500</v>
      </c>
      <c r="Q39" s="6">
        <v>1473500</v>
      </c>
      <c r="R39" s="6">
        <v>2190000</v>
      </c>
      <c r="S39" s="6">
        <v>2874375</v>
      </c>
      <c r="T39" s="6">
        <v>2874375</v>
      </c>
      <c r="U39" s="4"/>
      <c r="V39" s="4"/>
      <c r="W39" s="4"/>
      <c r="X39" s="6">
        <v>1780450</v>
      </c>
      <c r="Y39" s="4"/>
      <c r="Z39" s="4"/>
      <c r="AA39" s="6">
        <v>1825000</v>
      </c>
      <c r="AB39" s="6">
        <v>1825000</v>
      </c>
      <c r="AC39" s="6">
        <v>3214900</v>
      </c>
      <c r="AD39" s="6">
        <v>3581900</v>
      </c>
      <c r="AE39" s="7"/>
      <c r="AF39" s="6">
        <v>831700</v>
      </c>
      <c r="AG39" s="6">
        <v>1503900</v>
      </c>
      <c r="AH39" s="6">
        <v>1667800</v>
      </c>
      <c r="AI39" s="6">
        <v>1870000</v>
      </c>
      <c r="AJ39" s="6">
        <v>1311500</v>
      </c>
      <c r="AK39" s="6">
        <v>1256700</v>
      </c>
      <c r="AL39" s="6">
        <v>1170600</v>
      </c>
      <c r="AM39" s="6">
        <v>1557400</v>
      </c>
      <c r="AN39" s="6">
        <v>2357900</v>
      </c>
      <c r="AO39" s="6">
        <v>1405100</v>
      </c>
      <c r="AP39" s="6">
        <v>2133200</v>
      </c>
      <c r="AQ39" s="6">
        <v>1510600</v>
      </c>
      <c r="AR39" s="6">
        <v>1908900</v>
      </c>
      <c r="AS39" s="6">
        <v>3994500</v>
      </c>
      <c r="AT39" s="4"/>
    </row>
    <row r="40" spans="1:46" ht="30" x14ac:dyDescent="0.25">
      <c r="A40" s="2">
        <v>405016</v>
      </c>
      <c r="B40" s="3" t="s">
        <v>231</v>
      </c>
      <c r="C40" s="3" t="s">
        <v>232</v>
      </c>
      <c r="D40" s="3" t="s">
        <v>157</v>
      </c>
      <c r="E40" s="2">
        <v>565</v>
      </c>
      <c r="F40" s="3" t="s">
        <v>235</v>
      </c>
      <c r="G40" s="3" t="s">
        <v>236</v>
      </c>
      <c r="H40" s="5"/>
      <c r="I40" s="5"/>
      <c r="J40" s="5"/>
      <c r="K40" s="5"/>
      <c r="L40" s="5"/>
      <c r="M40" s="5"/>
      <c r="N40" s="7"/>
      <c r="O40" s="5"/>
      <c r="P40" s="4"/>
      <c r="Q40" s="5"/>
      <c r="R40" s="4"/>
      <c r="S40" s="4"/>
      <c r="T40" s="4"/>
      <c r="U40" s="6">
        <v>3164000</v>
      </c>
      <c r="V40" s="6">
        <v>12506000</v>
      </c>
      <c r="W40" s="6">
        <v>17860000</v>
      </c>
      <c r="X40" s="6">
        <v>46378000</v>
      </c>
      <c r="Y40" s="6">
        <v>46079000</v>
      </c>
      <c r="Z40" s="6">
        <v>43442000</v>
      </c>
      <c r="AA40" s="6">
        <v>37466000</v>
      </c>
      <c r="AB40" s="4"/>
      <c r="AC40" s="6">
        <v>54426000</v>
      </c>
      <c r="AD40" s="6">
        <v>43121000</v>
      </c>
      <c r="AE40" s="6">
        <v>59576000</v>
      </c>
      <c r="AF40" s="6">
        <v>76632000</v>
      </c>
      <c r="AG40" s="6">
        <v>76126000</v>
      </c>
      <c r="AH40" s="6">
        <v>76126000</v>
      </c>
      <c r="AI40" s="6">
        <v>73993000</v>
      </c>
      <c r="AJ40" s="6">
        <v>73993000</v>
      </c>
      <c r="AK40" s="6">
        <v>73993000</v>
      </c>
      <c r="AL40" s="6">
        <v>78847000</v>
      </c>
      <c r="AM40" s="6">
        <v>87429000</v>
      </c>
      <c r="AN40" s="6">
        <v>92197000</v>
      </c>
      <c r="AO40" s="6">
        <v>95834000</v>
      </c>
      <c r="AP40" s="6">
        <v>63469000</v>
      </c>
      <c r="AQ40" s="2">
        <v>55023000</v>
      </c>
      <c r="AR40" s="2">
        <v>58204000</v>
      </c>
      <c r="AS40" s="2">
        <v>61909000</v>
      </c>
      <c r="AT40" s="4"/>
    </row>
    <row r="41" spans="1:46" ht="30" x14ac:dyDescent="0.25">
      <c r="A41" s="2">
        <v>409179</v>
      </c>
      <c r="B41" s="3" t="s">
        <v>231</v>
      </c>
      <c r="C41" s="3" t="s">
        <v>232</v>
      </c>
      <c r="D41" s="3" t="s">
        <v>180</v>
      </c>
      <c r="E41" s="2">
        <v>500</v>
      </c>
      <c r="F41" s="3" t="s">
        <v>237</v>
      </c>
      <c r="G41" s="3" t="s">
        <v>238</v>
      </c>
      <c r="H41" s="5"/>
      <c r="I41" s="5"/>
      <c r="J41" s="5"/>
      <c r="K41" s="5"/>
      <c r="L41" s="5"/>
      <c r="M41" s="5"/>
      <c r="N41" s="5"/>
      <c r="O41" s="2">
        <v>4942000</v>
      </c>
      <c r="P41" s="2">
        <v>32419000</v>
      </c>
      <c r="Q41" s="2">
        <v>47008800</v>
      </c>
      <c r="R41" s="2">
        <v>51874000</v>
      </c>
      <c r="S41" s="2">
        <v>67405000</v>
      </c>
      <c r="T41" s="2">
        <v>85077000</v>
      </c>
      <c r="U41" s="2">
        <v>112581000</v>
      </c>
      <c r="V41" s="2">
        <v>71722000</v>
      </c>
      <c r="W41" s="2">
        <v>67241000</v>
      </c>
      <c r="X41" s="2">
        <v>49442000</v>
      </c>
      <c r="Y41" s="2">
        <v>46060000</v>
      </c>
      <c r="Z41" s="2">
        <v>53148000</v>
      </c>
      <c r="AA41" s="2">
        <v>48570000</v>
      </c>
      <c r="AB41" s="5"/>
      <c r="AC41" s="2">
        <v>41149000</v>
      </c>
      <c r="AD41" s="2">
        <v>64579000</v>
      </c>
      <c r="AE41" s="2">
        <v>64752000</v>
      </c>
      <c r="AF41" s="2">
        <v>73660000</v>
      </c>
      <c r="AG41" s="2">
        <v>64340000</v>
      </c>
      <c r="AH41" s="2">
        <v>64340000</v>
      </c>
      <c r="AI41" s="2">
        <v>68253000</v>
      </c>
      <c r="AJ41" s="2">
        <v>68253000</v>
      </c>
      <c r="AK41" s="2">
        <v>68253000</v>
      </c>
      <c r="AL41" s="2">
        <v>40841000</v>
      </c>
      <c r="AM41" s="2">
        <v>68006000</v>
      </c>
      <c r="AN41" s="2">
        <v>72774000</v>
      </c>
      <c r="AO41" s="2">
        <v>76411000</v>
      </c>
      <c r="AP41" s="2">
        <v>59940000</v>
      </c>
      <c r="AQ41" s="2">
        <v>51494000</v>
      </c>
      <c r="AR41" s="2">
        <v>54676000</v>
      </c>
      <c r="AS41" s="2">
        <v>58381000</v>
      </c>
      <c r="AT41" s="4"/>
    </row>
    <row r="42" spans="1:46" ht="30" x14ac:dyDescent="0.25">
      <c r="A42" s="2">
        <v>409180</v>
      </c>
      <c r="B42" s="3" t="s">
        <v>231</v>
      </c>
      <c r="C42" s="3" t="s">
        <v>232</v>
      </c>
      <c r="D42" s="3" t="s">
        <v>136</v>
      </c>
      <c r="E42" s="6">
        <v>230</v>
      </c>
      <c r="F42" s="3" t="s">
        <v>239</v>
      </c>
      <c r="G42" s="3" t="s">
        <v>240</v>
      </c>
      <c r="H42" s="2">
        <v>36019800</v>
      </c>
      <c r="I42" s="2">
        <v>38425300</v>
      </c>
      <c r="J42" s="2">
        <v>40525700</v>
      </c>
      <c r="K42" s="2">
        <v>44241300</v>
      </c>
      <c r="L42" s="2">
        <v>44241300</v>
      </c>
      <c r="M42" s="6">
        <v>55731100</v>
      </c>
      <c r="N42" s="2">
        <v>53483500</v>
      </c>
      <c r="O42" s="6">
        <v>47887600</v>
      </c>
      <c r="P42" s="6">
        <v>30246300</v>
      </c>
      <c r="Q42" s="6">
        <v>25764300</v>
      </c>
      <c r="R42" s="6">
        <v>22244000</v>
      </c>
      <c r="S42" s="6">
        <v>9490400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4"/>
    </row>
    <row r="43" spans="1:46" ht="30" x14ac:dyDescent="0.25">
      <c r="A43" s="2">
        <v>409181</v>
      </c>
      <c r="B43" s="3" t="s">
        <v>231</v>
      </c>
      <c r="C43" s="3" t="s">
        <v>232</v>
      </c>
      <c r="D43" s="3" t="s">
        <v>141</v>
      </c>
      <c r="E43" s="2">
        <v>164</v>
      </c>
      <c r="F43" s="3" t="s">
        <v>241</v>
      </c>
      <c r="G43" s="3" t="s">
        <v>242</v>
      </c>
      <c r="H43" s="2">
        <v>41539200</v>
      </c>
      <c r="I43" s="2">
        <v>40027500</v>
      </c>
      <c r="J43" s="2">
        <v>46262000</v>
      </c>
      <c r="K43" s="2">
        <v>44107000</v>
      </c>
      <c r="L43" s="2">
        <v>44107000</v>
      </c>
      <c r="M43" s="2">
        <v>52888100</v>
      </c>
      <c r="N43" s="2">
        <v>46808600</v>
      </c>
      <c r="O43" s="2">
        <v>49931300</v>
      </c>
      <c r="P43" s="2">
        <v>30852700</v>
      </c>
      <c r="Q43" s="2">
        <v>23430400</v>
      </c>
      <c r="R43" s="2">
        <v>24036800</v>
      </c>
      <c r="S43" s="2">
        <v>22871700</v>
      </c>
      <c r="T43" s="5"/>
      <c r="U43" s="5"/>
      <c r="V43" s="5"/>
      <c r="W43" s="5"/>
      <c r="X43" s="5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4"/>
      <c r="AP43" s="4"/>
      <c r="AQ43" s="4"/>
      <c r="AR43" s="4"/>
      <c r="AS43" s="4"/>
      <c r="AT43" s="4"/>
    </row>
    <row r="44" spans="1:46" ht="30" x14ac:dyDescent="0.25">
      <c r="A44" s="2">
        <v>412241</v>
      </c>
      <c r="B44" s="3" t="s">
        <v>231</v>
      </c>
      <c r="C44" s="3" t="s">
        <v>232</v>
      </c>
      <c r="D44" s="3" t="s">
        <v>169</v>
      </c>
      <c r="E44" s="2">
        <v>575</v>
      </c>
      <c r="F44" s="3" t="s">
        <v>233</v>
      </c>
      <c r="G44" s="3" t="s">
        <v>234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7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2">
        <v>33759000</v>
      </c>
      <c r="AM44" s="2">
        <v>17337000</v>
      </c>
      <c r="AN44" s="2">
        <v>22105000</v>
      </c>
      <c r="AO44" s="2">
        <v>25742000</v>
      </c>
      <c r="AP44" s="6">
        <v>53303000</v>
      </c>
      <c r="AQ44" s="6">
        <v>44856000</v>
      </c>
      <c r="AR44" s="6">
        <v>48038000</v>
      </c>
      <c r="AS44" s="6">
        <v>51744000</v>
      </c>
      <c r="AT44" s="4"/>
    </row>
    <row r="45" spans="1:46" ht="30" x14ac:dyDescent="0.25">
      <c r="A45" s="2">
        <v>409252</v>
      </c>
      <c r="B45" s="3" t="s">
        <v>1494</v>
      </c>
      <c r="C45" s="3" t="s">
        <v>1267</v>
      </c>
      <c r="D45" s="3" t="s">
        <v>141</v>
      </c>
      <c r="E45" s="5"/>
      <c r="F45" s="3" t="s">
        <v>1495</v>
      </c>
      <c r="G45" s="3" t="s">
        <v>1496</v>
      </c>
      <c r="H45" s="2">
        <v>2920000</v>
      </c>
      <c r="I45" s="2">
        <v>2920000</v>
      </c>
      <c r="J45" s="2">
        <v>2920000</v>
      </c>
      <c r="K45" s="2">
        <v>2920000</v>
      </c>
      <c r="L45" s="2">
        <v>2920000</v>
      </c>
      <c r="M45" s="2">
        <v>2000000</v>
      </c>
      <c r="N45" s="2">
        <v>2100000</v>
      </c>
      <c r="O45" s="2">
        <v>2100000</v>
      </c>
      <c r="P45" s="5"/>
      <c r="Q45" s="2">
        <v>2178612</v>
      </c>
      <c r="R45" s="2">
        <v>1257060</v>
      </c>
      <c r="S45" s="2">
        <v>1257060</v>
      </c>
      <c r="T45" s="2">
        <v>1716000</v>
      </c>
      <c r="U45" s="2">
        <v>1716000</v>
      </c>
      <c r="V45" s="2">
        <v>1103760</v>
      </c>
      <c r="W45" s="5"/>
      <c r="X45" s="5"/>
      <c r="Y45" s="4"/>
      <c r="Z45" s="7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4"/>
      <c r="AQ45" s="4"/>
      <c r="AR45" s="4"/>
      <c r="AS45" s="4"/>
      <c r="AT45" s="4"/>
    </row>
    <row r="46" spans="1:46" ht="30" x14ac:dyDescent="0.25">
      <c r="A46" s="2">
        <v>404141</v>
      </c>
      <c r="B46" s="3" t="s">
        <v>1497</v>
      </c>
      <c r="C46" s="3" t="s">
        <v>1268</v>
      </c>
      <c r="D46" s="3" t="s">
        <v>141</v>
      </c>
      <c r="E46" s="5"/>
      <c r="F46" s="3" t="s">
        <v>1498</v>
      </c>
      <c r="G46" s="3" t="s">
        <v>1499</v>
      </c>
      <c r="H46" s="2">
        <v>3660000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7"/>
      <c r="Y46" s="4"/>
      <c r="Z46" s="4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4"/>
      <c r="AQ46" s="4"/>
      <c r="AR46" s="4"/>
      <c r="AS46" s="4"/>
      <c r="AT46" s="4"/>
    </row>
    <row r="47" spans="1:46" ht="30" x14ac:dyDescent="0.25">
      <c r="A47" s="2">
        <v>404114</v>
      </c>
      <c r="B47" s="3" t="s">
        <v>243</v>
      </c>
      <c r="C47" s="3" t="s">
        <v>244</v>
      </c>
      <c r="D47" s="3" t="s">
        <v>136</v>
      </c>
      <c r="E47" s="2">
        <v>80</v>
      </c>
      <c r="F47" s="3" t="s">
        <v>245</v>
      </c>
      <c r="G47" s="3" t="s">
        <v>246</v>
      </c>
      <c r="H47" s="2">
        <v>9150000</v>
      </c>
      <c r="I47" s="2">
        <v>0</v>
      </c>
      <c r="J47" s="2">
        <v>300000</v>
      </c>
      <c r="K47" s="2">
        <v>300000</v>
      </c>
      <c r="L47" s="2">
        <v>300000</v>
      </c>
      <c r="M47" s="2">
        <v>300000</v>
      </c>
      <c r="N47" s="2">
        <v>300000</v>
      </c>
      <c r="O47" s="2">
        <v>300000</v>
      </c>
      <c r="P47" s="7"/>
      <c r="Q47" s="6">
        <v>100000</v>
      </c>
      <c r="R47" s="7"/>
      <c r="S47" s="7"/>
      <c r="T47" s="7"/>
      <c r="U47" s="7"/>
      <c r="V47" s="5"/>
      <c r="W47" s="5"/>
      <c r="X47" s="4"/>
      <c r="Y47" s="4"/>
      <c r="Z47" s="5"/>
      <c r="AA47" s="5"/>
      <c r="AB47" s="4"/>
      <c r="AC47" s="4"/>
      <c r="AD47" s="6">
        <v>150000</v>
      </c>
      <c r="AE47" s="6">
        <v>150000</v>
      </c>
      <c r="AF47" s="6">
        <v>75000</v>
      </c>
      <c r="AG47" s="6">
        <v>75000</v>
      </c>
      <c r="AH47" s="6">
        <v>118938</v>
      </c>
      <c r="AI47" s="6">
        <v>118938</v>
      </c>
      <c r="AJ47" s="6">
        <v>40000</v>
      </c>
      <c r="AK47" s="6">
        <v>40000</v>
      </c>
      <c r="AL47" s="6">
        <v>40000</v>
      </c>
      <c r="AM47" s="4"/>
      <c r="AN47" s="4"/>
      <c r="AO47" s="4"/>
      <c r="AP47" s="4"/>
      <c r="AQ47" s="4"/>
      <c r="AR47" s="4"/>
      <c r="AS47" s="4"/>
      <c r="AT47" s="4"/>
    </row>
    <row r="48" spans="1:46" ht="30" x14ac:dyDescent="0.25">
      <c r="A48" s="2">
        <v>404115</v>
      </c>
      <c r="B48" s="3" t="s">
        <v>243</v>
      </c>
      <c r="C48" s="3" t="s">
        <v>244</v>
      </c>
      <c r="D48" s="3" t="s">
        <v>180</v>
      </c>
      <c r="E48" s="2">
        <v>120</v>
      </c>
      <c r="F48" s="3" t="s">
        <v>245</v>
      </c>
      <c r="G48" s="3" t="s">
        <v>246</v>
      </c>
      <c r="H48" s="5"/>
      <c r="I48" s="5"/>
      <c r="J48" s="5"/>
      <c r="K48" s="5"/>
      <c r="L48" s="5"/>
      <c r="M48" s="5"/>
      <c r="N48" s="5"/>
      <c r="O48" s="5"/>
      <c r="P48" s="5"/>
      <c r="Q48" s="2">
        <v>100000</v>
      </c>
      <c r="R48" s="5"/>
      <c r="S48" s="5"/>
      <c r="T48" s="5"/>
      <c r="U48" s="5"/>
      <c r="V48" s="5"/>
      <c r="W48" s="5"/>
      <c r="X48" s="4"/>
      <c r="Y48" s="4"/>
      <c r="Z48" s="7"/>
      <c r="AA48" s="7"/>
      <c r="AB48" s="4"/>
      <c r="AC48" s="4"/>
      <c r="AD48" s="6">
        <v>180000</v>
      </c>
      <c r="AE48" s="6">
        <v>180000</v>
      </c>
      <c r="AF48" s="6">
        <v>50000</v>
      </c>
      <c r="AG48" s="6">
        <v>50000</v>
      </c>
      <c r="AH48" s="6">
        <v>157863</v>
      </c>
      <c r="AI48" s="6">
        <v>157863</v>
      </c>
      <c r="AJ48" s="6">
        <v>36500</v>
      </c>
      <c r="AK48" s="6">
        <v>36500</v>
      </c>
      <c r="AL48" s="6">
        <v>36500</v>
      </c>
      <c r="AM48" s="4"/>
      <c r="AN48" s="4"/>
      <c r="AO48" s="4"/>
      <c r="AP48" s="4"/>
      <c r="AQ48" s="4"/>
      <c r="AR48" s="4"/>
      <c r="AS48" s="4"/>
      <c r="AT48" s="4"/>
    </row>
    <row r="49" spans="1:46" ht="30" x14ac:dyDescent="0.25">
      <c r="A49" s="2">
        <v>404116</v>
      </c>
      <c r="B49" s="3" t="s">
        <v>243</v>
      </c>
      <c r="C49" s="3" t="s">
        <v>244</v>
      </c>
      <c r="D49" s="3" t="s">
        <v>157</v>
      </c>
      <c r="E49" s="2">
        <v>70</v>
      </c>
      <c r="F49" s="3" t="s">
        <v>245</v>
      </c>
      <c r="G49" s="3" t="s">
        <v>246</v>
      </c>
      <c r="H49" s="5"/>
      <c r="I49" s="5"/>
      <c r="J49" s="5"/>
      <c r="K49" s="5"/>
      <c r="L49" s="5"/>
      <c r="M49" s="5"/>
      <c r="N49" s="5"/>
      <c r="O49" s="5"/>
      <c r="P49" s="5"/>
      <c r="Q49" s="2">
        <v>100000</v>
      </c>
      <c r="R49" s="5"/>
      <c r="S49" s="5"/>
      <c r="T49" s="5"/>
      <c r="U49" s="5"/>
      <c r="V49" s="5"/>
      <c r="W49" s="5"/>
      <c r="X49" s="5"/>
      <c r="Y49" s="4"/>
      <c r="Z49" s="4"/>
      <c r="AA49" s="5"/>
      <c r="AB49" s="5"/>
      <c r="AC49" s="5"/>
      <c r="AD49" s="2">
        <v>30000</v>
      </c>
      <c r="AE49" s="2">
        <v>30000</v>
      </c>
      <c r="AF49" s="2">
        <v>30000</v>
      </c>
      <c r="AG49" s="2">
        <v>30000</v>
      </c>
      <c r="AH49" s="2">
        <v>30000</v>
      </c>
      <c r="AI49" s="2">
        <v>30000</v>
      </c>
      <c r="AJ49" s="2">
        <v>10000</v>
      </c>
      <c r="AK49" s="2">
        <v>10000</v>
      </c>
      <c r="AL49" s="2">
        <v>10000</v>
      </c>
      <c r="AM49" s="5"/>
      <c r="AN49" s="5"/>
      <c r="AO49" s="5"/>
      <c r="AP49" s="5"/>
      <c r="AQ49" s="5"/>
      <c r="AR49" s="5"/>
      <c r="AS49" s="5"/>
      <c r="AT49" s="4"/>
    </row>
    <row r="50" spans="1:46" ht="30" x14ac:dyDescent="0.25">
      <c r="A50" s="2">
        <v>404117</v>
      </c>
      <c r="B50" s="3" t="s">
        <v>243</v>
      </c>
      <c r="C50" s="3" t="s">
        <v>244</v>
      </c>
      <c r="D50" s="3" t="s">
        <v>141</v>
      </c>
      <c r="E50" s="2">
        <v>0</v>
      </c>
      <c r="F50" s="3" t="s">
        <v>245</v>
      </c>
      <c r="G50" s="3" t="s">
        <v>246</v>
      </c>
      <c r="H50" s="2">
        <v>0</v>
      </c>
      <c r="I50" s="2">
        <v>12990000</v>
      </c>
      <c r="J50" s="2">
        <v>4000000</v>
      </c>
      <c r="K50" s="2">
        <v>4000000</v>
      </c>
      <c r="L50" s="2">
        <v>4000000</v>
      </c>
      <c r="M50" s="2">
        <v>4000000</v>
      </c>
      <c r="N50" s="2">
        <v>4000000</v>
      </c>
      <c r="O50" s="2">
        <v>4000000</v>
      </c>
      <c r="P50" s="5"/>
      <c r="Q50" s="2">
        <v>4000000</v>
      </c>
      <c r="R50" s="5"/>
      <c r="S50" s="5"/>
      <c r="T50" s="5"/>
      <c r="U50" s="5"/>
      <c r="V50" s="5"/>
      <c r="W50" s="5"/>
      <c r="X50" s="5"/>
      <c r="Y50" s="4"/>
      <c r="Z50" s="4"/>
      <c r="AA50" s="5"/>
      <c r="AB50" s="5"/>
      <c r="AC50" s="5"/>
      <c r="AD50" s="2">
        <v>4500000</v>
      </c>
      <c r="AE50" s="2">
        <v>3375000</v>
      </c>
      <c r="AF50" s="2">
        <v>7500000</v>
      </c>
      <c r="AG50" s="2">
        <v>7500000</v>
      </c>
      <c r="AH50" s="5"/>
      <c r="AI50" s="2">
        <v>8640000</v>
      </c>
      <c r="AJ50" s="2">
        <v>2000000</v>
      </c>
      <c r="AK50" s="2">
        <v>1500000</v>
      </c>
      <c r="AL50" s="2">
        <v>1500000</v>
      </c>
      <c r="AM50" s="5"/>
      <c r="AN50" s="5"/>
      <c r="AO50" s="5"/>
      <c r="AP50" s="7"/>
      <c r="AQ50" s="7"/>
      <c r="AR50" s="7"/>
      <c r="AS50" s="7"/>
      <c r="AT50" s="4"/>
    </row>
    <row r="51" spans="1:46" ht="30" x14ac:dyDescent="0.25">
      <c r="A51" s="2">
        <v>404088</v>
      </c>
      <c r="B51" s="3" t="s">
        <v>1500</v>
      </c>
      <c r="C51" s="3" t="s">
        <v>1271</v>
      </c>
      <c r="D51" s="3" t="s">
        <v>141</v>
      </c>
      <c r="E51" s="2">
        <v>300</v>
      </c>
      <c r="F51" s="3" t="s">
        <v>1501</v>
      </c>
      <c r="G51" s="3" t="s">
        <v>1502</v>
      </c>
      <c r="H51" s="5"/>
      <c r="I51" s="5"/>
      <c r="J51" s="5"/>
      <c r="K51" s="5"/>
      <c r="L51" s="5"/>
      <c r="M51" s="5"/>
      <c r="N51" s="5"/>
      <c r="O51" s="5"/>
      <c r="P51" s="7"/>
      <c r="Q51" s="7"/>
      <c r="R51" s="7"/>
      <c r="S51" s="7"/>
      <c r="T51" s="7"/>
      <c r="U51" s="7"/>
      <c r="V51" s="7"/>
      <c r="W51" s="7"/>
      <c r="X51" s="7"/>
      <c r="Y51" s="4"/>
      <c r="Z51" s="4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4"/>
      <c r="AQ51" s="4"/>
      <c r="AR51" s="4"/>
      <c r="AS51" s="4"/>
      <c r="AT51" s="4"/>
    </row>
    <row r="52" spans="1:46" ht="30" x14ac:dyDescent="0.25">
      <c r="A52" s="2">
        <v>400190</v>
      </c>
      <c r="B52" s="3" t="s">
        <v>247</v>
      </c>
      <c r="C52" s="3" t="s">
        <v>248</v>
      </c>
      <c r="D52" s="3" t="s">
        <v>253</v>
      </c>
      <c r="E52" s="2">
        <v>265</v>
      </c>
      <c r="F52" s="3" t="s">
        <v>254</v>
      </c>
      <c r="G52" s="3" t="s">
        <v>255</v>
      </c>
      <c r="H52" s="5"/>
      <c r="I52" s="5"/>
      <c r="J52" s="5"/>
      <c r="K52" s="5"/>
      <c r="L52" s="5"/>
      <c r="M52" s="5"/>
      <c r="N52" s="7"/>
      <c r="O52" s="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6">
        <v>105749000</v>
      </c>
      <c r="AB52" s="6">
        <v>15008000</v>
      </c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spans="1:46" ht="30" x14ac:dyDescent="0.25">
      <c r="A53" s="2">
        <v>409420</v>
      </c>
      <c r="B53" s="3" t="s">
        <v>247</v>
      </c>
      <c r="C53" s="3" t="s">
        <v>248</v>
      </c>
      <c r="D53" s="3" t="s">
        <v>136</v>
      </c>
      <c r="E53" s="2">
        <v>320</v>
      </c>
      <c r="F53" s="3" t="s">
        <v>249</v>
      </c>
      <c r="G53" s="3" t="s">
        <v>250</v>
      </c>
      <c r="H53" s="2">
        <v>106012000</v>
      </c>
      <c r="I53" s="2">
        <v>111911000</v>
      </c>
      <c r="J53" s="2">
        <v>83233000</v>
      </c>
      <c r="K53" s="2">
        <v>51494000</v>
      </c>
      <c r="L53" s="2">
        <v>69449000</v>
      </c>
      <c r="M53" s="2">
        <v>39288000</v>
      </c>
      <c r="N53" s="2">
        <v>198547000</v>
      </c>
      <c r="O53" s="2">
        <v>87219000</v>
      </c>
      <c r="P53" s="2">
        <v>34645000</v>
      </c>
      <c r="Q53" s="2">
        <v>3214000</v>
      </c>
      <c r="R53" s="2">
        <v>80268000</v>
      </c>
      <c r="S53" s="2">
        <v>104276000</v>
      </c>
      <c r="T53" s="2">
        <v>34458000</v>
      </c>
      <c r="U53" s="2">
        <v>99768000</v>
      </c>
      <c r="V53" s="2">
        <v>114721000</v>
      </c>
      <c r="W53" s="2">
        <v>110798000</v>
      </c>
      <c r="X53" s="2">
        <v>95687000</v>
      </c>
      <c r="Y53" s="6">
        <v>85096000</v>
      </c>
      <c r="Z53" s="2">
        <v>125708000</v>
      </c>
      <c r="AA53" s="5"/>
      <c r="AB53" s="4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4"/>
      <c r="AP53" s="4"/>
      <c r="AQ53" s="4"/>
      <c r="AR53" s="5"/>
      <c r="AS53" s="5"/>
      <c r="AT53" s="4"/>
    </row>
    <row r="54" spans="1:46" ht="30" x14ac:dyDescent="0.25">
      <c r="A54" s="2">
        <v>409422</v>
      </c>
      <c r="B54" s="3" t="s">
        <v>247</v>
      </c>
      <c r="C54" s="3" t="s">
        <v>248</v>
      </c>
      <c r="D54" s="3" t="s">
        <v>141</v>
      </c>
      <c r="E54" s="2">
        <v>320</v>
      </c>
      <c r="F54" s="3" t="s">
        <v>251</v>
      </c>
      <c r="G54" s="3" t="s">
        <v>252</v>
      </c>
      <c r="H54" s="2">
        <v>73997000</v>
      </c>
      <c r="I54" s="2">
        <v>104519000</v>
      </c>
      <c r="J54" s="2">
        <v>91544000</v>
      </c>
      <c r="K54" s="2">
        <v>66167000</v>
      </c>
      <c r="L54" s="2">
        <v>108910000</v>
      </c>
      <c r="M54" s="2">
        <v>36369000</v>
      </c>
      <c r="N54" s="6">
        <v>37713000</v>
      </c>
      <c r="O54" s="2">
        <v>33422000</v>
      </c>
      <c r="P54" s="2">
        <v>51396000</v>
      </c>
      <c r="Q54" s="2">
        <v>3971000</v>
      </c>
      <c r="R54" s="2">
        <v>70736000</v>
      </c>
      <c r="S54" s="6">
        <v>6941000</v>
      </c>
      <c r="T54" s="2">
        <v>45552000</v>
      </c>
      <c r="U54" s="2">
        <v>102976000</v>
      </c>
      <c r="V54" s="2">
        <v>118777000</v>
      </c>
      <c r="W54" s="6">
        <v>123642000</v>
      </c>
      <c r="X54" s="6">
        <v>136847000</v>
      </c>
      <c r="Y54" s="6">
        <v>101076000</v>
      </c>
      <c r="Z54" s="6">
        <v>107348000</v>
      </c>
      <c r="AA54" s="6">
        <v>184302000</v>
      </c>
      <c r="AB54" s="6">
        <v>54708000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4"/>
      <c r="AP54" s="4"/>
      <c r="AQ54" s="4"/>
      <c r="AR54" s="5"/>
      <c r="AS54" s="5"/>
      <c r="AT54" s="4"/>
    </row>
    <row r="55" spans="1:46" ht="30" x14ac:dyDescent="0.25">
      <c r="A55" s="2">
        <v>409426</v>
      </c>
      <c r="B55" s="3" t="s">
        <v>247</v>
      </c>
      <c r="C55" s="3" t="s">
        <v>248</v>
      </c>
      <c r="D55" s="3" t="s">
        <v>256</v>
      </c>
      <c r="E55" s="2">
        <v>150</v>
      </c>
      <c r="F55" s="3" t="s">
        <v>257</v>
      </c>
      <c r="G55" s="3" t="s">
        <v>258</v>
      </c>
      <c r="H55" s="2">
        <v>0</v>
      </c>
      <c r="I55" s="2">
        <v>0</v>
      </c>
      <c r="J55" s="2">
        <v>0</v>
      </c>
      <c r="K55" s="2">
        <v>4301530</v>
      </c>
      <c r="L55" s="2">
        <v>2443000</v>
      </c>
      <c r="M55" s="2">
        <v>17000</v>
      </c>
      <c r="N55" s="2">
        <v>6098000</v>
      </c>
      <c r="O55" s="2">
        <v>10651000</v>
      </c>
      <c r="P55" s="2">
        <v>6902000</v>
      </c>
      <c r="Q55" s="6">
        <v>9172000</v>
      </c>
      <c r="R55" s="2">
        <v>10089000</v>
      </c>
      <c r="S55" s="6">
        <v>9330000</v>
      </c>
      <c r="T55" s="5"/>
      <c r="U55" s="5"/>
      <c r="V55" s="5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7"/>
      <c r="AS55" s="7"/>
      <c r="AT55" s="4"/>
    </row>
    <row r="56" spans="1:46" ht="30" x14ac:dyDescent="0.25">
      <c r="A56" s="2">
        <v>404842</v>
      </c>
      <c r="B56" s="3" t="s">
        <v>259</v>
      </c>
      <c r="C56" s="3" t="s">
        <v>260</v>
      </c>
      <c r="D56" s="3" t="s">
        <v>141</v>
      </c>
      <c r="E56" s="2">
        <v>130</v>
      </c>
      <c r="F56" s="3" t="s">
        <v>261</v>
      </c>
      <c r="G56" s="3" t="s">
        <v>262</v>
      </c>
      <c r="H56" s="5"/>
      <c r="I56" s="5"/>
      <c r="J56" s="5"/>
      <c r="K56" s="5"/>
      <c r="L56" s="5"/>
      <c r="M56" s="5"/>
      <c r="N56" s="5"/>
      <c r="O56" s="7"/>
      <c r="P56" s="7"/>
      <c r="Q56" s="4"/>
      <c r="R56" s="7"/>
      <c r="S56" s="4"/>
      <c r="T56" s="7"/>
      <c r="U56" s="7"/>
      <c r="V56" s="6">
        <v>6517000</v>
      </c>
      <c r="W56" s="4"/>
      <c r="X56" s="5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4"/>
    </row>
    <row r="57" spans="1:46" ht="30" x14ac:dyDescent="0.25">
      <c r="A57" s="2">
        <v>411834</v>
      </c>
      <c r="B57" s="3" t="s">
        <v>263</v>
      </c>
      <c r="C57" s="3" t="s">
        <v>1274</v>
      </c>
      <c r="D57" s="3" t="s">
        <v>141</v>
      </c>
      <c r="E57" s="2">
        <v>310</v>
      </c>
      <c r="F57" s="3" t="s">
        <v>268</v>
      </c>
      <c r="G57" s="3" t="s">
        <v>269</v>
      </c>
      <c r="H57" s="6">
        <v>56047000</v>
      </c>
      <c r="I57" s="6">
        <v>53564000</v>
      </c>
      <c r="J57" s="6">
        <v>55388000</v>
      </c>
      <c r="K57" s="6">
        <v>59540000</v>
      </c>
      <c r="L57" s="6">
        <v>56067000</v>
      </c>
      <c r="M57" s="6">
        <v>54569000</v>
      </c>
      <c r="N57" s="6">
        <v>49810000</v>
      </c>
      <c r="O57" s="6">
        <v>46580000</v>
      </c>
      <c r="P57" s="6">
        <v>22330000</v>
      </c>
      <c r="Q57" s="6">
        <v>51033000</v>
      </c>
      <c r="R57" s="6">
        <v>46840000</v>
      </c>
      <c r="S57" s="6">
        <v>18014000</v>
      </c>
      <c r="T57" s="6">
        <v>22079000</v>
      </c>
      <c r="U57" s="6">
        <v>28293000</v>
      </c>
      <c r="V57" s="6">
        <v>44086000</v>
      </c>
      <c r="W57" s="6">
        <v>55113000</v>
      </c>
      <c r="X57" s="2">
        <v>40315000</v>
      </c>
      <c r="Y57" s="6">
        <v>38225000</v>
      </c>
      <c r="Z57" s="6">
        <v>48014000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5"/>
      <c r="AM57" s="5"/>
      <c r="AN57" s="5"/>
      <c r="AO57" s="4"/>
      <c r="AP57" s="4"/>
      <c r="AQ57" s="4"/>
      <c r="AR57" s="4"/>
      <c r="AS57" s="4"/>
      <c r="AT57" s="4"/>
    </row>
    <row r="58" spans="1:46" ht="30" x14ac:dyDescent="0.25">
      <c r="A58" s="2">
        <v>411835</v>
      </c>
      <c r="B58" s="3" t="s">
        <v>263</v>
      </c>
      <c r="C58" s="3" t="s">
        <v>1274</v>
      </c>
      <c r="D58" s="3" t="s">
        <v>136</v>
      </c>
      <c r="E58" s="2">
        <v>340</v>
      </c>
      <c r="F58" s="3" t="s">
        <v>265</v>
      </c>
      <c r="G58" s="3" t="s">
        <v>266</v>
      </c>
      <c r="H58" s="5"/>
      <c r="I58" s="5"/>
      <c r="J58" s="5"/>
      <c r="K58" s="5"/>
      <c r="L58" s="5"/>
      <c r="M58" s="5"/>
      <c r="N58" s="5"/>
      <c r="O58" s="5"/>
      <c r="P58" s="6">
        <v>22330000</v>
      </c>
      <c r="Q58" s="4"/>
      <c r="R58" s="4"/>
      <c r="S58" s="6">
        <v>30873000</v>
      </c>
      <c r="T58" s="6">
        <v>43407000</v>
      </c>
      <c r="U58" s="6">
        <v>39719000</v>
      </c>
      <c r="V58" s="2">
        <v>36962000</v>
      </c>
      <c r="W58" s="2">
        <v>45551000</v>
      </c>
      <c r="X58" s="6">
        <v>43994000</v>
      </c>
      <c r="Y58" s="6">
        <v>49174000</v>
      </c>
      <c r="Z58" s="2">
        <v>40926000</v>
      </c>
      <c r="AA58" s="5"/>
      <c r="AB58" s="5"/>
      <c r="AC58" s="5"/>
      <c r="AD58" s="5"/>
      <c r="AE58" s="5"/>
      <c r="AF58" s="4"/>
      <c r="AG58" s="4"/>
      <c r="AH58" s="4"/>
      <c r="AI58" s="4"/>
      <c r="AJ58" s="4"/>
      <c r="AK58" s="7"/>
      <c r="AL58" s="7"/>
      <c r="AM58" s="7"/>
      <c r="AN58" s="7"/>
      <c r="AO58" s="4"/>
      <c r="AP58" s="4"/>
      <c r="AQ58" s="4"/>
      <c r="AR58" s="4"/>
      <c r="AS58" s="4"/>
      <c r="AT58" s="4"/>
    </row>
    <row r="59" spans="1:46" ht="30" x14ac:dyDescent="0.25">
      <c r="A59" s="2">
        <v>409163</v>
      </c>
      <c r="B59" s="3" t="s">
        <v>1503</v>
      </c>
      <c r="C59" s="3" t="s">
        <v>1504</v>
      </c>
      <c r="D59" s="3" t="s">
        <v>180</v>
      </c>
      <c r="E59" s="2">
        <v>1733</v>
      </c>
      <c r="F59" s="3" t="s">
        <v>1505</v>
      </c>
      <c r="G59" s="3" t="s">
        <v>1506</v>
      </c>
      <c r="H59" s="2">
        <v>64021000</v>
      </c>
      <c r="I59" s="2">
        <v>69952000</v>
      </c>
      <c r="J59" s="2">
        <v>77476000</v>
      </c>
      <c r="K59" s="2">
        <v>119400000</v>
      </c>
      <c r="L59" s="2">
        <v>103606000</v>
      </c>
      <c r="M59" s="2">
        <v>103085000</v>
      </c>
      <c r="N59" s="2">
        <v>85890000</v>
      </c>
      <c r="O59" s="2">
        <v>91260000</v>
      </c>
      <c r="P59" s="6">
        <v>73148000</v>
      </c>
      <c r="Q59" s="6">
        <v>58810000</v>
      </c>
      <c r="R59" s="6">
        <v>67380000</v>
      </c>
      <c r="S59" s="6">
        <v>70540000</v>
      </c>
      <c r="T59" s="6">
        <v>68770000</v>
      </c>
      <c r="U59" s="6">
        <v>101610000</v>
      </c>
      <c r="V59" s="2">
        <v>101610000</v>
      </c>
      <c r="W59" s="5"/>
      <c r="X59" s="6">
        <v>87412000</v>
      </c>
      <c r="Y59" s="6">
        <v>34716000</v>
      </c>
      <c r="Z59" s="2">
        <v>118766000</v>
      </c>
      <c r="AA59" s="2">
        <v>100316000</v>
      </c>
      <c r="AB59" s="2">
        <v>90831000</v>
      </c>
      <c r="AC59" s="2">
        <v>101240000</v>
      </c>
      <c r="AD59" s="6">
        <v>118012000</v>
      </c>
      <c r="AE59" s="6">
        <v>146955000</v>
      </c>
      <c r="AF59" s="2">
        <v>86870000</v>
      </c>
      <c r="AG59" s="2">
        <v>129360000</v>
      </c>
      <c r="AH59" s="2">
        <v>145690000</v>
      </c>
      <c r="AI59" s="2">
        <v>163011000</v>
      </c>
      <c r="AJ59" s="2">
        <v>124743000</v>
      </c>
      <c r="AK59" s="2">
        <v>151383000</v>
      </c>
      <c r="AL59" s="2">
        <v>107945000</v>
      </c>
      <c r="AM59" s="2">
        <v>132389000</v>
      </c>
      <c r="AN59" s="2">
        <v>132560000</v>
      </c>
      <c r="AO59" s="6">
        <v>168121000</v>
      </c>
      <c r="AP59" s="6">
        <v>61460000</v>
      </c>
      <c r="AQ59" s="6">
        <v>50254000</v>
      </c>
      <c r="AR59" s="6">
        <v>52220000</v>
      </c>
      <c r="AS59" s="6">
        <v>62215000</v>
      </c>
      <c r="AT59" s="4"/>
    </row>
    <row r="60" spans="1:46" ht="30" x14ac:dyDescent="0.25">
      <c r="A60" s="2">
        <v>409164</v>
      </c>
      <c r="B60" s="3" t="s">
        <v>1503</v>
      </c>
      <c r="C60" s="3" t="s">
        <v>1504</v>
      </c>
      <c r="D60" s="3" t="s">
        <v>141</v>
      </c>
      <c r="E60" s="2">
        <v>1647</v>
      </c>
      <c r="F60" s="3" t="s">
        <v>1507</v>
      </c>
      <c r="G60" s="3" t="s">
        <v>1508</v>
      </c>
      <c r="H60" s="2">
        <v>19841000</v>
      </c>
      <c r="I60" s="2">
        <v>25960000</v>
      </c>
      <c r="J60" s="2">
        <v>23998000</v>
      </c>
      <c r="K60" s="2">
        <v>18720000</v>
      </c>
      <c r="L60" s="2">
        <v>18015000</v>
      </c>
      <c r="M60" s="2">
        <v>13815000</v>
      </c>
      <c r="N60" s="2">
        <v>18960000</v>
      </c>
      <c r="O60" s="2">
        <v>21680000</v>
      </c>
      <c r="P60" s="6">
        <v>22970000</v>
      </c>
      <c r="Q60" s="6">
        <v>22050000</v>
      </c>
      <c r="R60" s="6">
        <v>26720000</v>
      </c>
      <c r="S60" s="6">
        <v>23280000</v>
      </c>
      <c r="T60" s="6">
        <v>26570000</v>
      </c>
      <c r="U60" s="6">
        <v>9940000</v>
      </c>
      <c r="V60" s="2">
        <v>9940000</v>
      </c>
      <c r="W60" s="5"/>
      <c r="X60" s="6">
        <v>15941000</v>
      </c>
      <c r="Y60" s="6">
        <v>34716000</v>
      </c>
      <c r="Z60" s="2">
        <v>11727000</v>
      </c>
      <c r="AA60" s="2">
        <v>10878000</v>
      </c>
      <c r="AB60" s="2">
        <v>19428000</v>
      </c>
      <c r="AC60" s="2">
        <v>18262000</v>
      </c>
      <c r="AD60" s="6">
        <v>18446000</v>
      </c>
      <c r="AE60" s="6">
        <v>14254000</v>
      </c>
      <c r="AF60" s="2">
        <v>21139000</v>
      </c>
      <c r="AG60" s="2">
        <v>17471000</v>
      </c>
      <c r="AH60" s="2">
        <v>15316000</v>
      </c>
      <c r="AI60" s="2">
        <v>13795000</v>
      </c>
      <c r="AJ60" s="2">
        <v>15450000</v>
      </c>
      <c r="AK60" s="2">
        <v>14813000</v>
      </c>
      <c r="AL60" s="2">
        <v>15205000</v>
      </c>
      <c r="AM60" s="2">
        <v>18408000</v>
      </c>
      <c r="AN60" s="2">
        <v>15933000</v>
      </c>
      <c r="AO60" s="6">
        <v>18778000</v>
      </c>
      <c r="AP60" s="6">
        <v>28598000</v>
      </c>
      <c r="AQ60" s="6">
        <v>23973000</v>
      </c>
      <c r="AR60" s="6">
        <v>26259000</v>
      </c>
      <c r="AS60" s="6">
        <v>15735000</v>
      </c>
      <c r="AT60" s="4"/>
    </row>
    <row r="61" spans="1:46" ht="30" x14ac:dyDescent="0.25">
      <c r="A61" s="2">
        <v>409165</v>
      </c>
      <c r="B61" s="3" t="s">
        <v>1503</v>
      </c>
      <c r="C61" s="3" t="s">
        <v>1504</v>
      </c>
      <c r="D61" s="3" t="s">
        <v>136</v>
      </c>
      <c r="E61" s="6">
        <v>846</v>
      </c>
      <c r="F61" s="3" t="s">
        <v>1509</v>
      </c>
      <c r="G61" s="3" t="s">
        <v>1510</v>
      </c>
      <c r="H61" s="2">
        <v>34838000</v>
      </c>
      <c r="I61" s="2">
        <v>34598000</v>
      </c>
      <c r="J61" s="2">
        <v>30813000</v>
      </c>
      <c r="K61" s="2">
        <v>10441000</v>
      </c>
      <c r="L61" s="2">
        <v>21770000</v>
      </c>
      <c r="M61" s="2">
        <v>27500000</v>
      </c>
      <c r="N61" s="2">
        <v>32850000</v>
      </c>
      <c r="O61" s="6">
        <v>33360000</v>
      </c>
      <c r="P61" s="6">
        <v>28950000</v>
      </c>
      <c r="Q61" s="6">
        <v>29710000</v>
      </c>
      <c r="R61" s="6">
        <v>27100000</v>
      </c>
      <c r="S61" s="6">
        <v>23520000</v>
      </c>
      <c r="T61" s="6">
        <v>22540000</v>
      </c>
      <c r="U61" s="6">
        <v>24250000</v>
      </c>
      <c r="V61" s="6">
        <v>24250000</v>
      </c>
      <c r="W61" s="7"/>
      <c r="X61" s="6">
        <v>19117000</v>
      </c>
      <c r="Y61" s="6">
        <v>34716000</v>
      </c>
      <c r="Z61" s="6">
        <v>16556000</v>
      </c>
      <c r="AA61" s="6">
        <v>23118000</v>
      </c>
      <c r="AB61" s="6">
        <v>28999000</v>
      </c>
      <c r="AC61" s="6">
        <v>28781000</v>
      </c>
      <c r="AD61" s="6">
        <v>24607000</v>
      </c>
      <c r="AE61" s="6">
        <v>2105000</v>
      </c>
      <c r="AF61" s="6">
        <v>36315000</v>
      </c>
      <c r="AG61" s="6">
        <v>27033000</v>
      </c>
      <c r="AH61" s="6">
        <v>25507000</v>
      </c>
      <c r="AI61" s="6">
        <v>22757000</v>
      </c>
      <c r="AJ61" s="6">
        <v>22973000</v>
      </c>
      <c r="AK61" s="6">
        <v>22388000</v>
      </c>
      <c r="AL61" s="6">
        <v>6896000</v>
      </c>
      <c r="AM61" s="6">
        <v>22694000</v>
      </c>
      <c r="AN61" s="6">
        <v>28001000</v>
      </c>
      <c r="AO61" s="6">
        <v>31696000</v>
      </c>
      <c r="AP61" s="6">
        <v>44822000</v>
      </c>
      <c r="AQ61" s="6">
        <v>44258000</v>
      </c>
      <c r="AR61" s="6">
        <v>45270000</v>
      </c>
      <c r="AS61" s="6">
        <v>33885000</v>
      </c>
      <c r="AT61" s="4"/>
    </row>
    <row r="62" spans="1:46" ht="30" x14ac:dyDescent="0.25">
      <c r="A62" s="2">
        <v>410191</v>
      </c>
      <c r="B62" s="3" t="s">
        <v>1503</v>
      </c>
      <c r="C62" s="3" t="s">
        <v>1504</v>
      </c>
      <c r="D62" s="3" t="s">
        <v>157</v>
      </c>
      <c r="E62" s="6">
        <v>795</v>
      </c>
      <c r="F62" s="3" t="s">
        <v>1511</v>
      </c>
      <c r="G62" s="3" t="s">
        <v>1512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2">
        <v>2550000</v>
      </c>
      <c r="U62" s="5"/>
      <c r="V62" s="5"/>
      <c r="W62" s="5"/>
      <c r="X62" s="2">
        <v>18995000</v>
      </c>
      <c r="Y62" s="2">
        <v>34716000</v>
      </c>
      <c r="Z62" s="6">
        <v>17333000</v>
      </c>
      <c r="AA62" s="2">
        <v>23736000</v>
      </c>
      <c r="AB62" s="2">
        <v>29963000</v>
      </c>
      <c r="AC62" s="2">
        <v>27888000</v>
      </c>
      <c r="AD62" s="2">
        <v>20667000</v>
      </c>
      <c r="AE62" s="2">
        <v>20220000</v>
      </c>
      <c r="AF62" s="2">
        <v>42121000</v>
      </c>
      <c r="AG62" s="2">
        <v>30087000</v>
      </c>
      <c r="AH62" s="2">
        <v>22583000</v>
      </c>
      <c r="AI62" s="2">
        <v>24915000</v>
      </c>
      <c r="AJ62" s="2">
        <v>23661000</v>
      </c>
      <c r="AK62" s="2">
        <v>21186000</v>
      </c>
      <c r="AL62" s="2">
        <v>35552000</v>
      </c>
      <c r="AM62" s="2">
        <v>22443000</v>
      </c>
      <c r="AN62" s="6">
        <v>26711000</v>
      </c>
      <c r="AO62" s="6">
        <v>9807000</v>
      </c>
      <c r="AP62" s="6">
        <v>47414000</v>
      </c>
      <c r="AQ62" s="6">
        <v>47691000</v>
      </c>
      <c r="AR62" s="6">
        <v>49316000</v>
      </c>
      <c r="AS62" s="6">
        <v>55506000</v>
      </c>
      <c r="AT62" s="4"/>
    </row>
    <row r="63" spans="1:46" ht="30" x14ac:dyDescent="0.25">
      <c r="A63" s="2">
        <v>410192</v>
      </c>
      <c r="B63" s="3" t="s">
        <v>1503</v>
      </c>
      <c r="C63" s="3" t="s">
        <v>1504</v>
      </c>
      <c r="D63" s="3" t="s">
        <v>169</v>
      </c>
      <c r="E63" s="2">
        <v>805</v>
      </c>
      <c r="F63" s="3" t="s">
        <v>1513</v>
      </c>
      <c r="G63" s="3" t="s">
        <v>1514</v>
      </c>
      <c r="H63" s="5"/>
      <c r="I63" s="5"/>
      <c r="J63" s="5"/>
      <c r="K63" s="5"/>
      <c r="L63" s="5"/>
      <c r="M63" s="5"/>
      <c r="N63" s="5"/>
      <c r="O63" s="5"/>
      <c r="P63" s="7"/>
      <c r="Q63" s="7"/>
      <c r="R63" s="7"/>
      <c r="S63" s="6">
        <v>0</v>
      </c>
      <c r="T63" s="7"/>
      <c r="U63" s="7"/>
      <c r="V63" s="7"/>
      <c r="W63" s="7"/>
      <c r="X63" s="6">
        <v>19953000</v>
      </c>
      <c r="Y63" s="6">
        <v>34716000</v>
      </c>
      <c r="Z63" s="6">
        <v>13851000</v>
      </c>
      <c r="AA63" s="6">
        <v>19945000</v>
      </c>
      <c r="AB63" s="6">
        <v>22592000</v>
      </c>
      <c r="AC63" s="6">
        <v>20144000</v>
      </c>
      <c r="AD63" s="6">
        <v>13486000</v>
      </c>
      <c r="AE63" s="6">
        <v>20413000</v>
      </c>
      <c r="AF63" s="6">
        <v>31412000</v>
      </c>
      <c r="AG63" s="6">
        <v>25295000</v>
      </c>
      <c r="AH63" s="6">
        <v>17748000</v>
      </c>
      <c r="AI63" s="6">
        <v>12915000</v>
      </c>
      <c r="AJ63" s="6">
        <v>21495000</v>
      </c>
      <c r="AK63" s="6">
        <v>23325000</v>
      </c>
      <c r="AL63" s="6">
        <v>28283000</v>
      </c>
      <c r="AM63" s="6">
        <v>13066000</v>
      </c>
      <c r="AN63" s="6">
        <v>16107000</v>
      </c>
      <c r="AO63" s="6">
        <v>24519000</v>
      </c>
      <c r="AP63" s="6">
        <v>39977000</v>
      </c>
      <c r="AQ63" s="6">
        <v>34306000</v>
      </c>
      <c r="AR63" s="6">
        <v>24309000</v>
      </c>
      <c r="AS63" s="6">
        <v>43490000</v>
      </c>
      <c r="AT63" s="4"/>
    </row>
    <row r="64" spans="1:46" ht="30" x14ac:dyDescent="0.25">
      <c r="A64" s="2">
        <v>404210</v>
      </c>
      <c r="B64" s="3" t="s">
        <v>270</v>
      </c>
      <c r="C64" s="3" t="s">
        <v>271</v>
      </c>
      <c r="D64" s="3" t="s">
        <v>141</v>
      </c>
      <c r="E64" s="5"/>
      <c r="F64" s="3" t="s">
        <v>272</v>
      </c>
      <c r="G64" s="3" t="s">
        <v>273</v>
      </c>
      <c r="H64" s="2">
        <v>0</v>
      </c>
      <c r="I64" s="5"/>
      <c r="J64" s="5"/>
      <c r="K64" s="5"/>
      <c r="L64" s="5"/>
      <c r="M64" s="5"/>
      <c r="N64" s="5"/>
      <c r="O64" s="5"/>
      <c r="P64" s="4"/>
      <c r="Q64" s="4"/>
      <c r="R64" s="4"/>
      <c r="S64" s="4"/>
      <c r="T64" s="4"/>
      <c r="U64" s="4"/>
      <c r="V64" s="4"/>
      <c r="W64" s="4"/>
      <c r="X64" s="6">
        <v>37595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ht="30" x14ac:dyDescent="0.25">
      <c r="A65" s="2">
        <v>405017</v>
      </c>
      <c r="B65" s="3" t="s">
        <v>270</v>
      </c>
      <c r="C65" s="3" t="s">
        <v>271</v>
      </c>
      <c r="D65" s="3" t="s">
        <v>136</v>
      </c>
      <c r="E65" s="5"/>
      <c r="F65" s="3" t="s">
        <v>272</v>
      </c>
      <c r="G65" s="3" t="s">
        <v>273</v>
      </c>
      <c r="H65" s="5"/>
      <c r="I65" s="2">
        <v>402000</v>
      </c>
      <c r="J65" s="2">
        <v>402000</v>
      </c>
      <c r="K65" s="2">
        <v>150000</v>
      </c>
      <c r="L65" s="2">
        <v>290000</v>
      </c>
      <c r="M65" s="5"/>
      <c r="N65" s="2">
        <v>290000</v>
      </c>
      <c r="O65" s="2">
        <v>250000</v>
      </c>
      <c r="P65" s="2">
        <v>25550</v>
      </c>
      <c r="Q65" s="2">
        <v>36400</v>
      </c>
      <c r="R65" s="2">
        <v>36200</v>
      </c>
      <c r="S65" s="2">
        <v>36400</v>
      </c>
      <c r="T65" s="2">
        <v>36400</v>
      </c>
      <c r="U65" s="2">
        <v>36500</v>
      </c>
      <c r="V65" s="2">
        <v>36500</v>
      </c>
      <c r="W65" s="6">
        <v>36500</v>
      </c>
      <c r="X65" s="4"/>
      <c r="Y65" s="4"/>
      <c r="Z65" s="5"/>
      <c r="AA65" s="5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ht="30" x14ac:dyDescent="0.25">
      <c r="A66" s="2">
        <v>405438</v>
      </c>
      <c r="B66" s="3" t="s">
        <v>270</v>
      </c>
      <c r="C66" s="3" t="s">
        <v>271</v>
      </c>
      <c r="D66" s="3" t="s">
        <v>180</v>
      </c>
      <c r="E66" s="2">
        <v>780</v>
      </c>
      <c r="F66" s="3" t="s">
        <v>272</v>
      </c>
      <c r="G66" s="3" t="s">
        <v>273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>
        <v>37595</v>
      </c>
      <c r="Z66" s="2">
        <v>37595</v>
      </c>
      <c r="AA66" s="2">
        <v>37595</v>
      </c>
      <c r="AB66" s="2">
        <v>37595</v>
      </c>
      <c r="AC66" s="2">
        <v>37595</v>
      </c>
      <c r="AD66" s="2">
        <v>37595</v>
      </c>
      <c r="AE66" s="2">
        <v>37595</v>
      </c>
      <c r="AF66" s="2">
        <v>39420</v>
      </c>
      <c r="AG66" s="6">
        <v>37595</v>
      </c>
      <c r="AH66" s="6">
        <v>39420</v>
      </c>
      <c r="AI66" s="2">
        <v>39420</v>
      </c>
      <c r="AJ66" s="2">
        <v>39420</v>
      </c>
      <c r="AK66" s="2">
        <v>49395</v>
      </c>
      <c r="AL66" s="2">
        <v>49395</v>
      </c>
      <c r="AM66" s="2">
        <v>49395</v>
      </c>
      <c r="AN66" s="4"/>
      <c r="AO66" s="4"/>
      <c r="AP66" s="4"/>
      <c r="AQ66" s="4"/>
      <c r="AR66" s="4"/>
      <c r="AS66" s="4"/>
      <c r="AT66" s="4"/>
    </row>
    <row r="67" spans="1:46" ht="30" x14ac:dyDescent="0.25">
      <c r="A67" s="2">
        <v>405095</v>
      </c>
      <c r="B67" s="3" t="s">
        <v>274</v>
      </c>
      <c r="C67" s="3" t="s">
        <v>275</v>
      </c>
      <c r="D67" s="3" t="s">
        <v>141</v>
      </c>
      <c r="E67" s="2">
        <v>300</v>
      </c>
      <c r="F67" s="3" t="s">
        <v>276</v>
      </c>
      <c r="G67" s="3" t="s">
        <v>277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">
        <v>94202000</v>
      </c>
      <c r="W67" s="5"/>
      <c r="X67" s="2">
        <v>65000000</v>
      </c>
      <c r="Y67" s="6">
        <v>6000000</v>
      </c>
      <c r="Z67" s="5"/>
      <c r="AA67" s="5"/>
      <c r="AB67" s="5"/>
      <c r="AC67" s="5"/>
      <c r="AD67" s="2">
        <v>37986000</v>
      </c>
      <c r="AE67" s="2">
        <v>37986000</v>
      </c>
      <c r="AF67" s="2">
        <v>40492045</v>
      </c>
      <c r="AG67" s="6">
        <v>40492045</v>
      </c>
      <c r="AH67" s="6">
        <v>40492045</v>
      </c>
      <c r="AI67" s="2">
        <v>65015000</v>
      </c>
      <c r="AJ67" s="2">
        <v>50024000</v>
      </c>
      <c r="AK67" s="2">
        <v>50024000</v>
      </c>
      <c r="AL67" s="2">
        <v>50024000</v>
      </c>
      <c r="AM67" s="5"/>
      <c r="AN67" s="4"/>
      <c r="AO67" s="4"/>
      <c r="AP67" s="4"/>
      <c r="AQ67" s="4"/>
      <c r="AR67" s="4"/>
      <c r="AS67" s="4"/>
      <c r="AT67" s="4"/>
    </row>
    <row r="68" spans="1:46" ht="30" x14ac:dyDescent="0.25">
      <c r="A68" s="2">
        <v>409405</v>
      </c>
      <c r="B68" s="3" t="s">
        <v>278</v>
      </c>
      <c r="C68" s="3" t="s">
        <v>279</v>
      </c>
      <c r="D68" s="3" t="s">
        <v>141</v>
      </c>
      <c r="E68" s="5"/>
      <c r="F68" s="3" t="s">
        <v>280</v>
      </c>
      <c r="G68" s="3" t="s">
        <v>281</v>
      </c>
      <c r="H68" s="2">
        <v>2847000</v>
      </c>
      <c r="I68" s="2">
        <v>2847000</v>
      </c>
      <c r="J68" s="2">
        <v>2847000</v>
      </c>
      <c r="K68" s="2">
        <v>1384400</v>
      </c>
      <c r="L68" s="2">
        <v>1490805</v>
      </c>
      <c r="M68" s="2">
        <v>1400600</v>
      </c>
      <c r="N68" s="2">
        <v>1362900</v>
      </c>
      <c r="O68" s="2">
        <v>1504800</v>
      </c>
      <c r="P68" s="6">
        <v>1326000</v>
      </c>
      <c r="Q68" s="2">
        <v>1315871</v>
      </c>
      <c r="R68" s="2">
        <v>1720810</v>
      </c>
      <c r="S68" s="2">
        <v>1983990</v>
      </c>
      <c r="T68" s="2">
        <v>2477724</v>
      </c>
      <c r="U68" s="2">
        <v>2374361</v>
      </c>
      <c r="V68" s="2">
        <v>2374361</v>
      </c>
      <c r="W68" s="5"/>
      <c r="X68" s="5"/>
      <c r="Y68" s="4"/>
      <c r="Z68" s="5"/>
      <c r="AA68" s="2">
        <v>2190000</v>
      </c>
      <c r="AB68" s="2">
        <v>2190000</v>
      </c>
      <c r="AC68" s="2">
        <v>2190000</v>
      </c>
      <c r="AD68" s="2">
        <v>2190000</v>
      </c>
      <c r="AE68" s="2">
        <v>2023000</v>
      </c>
      <c r="AF68" s="2">
        <v>1856000</v>
      </c>
      <c r="AG68" s="2">
        <v>1856000</v>
      </c>
      <c r="AH68" s="2">
        <v>1511100</v>
      </c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5"/>
      <c r="AT68" s="4"/>
    </row>
    <row r="69" spans="1:46" ht="30" x14ac:dyDescent="0.25">
      <c r="A69" s="2">
        <v>409406</v>
      </c>
      <c r="B69" s="3" t="s">
        <v>278</v>
      </c>
      <c r="C69" s="3" t="s">
        <v>279</v>
      </c>
      <c r="D69" s="3" t="s">
        <v>136</v>
      </c>
      <c r="E69" s="7"/>
      <c r="F69" s="3" t="s">
        <v>282</v>
      </c>
      <c r="G69" s="3" t="s">
        <v>283</v>
      </c>
      <c r="H69" s="7"/>
      <c r="I69" s="7"/>
      <c r="J69" s="7"/>
      <c r="K69" s="7"/>
      <c r="L69" s="7"/>
      <c r="M69" s="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4"/>
      <c r="AK69" s="4"/>
      <c r="AL69" s="4"/>
      <c r="AM69" s="4"/>
      <c r="AN69" s="4"/>
      <c r="AO69" s="4"/>
      <c r="AP69" s="4"/>
      <c r="AQ69" s="4"/>
      <c r="AR69" s="4"/>
      <c r="AS69" s="7"/>
      <c r="AT69" s="4"/>
    </row>
    <row r="70" spans="1:46" ht="30" x14ac:dyDescent="0.25">
      <c r="A70" s="2">
        <v>409368</v>
      </c>
      <c r="B70" s="3" t="s">
        <v>284</v>
      </c>
      <c r="C70" s="3" t="s">
        <v>1280</v>
      </c>
      <c r="D70" s="3" t="s">
        <v>141</v>
      </c>
      <c r="E70" s="5"/>
      <c r="F70" s="3" t="s">
        <v>286</v>
      </c>
      <c r="G70" s="3" t="s">
        <v>287</v>
      </c>
      <c r="H70" s="5"/>
      <c r="I70" s="5"/>
      <c r="J70" s="5"/>
      <c r="K70" s="5"/>
      <c r="L70" s="5"/>
      <c r="M70" s="5"/>
      <c r="N70" s="5"/>
      <c r="O70" s="5"/>
      <c r="P70" s="7"/>
      <c r="Q70" s="5"/>
      <c r="R70" s="5"/>
      <c r="S70" s="5"/>
      <c r="T70" s="7"/>
      <c r="U70" s="7"/>
      <c r="V70" s="7"/>
      <c r="W70" s="7"/>
      <c r="X70" s="7"/>
      <c r="Y70" s="4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ht="30" x14ac:dyDescent="0.25">
      <c r="A71" s="2">
        <v>409369</v>
      </c>
      <c r="B71" s="3" t="s">
        <v>284</v>
      </c>
      <c r="C71" s="3" t="s">
        <v>1280</v>
      </c>
      <c r="D71" s="3" t="s">
        <v>136</v>
      </c>
      <c r="E71" s="2">
        <v>175</v>
      </c>
      <c r="F71" s="3" t="s">
        <v>288</v>
      </c>
      <c r="G71" s="3" t="s">
        <v>289</v>
      </c>
      <c r="H71" s="2">
        <v>396270</v>
      </c>
      <c r="I71" s="2">
        <v>400962</v>
      </c>
      <c r="J71" s="2">
        <v>550000</v>
      </c>
      <c r="K71" s="2">
        <v>631000</v>
      </c>
      <c r="L71" s="2">
        <v>1600000</v>
      </c>
      <c r="M71" s="2">
        <v>1600000</v>
      </c>
      <c r="N71" s="2">
        <v>1530000</v>
      </c>
      <c r="O71" s="2">
        <v>454425</v>
      </c>
      <c r="P71" s="6">
        <v>333245</v>
      </c>
      <c r="Q71" s="2">
        <v>259171</v>
      </c>
      <c r="R71" s="2">
        <v>765132</v>
      </c>
      <c r="S71" s="2">
        <v>861349</v>
      </c>
      <c r="T71" s="6">
        <v>870876</v>
      </c>
      <c r="U71" s="6">
        <v>980016</v>
      </c>
      <c r="V71" s="6">
        <v>980016</v>
      </c>
      <c r="W71" s="5"/>
      <c r="X71" s="4"/>
      <c r="Y71" s="4"/>
      <c r="Z71" s="4"/>
      <c r="AA71" s="2">
        <v>732190</v>
      </c>
      <c r="AB71" s="2">
        <v>732190</v>
      </c>
      <c r="AC71" s="2">
        <v>732190</v>
      </c>
      <c r="AD71" s="2">
        <v>732190</v>
      </c>
      <c r="AE71" s="2">
        <v>693595</v>
      </c>
      <c r="AF71" s="2">
        <v>655000</v>
      </c>
      <c r="AG71" s="6">
        <v>655000</v>
      </c>
      <c r="AH71" s="6">
        <v>655000</v>
      </c>
      <c r="AI71" s="5"/>
      <c r="AJ71" s="5"/>
      <c r="AK71" s="5"/>
      <c r="AL71" s="4"/>
      <c r="AM71" s="4"/>
      <c r="AN71" s="4"/>
      <c r="AO71" s="5"/>
      <c r="AP71" s="4"/>
      <c r="AQ71" s="4"/>
      <c r="AR71" s="4"/>
      <c r="AS71" s="4"/>
      <c r="AT71" s="4"/>
    </row>
    <row r="72" spans="1:46" ht="30" x14ac:dyDescent="0.25">
      <c r="A72" s="2">
        <v>404046</v>
      </c>
      <c r="B72" s="3" t="s">
        <v>1515</v>
      </c>
      <c r="C72" s="3" t="s">
        <v>1516</v>
      </c>
      <c r="D72" s="3" t="s">
        <v>141</v>
      </c>
      <c r="E72" s="6">
        <v>1604</v>
      </c>
      <c r="F72" s="3" t="s">
        <v>1517</v>
      </c>
      <c r="G72" s="3" t="s">
        <v>1518</v>
      </c>
      <c r="H72" s="5"/>
      <c r="I72" s="5"/>
      <c r="J72" s="5"/>
      <c r="K72" s="5"/>
      <c r="L72" s="5"/>
      <c r="M72" s="5"/>
      <c r="N72" s="7"/>
      <c r="O72" s="7"/>
      <c r="P72" s="4"/>
      <c r="Q72" s="7"/>
      <c r="R72" s="7"/>
      <c r="S72" s="7"/>
      <c r="T72" s="4"/>
      <c r="U72" s="4"/>
      <c r="V72" s="4"/>
      <c r="W72" s="7"/>
      <c r="X72" s="4"/>
      <c r="Y72" s="4"/>
      <c r="Z72" s="4"/>
      <c r="AA72" s="7"/>
      <c r="AB72" s="7"/>
      <c r="AC72" s="7"/>
      <c r="AD72" s="7"/>
      <c r="AE72" s="7"/>
      <c r="AF72" s="7"/>
      <c r="AG72" s="4"/>
      <c r="AH72" s="4"/>
      <c r="AI72" s="7"/>
      <c r="AJ72" s="7"/>
      <c r="AK72" s="7"/>
      <c r="AL72" s="4"/>
      <c r="AM72" s="4"/>
      <c r="AN72" s="4"/>
      <c r="AO72" s="7"/>
      <c r="AP72" s="4"/>
      <c r="AQ72" s="4"/>
      <c r="AR72" s="4"/>
      <c r="AS72" s="4"/>
      <c r="AT72" s="4"/>
    </row>
    <row r="73" spans="1:46" ht="30" x14ac:dyDescent="0.25">
      <c r="A73" s="2">
        <v>404047</v>
      </c>
      <c r="B73" s="3" t="s">
        <v>1515</v>
      </c>
      <c r="C73" s="3" t="s">
        <v>1516</v>
      </c>
      <c r="D73" s="3" t="s">
        <v>136</v>
      </c>
      <c r="E73" s="2">
        <v>1612</v>
      </c>
      <c r="F73" s="3" t="s">
        <v>1517</v>
      </c>
      <c r="G73" s="3" t="s">
        <v>1519</v>
      </c>
      <c r="H73" s="2">
        <v>12960000</v>
      </c>
      <c r="I73" s="2">
        <v>14670000</v>
      </c>
      <c r="J73" s="2">
        <v>14472000</v>
      </c>
      <c r="K73" s="2">
        <v>6655564</v>
      </c>
      <c r="L73" s="2">
        <v>0</v>
      </c>
      <c r="M73" s="2">
        <v>0</v>
      </c>
      <c r="N73" s="2">
        <v>0</v>
      </c>
      <c r="O73" s="2">
        <v>0</v>
      </c>
      <c r="P73" s="5"/>
      <c r="Q73" s="5"/>
      <c r="R73" s="4"/>
      <c r="S73" s="4"/>
      <c r="T73" s="4"/>
      <c r="U73" s="4"/>
      <c r="V73" s="4"/>
      <c r="W73" s="4"/>
      <c r="X73" s="4"/>
      <c r="Y73" s="4"/>
      <c r="Z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ht="30" x14ac:dyDescent="0.25">
      <c r="A74" s="2">
        <v>404048</v>
      </c>
      <c r="B74" s="3" t="s">
        <v>1515</v>
      </c>
      <c r="C74" s="3" t="s">
        <v>1516</v>
      </c>
      <c r="D74" s="3" t="s">
        <v>180</v>
      </c>
      <c r="E74" s="2">
        <v>815</v>
      </c>
      <c r="F74" s="3" t="s">
        <v>1517</v>
      </c>
      <c r="G74" s="3" t="s">
        <v>1518</v>
      </c>
      <c r="H74" s="5"/>
      <c r="I74" s="5"/>
      <c r="J74" s="5"/>
      <c r="K74" s="5"/>
      <c r="L74" s="5"/>
      <c r="M74" s="5"/>
      <c r="N74" s="5"/>
      <c r="O74" s="5"/>
      <c r="P74" s="5"/>
      <c r="Q74" s="2">
        <v>8942500</v>
      </c>
      <c r="R74" s="6">
        <v>2040000</v>
      </c>
      <c r="S74" s="6">
        <v>306000</v>
      </c>
      <c r="T74" s="6">
        <v>306000</v>
      </c>
      <c r="U74" s="6">
        <v>648000</v>
      </c>
      <c r="V74" s="6">
        <v>1882000</v>
      </c>
      <c r="W74" s="6">
        <v>1882000</v>
      </c>
      <c r="X74" s="6">
        <v>1882000</v>
      </c>
      <c r="Y74" s="6">
        <v>1882000</v>
      </c>
      <c r="Z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ht="30" x14ac:dyDescent="0.25">
      <c r="A75" s="2">
        <v>404221</v>
      </c>
      <c r="B75" s="3" t="s">
        <v>290</v>
      </c>
      <c r="C75" s="3" t="s">
        <v>291</v>
      </c>
      <c r="D75" s="3" t="s">
        <v>141</v>
      </c>
      <c r="E75" s="5"/>
      <c r="F75" s="3" t="s">
        <v>292</v>
      </c>
      <c r="G75" s="3" t="s">
        <v>293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5"/>
      <c r="N75" s="5"/>
      <c r="O75" s="5"/>
      <c r="P75" s="7"/>
      <c r="Q75" s="7"/>
      <c r="R75" s="4"/>
      <c r="S75" s="4"/>
      <c r="T75" s="4"/>
      <c r="U75" s="4"/>
      <c r="V75" s="4"/>
      <c r="W75" s="4"/>
      <c r="X75" s="4"/>
      <c r="Y75" s="4"/>
      <c r="Z75" s="7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ht="30" x14ac:dyDescent="0.25">
      <c r="A76" s="2">
        <v>404024</v>
      </c>
      <c r="B76" s="3" t="s">
        <v>294</v>
      </c>
      <c r="C76" s="3" t="s">
        <v>1283</v>
      </c>
      <c r="D76" s="3" t="s">
        <v>141</v>
      </c>
      <c r="E76" s="5"/>
      <c r="F76" s="3" t="s">
        <v>296</v>
      </c>
      <c r="G76" s="3" t="s">
        <v>297</v>
      </c>
      <c r="H76" s="2">
        <v>75000</v>
      </c>
      <c r="I76" s="2">
        <v>52500</v>
      </c>
      <c r="J76" s="2">
        <v>15000</v>
      </c>
      <c r="K76" s="2">
        <v>75000</v>
      </c>
      <c r="L76" s="2">
        <v>140000</v>
      </c>
      <c r="M76" s="2">
        <v>140000</v>
      </c>
      <c r="N76" s="2">
        <v>140000</v>
      </c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ht="30" x14ac:dyDescent="0.25">
      <c r="A77" s="2">
        <v>434424</v>
      </c>
      <c r="B77" s="3" t="s">
        <v>298</v>
      </c>
      <c r="C77" s="3" t="s">
        <v>299</v>
      </c>
      <c r="D77" s="3" t="s">
        <v>136</v>
      </c>
      <c r="E77" s="2">
        <v>300</v>
      </c>
      <c r="F77" s="3" t="s">
        <v>300</v>
      </c>
      <c r="G77" s="3" t="s">
        <v>301</v>
      </c>
      <c r="H77" s="5"/>
      <c r="I77" s="5"/>
      <c r="J77" s="5"/>
      <c r="K77" s="5"/>
      <c r="L77" s="5"/>
      <c r="M77" s="5"/>
      <c r="N77" s="5"/>
      <c r="O77" s="7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6">
        <v>3600000</v>
      </c>
      <c r="AK77" s="6">
        <v>2750000</v>
      </c>
      <c r="AL77" s="6">
        <v>3000000</v>
      </c>
      <c r="AM77" s="6">
        <v>3000000</v>
      </c>
      <c r="AN77" s="6">
        <v>3000000</v>
      </c>
      <c r="AO77" s="4"/>
      <c r="AP77" s="4"/>
      <c r="AQ77" s="4"/>
      <c r="AR77" s="4"/>
      <c r="AS77" s="4"/>
      <c r="AT77" s="4"/>
    </row>
    <row r="78" spans="1:46" ht="30" x14ac:dyDescent="0.25">
      <c r="A78" s="2">
        <v>434425</v>
      </c>
      <c r="B78" s="3" t="s">
        <v>298</v>
      </c>
      <c r="C78" s="3" t="s">
        <v>299</v>
      </c>
      <c r="D78" s="3" t="s">
        <v>180</v>
      </c>
      <c r="E78" s="2">
        <v>300</v>
      </c>
      <c r="F78" s="3" t="s">
        <v>300</v>
      </c>
      <c r="G78" s="3" t="s">
        <v>301</v>
      </c>
      <c r="H78" s="5"/>
      <c r="I78" s="5"/>
      <c r="J78" s="5"/>
      <c r="K78" s="5"/>
      <c r="L78" s="5"/>
      <c r="M78" s="5"/>
      <c r="N78" s="5"/>
      <c r="O78" s="5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6">
        <v>216000</v>
      </c>
      <c r="AK78" s="4"/>
      <c r="AL78" s="6">
        <v>400000</v>
      </c>
      <c r="AM78" s="6">
        <v>4000</v>
      </c>
      <c r="AN78" s="6">
        <v>400000</v>
      </c>
      <c r="AO78" s="4"/>
      <c r="AP78" s="4"/>
      <c r="AQ78" s="4"/>
      <c r="AR78" s="4"/>
      <c r="AS78" s="4"/>
      <c r="AT78" s="4"/>
    </row>
    <row r="79" spans="1:46" ht="30" x14ac:dyDescent="0.25">
      <c r="A79" s="2">
        <v>404054</v>
      </c>
      <c r="B79" s="3" t="s">
        <v>1520</v>
      </c>
      <c r="C79" s="3" t="s">
        <v>1521</v>
      </c>
      <c r="D79" s="3" t="s">
        <v>141</v>
      </c>
      <c r="E79" s="2">
        <v>1540</v>
      </c>
      <c r="F79" s="3" t="s">
        <v>1522</v>
      </c>
      <c r="G79" s="3" t="s">
        <v>1523</v>
      </c>
      <c r="H79" s="6">
        <v>123162100</v>
      </c>
      <c r="I79" s="6">
        <v>131874400</v>
      </c>
      <c r="J79" s="6">
        <v>83840000</v>
      </c>
      <c r="K79" s="6">
        <v>121351000</v>
      </c>
      <c r="L79" s="6">
        <v>121351000</v>
      </c>
      <c r="M79" s="6">
        <v>90688000</v>
      </c>
      <c r="N79" s="6">
        <v>117082000</v>
      </c>
      <c r="O79" s="6">
        <v>76397351</v>
      </c>
      <c r="P79" s="7"/>
      <c r="Q79" s="6">
        <v>82780000</v>
      </c>
      <c r="R79" s="6">
        <v>2610000</v>
      </c>
      <c r="S79" s="6">
        <v>20945000</v>
      </c>
      <c r="T79" s="6">
        <v>2344000</v>
      </c>
      <c r="U79" s="6">
        <v>460000</v>
      </c>
      <c r="V79" s="4"/>
      <c r="W79" s="6">
        <v>56373000</v>
      </c>
      <c r="X79" s="6">
        <v>54409000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6">
        <v>0</v>
      </c>
      <c r="AT79" s="4"/>
    </row>
    <row r="80" spans="1:46" ht="30" x14ac:dyDescent="0.25">
      <c r="A80" s="2">
        <v>404055</v>
      </c>
      <c r="B80" s="3" t="s">
        <v>1520</v>
      </c>
      <c r="C80" s="3" t="s">
        <v>1521</v>
      </c>
      <c r="D80" s="3" t="s">
        <v>136</v>
      </c>
      <c r="E80" s="2">
        <v>1420</v>
      </c>
      <c r="F80" s="3" t="s">
        <v>1524</v>
      </c>
      <c r="G80" s="3" t="s">
        <v>1525</v>
      </c>
      <c r="H80" s="2">
        <v>33274000</v>
      </c>
      <c r="I80" s="2">
        <v>106830000</v>
      </c>
      <c r="J80" s="2">
        <v>65494000</v>
      </c>
      <c r="K80" s="2">
        <v>130894000</v>
      </c>
      <c r="L80" s="2">
        <v>130894000</v>
      </c>
      <c r="M80" s="2">
        <v>60719000</v>
      </c>
      <c r="N80" s="2">
        <v>9270000</v>
      </c>
      <c r="O80" s="2">
        <v>76397351</v>
      </c>
      <c r="P80" s="4"/>
      <c r="Q80" s="6">
        <v>90778000</v>
      </c>
      <c r="R80" s="6">
        <v>167140000</v>
      </c>
      <c r="S80" s="6">
        <v>47892000</v>
      </c>
      <c r="T80" s="6">
        <v>79701000</v>
      </c>
      <c r="U80" s="6">
        <v>97989000</v>
      </c>
      <c r="V80" s="6">
        <v>150828000</v>
      </c>
      <c r="W80" s="6">
        <v>119542000</v>
      </c>
      <c r="X80" s="6">
        <v>100143000</v>
      </c>
      <c r="Y80" s="6">
        <v>112027000</v>
      </c>
      <c r="Z80" s="6">
        <v>54645000</v>
      </c>
      <c r="AA80" s="6">
        <v>37589000</v>
      </c>
      <c r="AB80" s="6">
        <v>54900000</v>
      </c>
      <c r="AC80" s="6">
        <v>54349000</v>
      </c>
      <c r="AD80" s="6">
        <v>46705000</v>
      </c>
      <c r="AE80" s="6">
        <v>26447000</v>
      </c>
      <c r="AF80" s="6">
        <v>62405000</v>
      </c>
      <c r="AG80" s="6">
        <v>41104000</v>
      </c>
      <c r="AH80" s="6">
        <v>41104000</v>
      </c>
      <c r="AI80" s="4"/>
      <c r="AJ80" s="6">
        <v>31069000</v>
      </c>
      <c r="AK80" s="6">
        <v>29915000</v>
      </c>
      <c r="AL80" s="6">
        <v>53671000</v>
      </c>
      <c r="AM80" s="6">
        <v>38224000</v>
      </c>
      <c r="AN80" s="6">
        <v>29129000</v>
      </c>
      <c r="AO80" s="6">
        <v>24647000</v>
      </c>
      <c r="AP80" s="6">
        <v>17047276</v>
      </c>
      <c r="AQ80" s="6">
        <v>17620780</v>
      </c>
      <c r="AR80" s="6">
        <v>14377880</v>
      </c>
      <c r="AS80" s="6">
        <v>14052465</v>
      </c>
      <c r="AT80" s="6">
        <v>4435820</v>
      </c>
    </row>
    <row r="81" spans="1:46" ht="30" x14ac:dyDescent="0.25">
      <c r="A81" s="2">
        <v>405460</v>
      </c>
      <c r="B81" s="3" t="s">
        <v>1520</v>
      </c>
      <c r="C81" s="3" t="s">
        <v>1521</v>
      </c>
      <c r="D81" s="3" t="s">
        <v>157</v>
      </c>
      <c r="E81" s="2">
        <v>1550</v>
      </c>
      <c r="F81" s="3" t="s">
        <v>1524</v>
      </c>
      <c r="G81" s="3" t="s">
        <v>1525</v>
      </c>
      <c r="H81" s="7"/>
      <c r="I81" s="7"/>
      <c r="J81" s="7"/>
      <c r="K81" s="7"/>
      <c r="L81" s="7"/>
      <c r="M81" s="7"/>
      <c r="N81" s="7"/>
      <c r="O81" s="7"/>
      <c r="P81" s="4"/>
      <c r="Q81" s="5"/>
      <c r="R81" s="5"/>
      <c r="S81" s="5"/>
      <c r="T81" s="5"/>
      <c r="U81" s="5"/>
      <c r="V81" s="5"/>
      <c r="W81" s="5"/>
      <c r="X81" s="5"/>
      <c r="Y81" s="5"/>
      <c r="Z81" s="6">
        <v>52601000</v>
      </c>
      <c r="AA81" s="6">
        <v>62038000</v>
      </c>
      <c r="AB81" s="6">
        <v>48783428</v>
      </c>
      <c r="AC81" s="6">
        <v>38350000</v>
      </c>
      <c r="AD81" s="6">
        <v>42722000</v>
      </c>
      <c r="AE81" s="6">
        <v>49925000</v>
      </c>
      <c r="AF81" s="6">
        <v>76488000</v>
      </c>
      <c r="AG81" s="6">
        <v>81597000</v>
      </c>
      <c r="AH81" s="6">
        <v>81597000</v>
      </c>
      <c r="AI81" s="6">
        <v>99122000</v>
      </c>
      <c r="AJ81" s="6">
        <v>71663000</v>
      </c>
      <c r="AK81" s="6">
        <v>52754000</v>
      </c>
      <c r="AL81" s="6">
        <v>36412000</v>
      </c>
      <c r="AM81" s="6">
        <v>47645000</v>
      </c>
      <c r="AN81" s="6">
        <v>34528000</v>
      </c>
      <c r="AO81" s="6">
        <v>35852000</v>
      </c>
      <c r="AP81" s="6">
        <v>21550345</v>
      </c>
      <c r="AQ81" s="6">
        <v>20860925</v>
      </c>
      <c r="AR81" s="6">
        <v>16829365</v>
      </c>
      <c r="AS81" s="6">
        <v>21256410</v>
      </c>
      <c r="AT81" s="6">
        <v>5864190</v>
      </c>
    </row>
    <row r="82" spans="1:46" ht="30" x14ac:dyDescent="0.25">
      <c r="A82" s="2">
        <v>404030</v>
      </c>
      <c r="B82" s="3" t="s">
        <v>1526</v>
      </c>
      <c r="C82" s="3" t="s">
        <v>1527</v>
      </c>
      <c r="D82" s="3" t="s">
        <v>136</v>
      </c>
      <c r="E82" s="2">
        <v>1597</v>
      </c>
      <c r="F82" s="3" t="s">
        <v>499</v>
      </c>
      <c r="G82" s="3" t="s">
        <v>499</v>
      </c>
      <c r="H82" s="2">
        <v>57284400</v>
      </c>
      <c r="I82" s="2">
        <v>69621805</v>
      </c>
      <c r="J82" s="2">
        <v>80985000</v>
      </c>
      <c r="K82" s="2">
        <v>40087250</v>
      </c>
      <c r="L82" s="2">
        <v>44675350</v>
      </c>
      <c r="M82" s="2">
        <v>40281350</v>
      </c>
      <c r="N82" s="2">
        <v>39625700</v>
      </c>
      <c r="O82" s="2">
        <v>45308600</v>
      </c>
      <c r="P82" s="6">
        <v>39688790</v>
      </c>
      <c r="Q82" s="2">
        <v>40050600</v>
      </c>
      <c r="R82" s="2">
        <v>32560900</v>
      </c>
      <c r="S82" s="2">
        <v>34445000</v>
      </c>
      <c r="T82" s="2">
        <v>37236150</v>
      </c>
      <c r="U82" s="2">
        <v>40234445</v>
      </c>
      <c r="V82" s="2">
        <v>21508360</v>
      </c>
      <c r="W82" s="5"/>
      <c r="X82" s="5"/>
      <c r="Y82" s="5"/>
      <c r="Z82" s="2">
        <v>1000000</v>
      </c>
      <c r="AA82" s="2">
        <v>1775000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4"/>
    </row>
    <row r="83" spans="1:46" ht="30" x14ac:dyDescent="0.25">
      <c r="A83" s="2">
        <v>411346</v>
      </c>
      <c r="B83" s="3" t="s">
        <v>1526</v>
      </c>
      <c r="C83" s="3" t="s">
        <v>1527</v>
      </c>
      <c r="D83" s="3" t="s">
        <v>180</v>
      </c>
      <c r="E83" s="2">
        <v>220</v>
      </c>
      <c r="F83" s="3" t="s">
        <v>499</v>
      </c>
      <c r="G83" s="3" t="s">
        <v>499</v>
      </c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2">
        <v>39000</v>
      </c>
      <c r="AE83" s="2">
        <v>39000</v>
      </c>
      <c r="AF83" s="2">
        <v>35100</v>
      </c>
      <c r="AG83" s="2">
        <v>35100</v>
      </c>
      <c r="AH83" s="2">
        <v>35100</v>
      </c>
      <c r="AI83" s="2">
        <v>35100</v>
      </c>
      <c r="AJ83" s="2">
        <v>35100</v>
      </c>
      <c r="AK83" s="2">
        <v>27300</v>
      </c>
      <c r="AL83" s="2">
        <v>3029</v>
      </c>
      <c r="AM83" s="5"/>
      <c r="AN83" s="5"/>
      <c r="AO83" s="5"/>
      <c r="AP83" s="5"/>
      <c r="AQ83" s="5"/>
      <c r="AR83" s="5"/>
      <c r="AS83" s="5"/>
      <c r="AT83" s="4"/>
    </row>
    <row r="84" spans="1:46" ht="30" x14ac:dyDescent="0.25">
      <c r="A84" s="2">
        <v>411347</v>
      </c>
      <c r="B84" s="3" t="s">
        <v>1526</v>
      </c>
      <c r="C84" s="3" t="s">
        <v>1527</v>
      </c>
      <c r="D84" s="3" t="s">
        <v>157</v>
      </c>
      <c r="E84" s="2">
        <v>160</v>
      </c>
      <c r="F84" s="3" t="s">
        <v>499</v>
      </c>
      <c r="G84" s="3" t="s">
        <v>499</v>
      </c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2">
        <v>12000</v>
      </c>
      <c r="AE84" s="2">
        <v>7800</v>
      </c>
      <c r="AF84" s="2">
        <v>3900</v>
      </c>
      <c r="AG84" s="2">
        <v>3900</v>
      </c>
      <c r="AH84" s="2">
        <v>3900</v>
      </c>
      <c r="AI84" s="2">
        <v>3900</v>
      </c>
      <c r="AJ84" s="2">
        <v>3900</v>
      </c>
      <c r="AK84" s="2">
        <v>3900</v>
      </c>
      <c r="AL84" s="2">
        <v>28000</v>
      </c>
      <c r="AM84" s="5"/>
      <c r="AN84" s="5"/>
      <c r="AO84" s="5"/>
      <c r="AP84" s="5"/>
      <c r="AQ84" s="5"/>
      <c r="AR84" s="5"/>
      <c r="AS84" s="5"/>
      <c r="AT84" s="4"/>
    </row>
    <row r="85" spans="1:46" ht="30" x14ac:dyDescent="0.25">
      <c r="A85" s="2">
        <v>405141</v>
      </c>
      <c r="B85" s="3" t="s">
        <v>302</v>
      </c>
      <c r="C85" s="3" t="s">
        <v>1286</v>
      </c>
      <c r="D85" s="3" t="s">
        <v>141</v>
      </c>
      <c r="E85" s="5"/>
      <c r="F85" s="3" t="s">
        <v>310</v>
      </c>
      <c r="G85" s="3" t="s">
        <v>311</v>
      </c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2">
        <v>8700000</v>
      </c>
      <c r="W85" s="2">
        <v>4320000</v>
      </c>
      <c r="X85" s="5"/>
      <c r="Y85" s="5"/>
      <c r="Z85" s="5"/>
      <c r="AA85" s="5"/>
      <c r="AB85" s="5"/>
      <c r="AC85" s="5"/>
      <c r="AD85" s="5"/>
      <c r="AE85" s="5"/>
      <c r="AF85" s="5"/>
      <c r="AG85" s="2">
        <v>43200000</v>
      </c>
      <c r="AH85" s="5"/>
      <c r="AI85" s="5"/>
      <c r="AJ85" s="7"/>
      <c r="AK85" s="7"/>
      <c r="AL85" s="7"/>
      <c r="AM85" s="7"/>
      <c r="AN85" s="7"/>
      <c r="AO85" s="7"/>
      <c r="AP85" s="7"/>
      <c r="AQ85" s="7"/>
      <c r="AR85" s="5"/>
      <c r="AS85" s="5"/>
      <c r="AT85" s="4"/>
    </row>
    <row r="86" spans="1:46" ht="30" x14ac:dyDescent="0.25">
      <c r="A86" s="2">
        <v>405142</v>
      </c>
      <c r="B86" s="3" t="s">
        <v>302</v>
      </c>
      <c r="C86" s="3" t="s">
        <v>1286</v>
      </c>
      <c r="D86" s="3" t="s">
        <v>136</v>
      </c>
      <c r="E86" s="2">
        <v>160</v>
      </c>
      <c r="F86" s="3" t="s">
        <v>1528</v>
      </c>
      <c r="G86" s="3" t="s">
        <v>311</v>
      </c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7"/>
      <c r="W86" s="5"/>
      <c r="X86" s="5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4"/>
      <c r="AK86" s="4"/>
      <c r="AL86" s="4"/>
      <c r="AM86" s="4"/>
      <c r="AN86" s="4"/>
      <c r="AO86" s="4"/>
      <c r="AP86" s="4"/>
      <c r="AQ86" s="4"/>
      <c r="AR86" s="7"/>
      <c r="AS86" s="5"/>
      <c r="AT86" s="4"/>
    </row>
    <row r="87" spans="1:46" ht="30" x14ac:dyDescent="0.25">
      <c r="A87" s="2">
        <v>405143</v>
      </c>
      <c r="B87" s="3" t="s">
        <v>302</v>
      </c>
      <c r="C87" s="3" t="s">
        <v>1286</v>
      </c>
      <c r="D87" s="3" t="s">
        <v>180</v>
      </c>
      <c r="E87" s="2">
        <v>190</v>
      </c>
      <c r="F87" s="3" t="s">
        <v>310</v>
      </c>
      <c r="G87" s="3" t="s">
        <v>1529</v>
      </c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2">
        <v>0</v>
      </c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4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1:46" ht="30" x14ac:dyDescent="0.25">
      <c r="A88" s="2">
        <v>405144</v>
      </c>
      <c r="B88" s="3" t="s">
        <v>302</v>
      </c>
      <c r="C88" s="3" t="s">
        <v>1286</v>
      </c>
      <c r="D88" s="3" t="s">
        <v>157</v>
      </c>
      <c r="E88" s="2">
        <v>160</v>
      </c>
      <c r="F88" s="3" t="s">
        <v>306</v>
      </c>
      <c r="G88" s="3" t="s">
        <v>307</v>
      </c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4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ht="30" x14ac:dyDescent="0.25">
      <c r="A89" s="2">
        <v>405145</v>
      </c>
      <c r="B89" s="3" t="s">
        <v>302</v>
      </c>
      <c r="C89" s="3" t="s">
        <v>1286</v>
      </c>
      <c r="D89" s="3" t="s">
        <v>169</v>
      </c>
      <c r="E89" s="6">
        <v>145</v>
      </c>
      <c r="F89" s="3" t="s">
        <v>308</v>
      </c>
      <c r="G89" s="3" t="s">
        <v>309</v>
      </c>
      <c r="H89" s="5"/>
      <c r="I89" s="5"/>
      <c r="J89" s="5"/>
      <c r="K89" s="5"/>
      <c r="L89" s="5"/>
      <c r="M89" s="5"/>
      <c r="N89" s="5"/>
      <c r="O89" s="7"/>
      <c r="P89" s="4"/>
      <c r="Q89" s="7"/>
      <c r="R89" s="7"/>
      <c r="S89" s="7"/>
      <c r="T89" s="7"/>
      <c r="U89" s="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ht="30" x14ac:dyDescent="0.25">
      <c r="A90" s="2">
        <v>405146</v>
      </c>
      <c r="B90" s="3" t="s">
        <v>302</v>
      </c>
      <c r="C90" s="3" t="s">
        <v>1286</v>
      </c>
      <c r="D90" s="3" t="s">
        <v>177</v>
      </c>
      <c r="E90" s="6">
        <v>746</v>
      </c>
      <c r="F90" s="3" t="s">
        <v>1530</v>
      </c>
      <c r="G90" s="3" t="s">
        <v>1531</v>
      </c>
      <c r="H90" s="5"/>
      <c r="I90" s="5"/>
      <c r="J90" s="5"/>
      <c r="K90" s="5"/>
      <c r="L90" s="5"/>
      <c r="M90" s="5"/>
      <c r="N90" s="5"/>
      <c r="O90" s="4"/>
      <c r="P90" s="4"/>
      <c r="Q90" s="4"/>
      <c r="R90" s="4"/>
      <c r="S90" s="4"/>
      <c r="T90" s="4"/>
      <c r="U90" s="4"/>
      <c r="V90" s="4"/>
      <c r="W90" s="4"/>
      <c r="X90" s="6">
        <v>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ht="30" x14ac:dyDescent="0.25">
      <c r="A91" s="2">
        <v>405199</v>
      </c>
      <c r="B91" s="3" t="s">
        <v>302</v>
      </c>
      <c r="C91" s="3" t="s">
        <v>1286</v>
      </c>
      <c r="D91" s="3" t="s">
        <v>172</v>
      </c>
      <c r="E91" s="2">
        <v>205</v>
      </c>
      <c r="F91" s="3" t="s">
        <v>304</v>
      </c>
      <c r="G91" s="3" t="s">
        <v>305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2">
        <v>13500000</v>
      </c>
      <c r="W91" s="5"/>
      <c r="X91" s="2">
        <v>43000000</v>
      </c>
      <c r="Y91" s="4"/>
      <c r="Z91" s="2">
        <v>22500000</v>
      </c>
      <c r="AA91" s="2">
        <v>40920000</v>
      </c>
      <c r="AB91" s="5"/>
      <c r="AC91" s="5"/>
      <c r="AD91" s="5"/>
      <c r="AE91" s="5"/>
      <c r="AF91" s="5"/>
      <c r="AG91" s="5"/>
      <c r="AH91" s="5"/>
      <c r="AI91" s="5"/>
      <c r="AJ91" s="5"/>
      <c r="AK91" s="4"/>
      <c r="AL91" s="5"/>
      <c r="AM91" s="4"/>
      <c r="AN91" s="5"/>
      <c r="AO91" s="5"/>
      <c r="AP91" s="5"/>
      <c r="AQ91" s="5"/>
      <c r="AR91" s="5"/>
      <c r="AS91" s="5"/>
      <c r="AT91" s="4"/>
    </row>
    <row r="92" spans="1:46" ht="30" x14ac:dyDescent="0.25">
      <c r="A92" s="2">
        <v>405221</v>
      </c>
      <c r="B92" s="3" t="s">
        <v>302</v>
      </c>
      <c r="C92" s="3" t="s">
        <v>1286</v>
      </c>
      <c r="D92" s="3" t="s">
        <v>312</v>
      </c>
      <c r="E92" s="2">
        <v>325</v>
      </c>
      <c r="F92" s="3" t="s">
        <v>313</v>
      </c>
      <c r="G92" s="3" t="s">
        <v>314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2">
        <v>5625000</v>
      </c>
      <c r="W92" s="2">
        <v>14256000</v>
      </c>
      <c r="X92" s="2">
        <v>25920000</v>
      </c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  <c r="AL92" s="5"/>
      <c r="AM92" s="4"/>
      <c r="AN92" s="5"/>
      <c r="AO92" s="5"/>
      <c r="AP92" s="5"/>
      <c r="AQ92" s="5"/>
      <c r="AR92" s="5"/>
      <c r="AS92" s="5"/>
      <c r="AT92" s="4"/>
    </row>
    <row r="93" spans="1:46" ht="30" x14ac:dyDescent="0.25">
      <c r="A93" s="2">
        <v>412170</v>
      </c>
      <c r="B93" s="3" t="s">
        <v>302</v>
      </c>
      <c r="C93" s="3" t="s">
        <v>1286</v>
      </c>
      <c r="D93" s="3" t="s">
        <v>393</v>
      </c>
      <c r="E93" s="2">
        <v>700</v>
      </c>
      <c r="F93" s="3" t="s">
        <v>499</v>
      </c>
      <c r="G93" s="3" t="s">
        <v>499</v>
      </c>
      <c r="H93" s="5"/>
      <c r="I93" s="5"/>
      <c r="J93" s="5"/>
      <c r="K93" s="5"/>
      <c r="L93" s="5"/>
      <c r="M93" s="5"/>
      <c r="N93" s="5"/>
      <c r="O93" s="5"/>
      <c r="P93" s="7"/>
      <c r="Q93" s="5"/>
      <c r="R93" s="5"/>
      <c r="S93" s="5"/>
      <c r="T93" s="5"/>
      <c r="U93" s="7"/>
      <c r="V93" s="7"/>
      <c r="W93" s="7"/>
      <c r="X93" s="7"/>
      <c r="Y93" s="4"/>
      <c r="Z93" s="7"/>
      <c r="AA93" s="7"/>
      <c r="AB93" s="7"/>
      <c r="AC93" s="7"/>
      <c r="AD93" s="5"/>
      <c r="AE93" s="5"/>
      <c r="AF93" s="2">
        <v>25000000</v>
      </c>
      <c r="AG93" s="2">
        <v>3030000</v>
      </c>
      <c r="AH93" s="2">
        <v>16000000</v>
      </c>
      <c r="AI93" s="2">
        <v>2100000</v>
      </c>
      <c r="AJ93" s="6">
        <v>4200000</v>
      </c>
      <c r="AK93" s="6">
        <v>8070000</v>
      </c>
      <c r="AL93" s="6">
        <v>2100000</v>
      </c>
      <c r="AM93" s="6">
        <v>4100000</v>
      </c>
      <c r="AN93" s="6">
        <v>4030000</v>
      </c>
      <c r="AO93" s="7"/>
      <c r="AP93" s="7"/>
      <c r="AQ93" s="7"/>
      <c r="AR93" s="7"/>
      <c r="AS93" s="7"/>
      <c r="AT93" s="4"/>
    </row>
    <row r="94" spans="1:46" ht="30" x14ac:dyDescent="0.25">
      <c r="A94" s="2">
        <v>412265</v>
      </c>
      <c r="B94" s="3" t="s">
        <v>302</v>
      </c>
      <c r="C94" s="3" t="s">
        <v>1286</v>
      </c>
      <c r="D94" s="3" t="s">
        <v>256</v>
      </c>
      <c r="E94" s="2">
        <v>325</v>
      </c>
      <c r="F94" s="3" t="s">
        <v>315</v>
      </c>
      <c r="G94" s="3" t="s">
        <v>316</v>
      </c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7"/>
      <c r="U94" s="4"/>
      <c r="V94" s="4"/>
      <c r="W94" s="4"/>
      <c r="X94" s="4"/>
      <c r="Y94" s="4"/>
      <c r="Z94" s="4"/>
      <c r="AA94" s="4"/>
      <c r="AB94" s="4"/>
      <c r="AC94" s="4"/>
      <c r="AD94" s="7"/>
      <c r="AE94" s="7"/>
      <c r="AF94" s="7"/>
      <c r="AG94" s="6">
        <v>180000</v>
      </c>
      <c r="AH94" s="7"/>
      <c r="AI94" s="7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ht="30" x14ac:dyDescent="0.25">
      <c r="A95" s="2">
        <v>409194</v>
      </c>
      <c r="B95" s="3" t="s">
        <v>317</v>
      </c>
      <c r="C95" s="3" t="s">
        <v>318</v>
      </c>
      <c r="D95" s="3" t="s">
        <v>141</v>
      </c>
      <c r="E95" s="6">
        <v>765</v>
      </c>
      <c r="F95" s="3" t="s">
        <v>1532</v>
      </c>
      <c r="G95" s="3" t="s">
        <v>1533</v>
      </c>
      <c r="H95" s="2">
        <v>2750000</v>
      </c>
      <c r="I95" s="2">
        <v>2730000</v>
      </c>
      <c r="J95" s="2">
        <v>3370000</v>
      </c>
      <c r="K95" s="2">
        <v>3810000</v>
      </c>
      <c r="L95" s="2">
        <v>4840000</v>
      </c>
      <c r="M95" s="2">
        <v>5990000</v>
      </c>
      <c r="N95" s="2">
        <v>8010000</v>
      </c>
      <c r="O95" s="2">
        <v>10321000</v>
      </c>
      <c r="P95" s="2">
        <v>8220000</v>
      </c>
      <c r="Q95" s="2">
        <v>16778000</v>
      </c>
      <c r="R95" s="6">
        <v>16778000</v>
      </c>
      <c r="S95" s="6">
        <v>16778000</v>
      </c>
      <c r="T95" s="6">
        <v>92000</v>
      </c>
      <c r="U95" s="6">
        <v>92000</v>
      </c>
      <c r="V95" s="6">
        <v>100000</v>
      </c>
      <c r="W95" s="6">
        <v>16541700</v>
      </c>
      <c r="X95" s="4"/>
      <c r="Y95" s="4"/>
      <c r="Z95" s="6">
        <v>23576600</v>
      </c>
      <c r="AA95" s="6">
        <v>29661800</v>
      </c>
      <c r="AB95" s="6">
        <v>13315000</v>
      </c>
      <c r="AC95" s="6">
        <v>17928000</v>
      </c>
      <c r="AD95" s="6">
        <v>4371000</v>
      </c>
      <c r="AE95" s="6">
        <v>2041000</v>
      </c>
      <c r="AF95" s="6">
        <v>986000</v>
      </c>
      <c r="AG95" s="6">
        <v>129000</v>
      </c>
      <c r="AH95" s="6">
        <v>286000</v>
      </c>
      <c r="AI95" s="6">
        <v>506000</v>
      </c>
      <c r="AJ95" s="6">
        <v>338000</v>
      </c>
      <c r="AK95" s="6">
        <v>34000</v>
      </c>
      <c r="AL95" s="4"/>
      <c r="AM95" s="4"/>
      <c r="AN95" s="4"/>
      <c r="AO95" s="4"/>
      <c r="AP95" s="6">
        <v>0</v>
      </c>
      <c r="AQ95" s="4"/>
      <c r="AR95" s="6">
        <v>0</v>
      </c>
      <c r="AS95" s="6">
        <v>0</v>
      </c>
      <c r="AT95" s="4"/>
    </row>
    <row r="96" spans="1:46" ht="30" x14ac:dyDescent="0.25">
      <c r="A96" s="2">
        <v>410025</v>
      </c>
      <c r="B96" s="3" t="s">
        <v>317</v>
      </c>
      <c r="C96" s="3" t="s">
        <v>318</v>
      </c>
      <c r="D96" s="3" t="s">
        <v>136</v>
      </c>
      <c r="E96" s="5"/>
      <c r="F96" s="3" t="s">
        <v>321</v>
      </c>
      <c r="G96" s="3" t="s">
        <v>322</v>
      </c>
      <c r="H96" s="5"/>
      <c r="I96" s="5"/>
      <c r="J96" s="5"/>
      <c r="K96" s="5"/>
      <c r="L96" s="5"/>
      <c r="M96" s="5"/>
      <c r="N96" s="5"/>
      <c r="O96" s="5"/>
      <c r="P96" s="5"/>
      <c r="Q96" s="2">
        <v>25000</v>
      </c>
      <c r="R96" s="2">
        <v>125000</v>
      </c>
      <c r="S96" s="2">
        <v>125000</v>
      </c>
      <c r="T96" s="2">
        <v>42169000</v>
      </c>
      <c r="U96" s="2">
        <v>42169000</v>
      </c>
      <c r="V96" s="2">
        <v>24860667</v>
      </c>
      <c r="W96" s="2">
        <v>11630000</v>
      </c>
      <c r="X96" s="5"/>
      <c r="Y96" s="5"/>
      <c r="Z96" s="2">
        <v>11508000</v>
      </c>
      <c r="AA96" s="2">
        <v>12696000</v>
      </c>
      <c r="AB96" s="2">
        <v>1879000</v>
      </c>
      <c r="AC96" s="2">
        <v>3642000</v>
      </c>
      <c r="AD96" s="2">
        <v>40990000</v>
      </c>
      <c r="AE96" s="2">
        <v>44212000</v>
      </c>
      <c r="AF96" s="2">
        <v>36424000</v>
      </c>
      <c r="AG96" s="2">
        <v>23384000</v>
      </c>
      <c r="AH96" s="2">
        <v>31219000</v>
      </c>
      <c r="AI96" s="2">
        <v>20845000</v>
      </c>
      <c r="AJ96" s="2">
        <v>6882000</v>
      </c>
      <c r="AK96" s="2">
        <v>2778000</v>
      </c>
      <c r="AL96" s="2">
        <v>14779000</v>
      </c>
      <c r="AM96" s="2">
        <v>32967000</v>
      </c>
      <c r="AN96" s="2">
        <v>28728000</v>
      </c>
      <c r="AO96" s="2">
        <v>29908000</v>
      </c>
      <c r="AP96" s="2">
        <v>21597000</v>
      </c>
      <c r="AQ96" s="2">
        <v>18990000</v>
      </c>
      <c r="AR96" s="2">
        <v>15672000</v>
      </c>
      <c r="AS96" s="2">
        <v>22922000</v>
      </c>
      <c r="AT96" s="4"/>
    </row>
    <row r="97" spans="1:46" ht="30" x14ac:dyDescent="0.25">
      <c r="A97" s="2">
        <v>410381</v>
      </c>
      <c r="B97" s="3" t="s">
        <v>317</v>
      </c>
      <c r="C97" s="3" t="s">
        <v>318</v>
      </c>
      <c r="D97" s="3" t="s">
        <v>180</v>
      </c>
      <c r="E97" s="2">
        <v>895</v>
      </c>
      <c r="F97" s="3" t="s">
        <v>499</v>
      </c>
      <c r="G97" s="3" t="s">
        <v>499</v>
      </c>
      <c r="H97" s="5"/>
      <c r="I97" s="5"/>
      <c r="J97" s="5"/>
      <c r="K97" s="5"/>
      <c r="L97" s="5"/>
      <c r="M97" s="5"/>
      <c r="N97" s="5"/>
      <c r="O97" s="5"/>
      <c r="P97" s="5"/>
      <c r="Q97" s="2">
        <v>25000</v>
      </c>
      <c r="R97" s="2">
        <v>25000</v>
      </c>
      <c r="S97" s="2">
        <v>25000</v>
      </c>
      <c r="T97" s="7"/>
      <c r="U97" s="7"/>
      <c r="V97" s="6">
        <v>24860667</v>
      </c>
      <c r="W97" s="6">
        <v>46509000</v>
      </c>
      <c r="X97" s="5"/>
      <c r="Y97" s="7"/>
      <c r="Z97" s="6">
        <v>48945000</v>
      </c>
      <c r="AA97" s="2">
        <v>38208000</v>
      </c>
      <c r="AB97" s="5"/>
      <c r="AC97" s="2">
        <v>66978000</v>
      </c>
      <c r="AD97" s="2">
        <v>62634000</v>
      </c>
      <c r="AE97" s="2">
        <v>46459000</v>
      </c>
      <c r="AF97" s="2">
        <v>36282000</v>
      </c>
      <c r="AG97" s="2">
        <v>34895000</v>
      </c>
      <c r="AH97" s="2">
        <v>28182000</v>
      </c>
      <c r="AI97" s="2">
        <v>18093000</v>
      </c>
      <c r="AJ97" s="2">
        <v>10700000</v>
      </c>
      <c r="AK97" s="2">
        <v>6750000</v>
      </c>
      <c r="AL97" s="2">
        <v>23446000</v>
      </c>
      <c r="AM97" s="2">
        <v>52942000</v>
      </c>
      <c r="AN97" s="2">
        <v>13428000</v>
      </c>
      <c r="AO97" s="5"/>
      <c r="AP97" s="2">
        <v>22055000</v>
      </c>
      <c r="AQ97" s="2">
        <v>16992000</v>
      </c>
      <c r="AR97" s="2">
        <v>12923000</v>
      </c>
      <c r="AS97" s="2">
        <v>26709000</v>
      </c>
      <c r="AT97" s="4"/>
    </row>
    <row r="98" spans="1:46" ht="30" x14ac:dyDescent="0.25">
      <c r="A98" s="2">
        <v>410382</v>
      </c>
      <c r="B98" s="3" t="s">
        <v>317</v>
      </c>
      <c r="C98" s="3" t="s">
        <v>318</v>
      </c>
      <c r="D98" s="3" t="s">
        <v>157</v>
      </c>
      <c r="E98" s="2">
        <v>1647</v>
      </c>
      <c r="F98" s="3" t="s">
        <v>1534</v>
      </c>
      <c r="G98" s="3" t="s">
        <v>1535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5"/>
      <c r="T98" s="5"/>
      <c r="U98" s="4"/>
      <c r="V98" s="6">
        <v>24860667</v>
      </c>
      <c r="W98" s="6">
        <v>10670000</v>
      </c>
      <c r="X98" s="7"/>
      <c r="Y98" s="4"/>
      <c r="Z98" s="6">
        <v>30625000</v>
      </c>
      <c r="AA98" s="6">
        <v>42273000</v>
      </c>
      <c r="AB98" s="7"/>
      <c r="AC98" s="6">
        <v>90102000</v>
      </c>
      <c r="AD98" s="6">
        <v>69022000</v>
      </c>
      <c r="AE98" s="6">
        <v>110695000</v>
      </c>
      <c r="AF98" s="6">
        <v>171659000</v>
      </c>
      <c r="AG98" s="6">
        <v>161107000</v>
      </c>
      <c r="AH98" s="6">
        <v>185950000</v>
      </c>
      <c r="AI98" s="6">
        <v>115538000</v>
      </c>
      <c r="AJ98" s="6">
        <v>109144000</v>
      </c>
      <c r="AK98" s="6">
        <v>114942000</v>
      </c>
      <c r="AL98" s="6">
        <v>97240000</v>
      </c>
      <c r="AM98" s="6">
        <v>78679000</v>
      </c>
      <c r="AN98" s="6">
        <v>96102000</v>
      </c>
      <c r="AO98" s="6">
        <v>137115000</v>
      </c>
      <c r="AP98" s="6">
        <v>82382000</v>
      </c>
      <c r="AQ98" s="6">
        <v>85859000</v>
      </c>
      <c r="AR98" s="6">
        <v>94203000</v>
      </c>
      <c r="AS98" s="6">
        <v>90801000</v>
      </c>
      <c r="AT98" s="4"/>
    </row>
    <row r="99" spans="1:46" ht="30" x14ac:dyDescent="0.25">
      <c r="A99" s="2">
        <v>411843</v>
      </c>
      <c r="B99" s="3" t="s">
        <v>317</v>
      </c>
      <c r="C99" s="3" t="s">
        <v>318</v>
      </c>
      <c r="D99" s="3" t="s">
        <v>169</v>
      </c>
      <c r="E99" s="2">
        <v>55</v>
      </c>
      <c r="F99" s="3" t="s">
        <v>319</v>
      </c>
      <c r="G99" s="3" t="s">
        <v>320</v>
      </c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7"/>
      <c r="T99" s="5"/>
      <c r="U99" s="5"/>
      <c r="V99" s="5"/>
      <c r="W99" s="5"/>
      <c r="X99" s="5"/>
      <c r="Y99" s="5"/>
      <c r="Z99" s="4"/>
      <c r="AA99" s="4"/>
      <c r="AB99" s="4"/>
      <c r="AC99" s="4"/>
      <c r="AD99" s="4"/>
      <c r="AE99" s="4"/>
      <c r="AF99" s="6">
        <v>1470000</v>
      </c>
      <c r="AG99" s="6">
        <v>27418000</v>
      </c>
      <c r="AH99" s="6">
        <v>33337000</v>
      </c>
      <c r="AI99" s="6">
        <v>19635000</v>
      </c>
      <c r="AJ99" s="6">
        <v>7097000</v>
      </c>
      <c r="AK99" s="6">
        <v>3046000</v>
      </c>
      <c r="AL99" s="6">
        <v>12099000</v>
      </c>
      <c r="AM99" s="6">
        <v>27610000</v>
      </c>
      <c r="AN99" s="6">
        <v>25000000</v>
      </c>
      <c r="AO99" s="6">
        <v>29439000</v>
      </c>
      <c r="AP99" s="6">
        <v>21597000</v>
      </c>
      <c r="AQ99" s="6">
        <v>19198000</v>
      </c>
      <c r="AR99" s="6">
        <v>15572000</v>
      </c>
      <c r="AS99" s="6">
        <v>23692000</v>
      </c>
      <c r="AT99" s="4"/>
    </row>
    <row r="100" spans="1:46" ht="30" x14ac:dyDescent="0.25">
      <c r="A100" s="2">
        <v>411969</v>
      </c>
      <c r="B100" s="3" t="s">
        <v>317</v>
      </c>
      <c r="C100" s="3" t="s">
        <v>318</v>
      </c>
      <c r="D100" s="3" t="s">
        <v>177</v>
      </c>
      <c r="E100" s="2">
        <v>1625</v>
      </c>
      <c r="F100" s="3" t="s">
        <v>1536</v>
      </c>
      <c r="G100" s="3" t="s">
        <v>1537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4"/>
      <c r="AE100" s="5"/>
      <c r="AF100" s="5"/>
      <c r="AG100" s="5"/>
      <c r="AH100" s="2">
        <v>11959000</v>
      </c>
      <c r="AI100" s="2">
        <v>101905000</v>
      </c>
      <c r="AJ100" s="2">
        <v>108983000</v>
      </c>
      <c r="AK100" s="2">
        <v>120286000</v>
      </c>
      <c r="AL100" s="2">
        <v>100782000</v>
      </c>
      <c r="AM100" s="2">
        <v>63563000</v>
      </c>
      <c r="AN100" s="6">
        <v>79424000</v>
      </c>
      <c r="AO100" s="6">
        <v>54901000</v>
      </c>
      <c r="AP100" s="6">
        <v>91522000</v>
      </c>
      <c r="AQ100" s="6">
        <v>85100000</v>
      </c>
      <c r="AR100" s="6">
        <v>109067000</v>
      </c>
      <c r="AS100" s="6">
        <v>97280000</v>
      </c>
      <c r="AT100" s="4"/>
    </row>
    <row r="101" spans="1:46" ht="30" x14ac:dyDescent="0.25">
      <c r="A101" s="2">
        <v>404001</v>
      </c>
      <c r="B101" s="3" t="s">
        <v>323</v>
      </c>
      <c r="C101" s="3" t="s">
        <v>324</v>
      </c>
      <c r="D101" s="3" t="s">
        <v>141</v>
      </c>
      <c r="E101" s="2">
        <v>45</v>
      </c>
      <c r="F101" s="3" t="s">
        <v>329</v>
      </c>
      <c r="G101" s="3" t="s">
        <v>328</v>
      </c>
      <c r="H101" s="6">
        <v>0</v>
      </c>
      <c r="I101" s="6">
        <v>0</v>
      </c>
      <c r="J101" s="6">
        <v>1200000</v>
      </c>
      <c r="K101" s="6">
        <v>615000</v>
      </c>
      <c r="L101" s="6">
        <v>615000</v>
      </c>
      <c r="M101" s="6">
        <v>615000</v>
      </c>
      <c r="N101" s="6">
        <v>416670</v>
      </c>
      <c r="O101" s="6">
        <v>416670</v>
      </c>
      <c r="P101" s="6">
        <v>416670</v>
      </c>
      <c r="Q101" s="6">
        <v>416670</v>
      </c>
      <c r="R101" s="6">
        <v>146670</v>
      </c>
      <c r="S101" s="6">
        <v>416670</v>
      </c>
      <c r="T101" s="6">
        <v>250002</v>
      </c>
      <c r="U101" s="6">
        <v>250002</v>
      </c>
      <c r="V101" s="6">
        <v>312503</v>
      </c>
      <c r="W101" s="6">
        <v>312503</v>
      </c>
      <c r="X101" s="6">
        <v>35000</v>
      </c>
      <c r="Y101" s="7"/>
      <c r="Z101" s="6">
        <v>30000</v>
      </c>
      <c r="AA101" s="6">
        <v>5000</v>
      </c>
      <c r="AB101" s="6">
        <v>5000</v>
      </c>
      <c r="AC101" s="6">
        <v>5000</v>
      </c>
      <c r="AD101" s="6">
        <v>5000</v>
      </c>
      <c r="AE101" s="6">
        <v>5000</v>
      </c>
      <c r="AF101" s="6">
        <v>5000</v>
      </c>
      <c r="AG101" s="6">
        <v>4000</v>
      </c>
      <c r="AH101" s="6">
        <v>4000</v>
      </c>
      <c r="AI101" s="6">
        <v>2000</v>
      </c>
      <c r="AJ101" s="6">
        <v>2000</v>
      </c>
      <c r="AK101" s="6">
        <v>1000</v>
      </c>
      <c r="AL101" s="6">
        <v>1000</v>
      </c>
      <c r="AM101" s="6">
        <v>1000</v>
      </c>
      <c r="AN101" s="6">
        <v>2000</v>
      </c>
      <c r="AO101" s="4"/>
      <c r="AP101" s="4"/>
      <c r="AQ101" s="4"/>
      <c r="AR101" s="4"/>
      <c r="AS101" s="4"/>
      <c r="AT101" s="4"/>
    </row>
    <row r="102" spans="1:46" ht="30" x14ac:dyDescent="0.25">
      <c r="A102" s="2">
        <v>404002</v>
      </c>
      <c r="B102" s="3" t="s">
        <v>323</v>
      </c>
      <c r="C102" s="3" t="s">
        <v>324</v>
      </c>
      <c r="D102" s="3" t="s">
        <v>136</v>
      </c>
      <c r="E102" s="2">
        <v>61</v>
      </c>
      <c r="F102" s="3" t="s">
        <v>327</v>
      </c>
      <c r="G102" s="3" t="s">
        <v>328</v>
      </c>
      <c r="H102" s="6">
        <v>0</v>
      </c>
      <c r="I102" s="6">
        <v>0</v>
      </c>
      <c r="J102" s="6">
        <v>30000</v>
      </c>
      <c r="K102" s="6">
        <v>615000</v>
      </c>
      <c r="L102" s="6">
        <v>615000</v>
      </c>
      <c r="M102" s="6">
        <v>615000</v>
      </c>
      <c r="N102" s="6">
        <v>416660</v>
      </c>
      <c r="O102" s="6">
        <v>416660</v>
      </c>
      <c r="P102" s="6">
        <v>416670</v>
      </c>
      <c r="Q102" s="6">
        <v>416670</v>
      </c>
      <c r="R102" s="6">
        <v>416670</v>
      </c>
      <c r="S102" s="6">
        <v>416670</v>
      </c>
      <c r="T102" s="6">
        <v>250002</v>
      </c>
      <c r="U102" s="6">
        <v>250002</v>
      </c>
      <c r="V102" s="6">
        <v>312503</v>
      </c>
      <c r="W102" s="6">
        <v>312503</v>
      </c>
      <c r="X102" s="4"/>
      <c r="Y102" s="4"/>
      <c r="Z102" s="6">
        <v>7500</v>
      </c>
      <c r="AA102" s="6">
        <v>56820</v>
      </c>
      <c r="AB102" s="2">
        <v>250000</v>
      </c>
      <c r="AC102" s="6">
        <v>250000</v>
      </c>
      <c r="AD102" s="6">
        <v>250000</v>
      </c>
      <c r="AE102" s="6">
        <v>250000</v>
      </c>
      <c r="AF102" s="6">
        <v>250000</v>
      </c>
      <c r="AG102" s="6">
        <v>250000</v>
      </c>
      <c r="AH102" s="6">
        <v>250000</v>
      </c>
      <c r="AI102" s="6">
        <v>250000</v>
      </c>
      <c r="AJ102" s="6">
        <v>250000</v>
      </c>
      <c r="AK102" s="6">
        <v>250000</v>
      </c>
      <c r="AL102" s="6">
        <v>250000</v>
      </c>
      <c r="AM102" s="6">
        <v>250000</v>
      </c>
      <c r="AN102" s="6">
        <v>230000</v>
      </c>
      <c r="AO102" s="6">
        <v>240000</v>
      </c>
      <c r="AP102" s="4"/>
      <c r="AQ102" s="4"/>
      <c r="AR102" s="4"/>
      <c r="AS102" s="4"/>
      <c r="AT102" s="4"/>
    </row>
    <row r="103" spans="1:46" ht="30" x14ac:dyDescent="0.25">
      <c r="A103" s="2">
        <v>404003</v>
      </c>
      <c r="B103" s="3" t="s">
        <v>323</v>
      </c>
      <c r="C103" s="3" t="s">
        <v>324</v>
      </c>
      <c r="D103" s="3" t="s">
        <v>180</v>
      </c>
      <c r="E103" s="2">
        <v>50</v>
      </c>
      <c r="F103" s="3" t="s">
        <v>1538</v>
      </c>
      <c r="G103" s="3" t="s">
        <v>1538</v>
      </c>
      <c r="H103" s="2">
        <v>0</v>
      </c>
      <c r="I103" s="2">
        <v>0</v>
      </c>
      <c r="J103" s="2">
        <v>0</v>
      </c>
      <c r="K103" s="2">
        <v>0</v>
      </c>
      <c r="L103" s="2">
        <v>20000</v>
      </c>
      <c r="M103" s="2">
        <v>20000</v>
      </c>
      <c r="N103" s="2">
        <v>416670</v>
      </c>
      <c r="O103" s="2">
        <v>416670</v>
      </c>
      <c r="P103" s="2">
        <v>416670</v>
      </c>
      <c r="Q103" s="2">
        <v>416670</v>
      </c>
      <c r="R103" s="2">
        <v>416670</v>
      </c>
      <c r="S103" s="2">
        <v>416670</v>
      </c>
      <c r="T103" s="2">
        <v>250002</v>
      </c>
      <c r="U103" s="2">
        <v>250002</v>
      </c>
      <c r="V103" s="2">
        <v>312503</v>
      </c>
      <c r="W103" s="2">
        <v>312503</v>
      </c>
      <c r="X103" s="2">
        <v>0</v>
      </c>
      <c r="Y103" s="5"/>
      <c r="Z103" s="5"/>
      <c r="AA103" s="2">
        <v>190080</v>
      </c>
      <c r="AB103" s="2">
        <v>190080</v>
      </c>
      <c r="AC103" s="2">
        <v>190080</v>
      </c>
      <c r="AD103" s="2">
        <v>190080</v>
      </c>
      <c r="AE103" s="2">
        <v>156000</v>
      </c>
      <c r="AF103" s="2">
        <v>155000</v>
      </c>
      <c r="AG103" s="2">
        <v>150000</v>
      </c>
      <c r="AH103" s="6">
        <v>150000</v>
      </c>
      <c r="AI103" s="6">
        <v>150000</v>
      </c>
      <c r="AJ103" s="6">
        <v>125000</v>
      </c>
      <c r="AK103" s="6">
        <v>125000</v>
      </c>
      <c r="AL103" s="6">
        <v>150000</v>
      </c>
      <c r="AM103" s="6">
        <v>175000</v>
      </c>
      <c r="AN103" s="6">
        <v>175000</v>
      </c>
      <c r="AO103" s="6">
        <v>90000</v>
      </c>
      <c r="AP103" s="4"/>
      <c r="AQ103" s="4"/>
      <c r="AR103" s="4"/>
      <c r="AS103" s="4"/>
      <c r="AT103" s="4"/>
    </row>
    <row r="104" spans="1:46" ht="30" x14ac:dyDescent="0.25">
      <c r="A104" s="2">
        <v>404843</v>
      </c>
      <c r="B104" s="3" t="s">
        <v>323</v>
      </c>
      <c r="C104" s="3" t="s">
        <v>324</v>
      </c>
      <c r="D104" s="3" t="s">
        <v>157</v>
      </c>
      <c r="E104" s="2">
        <v>205</v>
      </c>
      <c r="F104" s="3" t="s">
        <v>325</v>
      </c>
      <c r="G104" s="3" t="s">
        <v>326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2">
        <v>250002</v>
      </c>
      <c r="U104" s="2">
        <v>250002</v>
      </c>
      <c r="V104" s="5"/>
      <c r="W104" s="5"/>
      <c r="X104" s="2">
        <v>0</v>
      </c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4"/>
    </row>
    <row r="105" spans="1:46" ht="30" x14ac:dyDescent="0.25">
      <c r="A105" s="2">
        <v>404844</v>
      </c>
      <c r="B105" s="3" t="s">
        <v>323</v>
      </c>
      <c r="C105" s="3" t="s">
        <v>324</v>
      </c>
      <c r="D105" s="3" t="s">
        <v>169</v>
      </c>
      <c r="E105" s="6">
        <v>165</v>
      </c>
      <c r="F105" s="3" t="s">
        <v>325</v>
      </c>
      <c r="G105" s="3" t="s">
        <v>326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7"/>
      <c r="T105" s="6">
        <v>250002</v>
      </c>
      <c r="U105" s="6">
        <v>250002</v>
      </c>
      <c r="V105" s="6">
        <v>312503</v>
      </c>
      <c r="W105" s="6">
        <v>312503</v>
      </c>
      <c r="X105" s="2">
        <v>0</v>
      </c>
      <c r="Y105" s="7"/>
      <c r="Z105" s="6">
        <v>7500</v>
      </c>
      <c r="AA105" s="6">
        <v>146000</v>
      </c>
      <c r="AB105" s="6">
        <v>3000</v>
      </c>
      <c r="AC105" s="6">
        <v>3000</v>
      </c>
      <c r="AD105" s="6">
        <v>3000</v>
      </c>
      <c r="AE105" s="6">
        <v>367000</v>
      </c>
      <c r="AF105" s="6">
        <v>365000</v>
      </c>
      <c r="AG105" s="6">
        <v>365000</v>
      </c>
      <c r="AH105" s="6">
        <v>350000</v>
      </c>
      <c r="AI105" s="6">
        <v>350000</v>
      </c>
      <c r="AJ105" s="6">
        <v>350000</v>
      </c>
      <c r="AK105" s="6">
        <v>375000</v>
      </c>
      <c r="AL105" s="6">
        <v>350000</v>
      </c>
      <c r="AM105" s="6">
        <v>375000</v>
      </c>
      <c r="AN105" s="6">
        <v>375000</v>
      </c>
      <c r="AO105" s="6">
        <v>375000</v>
      </c>
      <c r="AP105" s="7"/>
      <c r="AQ105" s="7"/>
      <c r="AR105" s="7"/>
      <c r="AS105" s="7"/>
      <c r="AT105" s="4"/>
    </row>
    <row r="106" spans="1:46" ht="30" x14ac:dyDescent="0.25">
      <c r="A106" s="2">
        <v>404211</v>
      </c>
      <c r="B106" s="3" t="s">
        <v>330</v>
      </c>
      <c r="C106" s="3" t="s">
        <v>331</v>
      </c>
      <c r="D106" s="3" t="s">
        <v>141</v>
      </c>
      <c r="E106" s="6">
        <v>215</v>
      </c>
      <c r="F106" s="3" t="s">
        <v>334</v>
      </c>
      <c r="G106" s="3" t="s">
        <v>335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4"/>
      <c r="T106" s="4"/>
      <c r="U106" s="4"/>
      <c r="V106" s="4"/>
      <c r="W106" s="4"/>
      <c r="X106" s="5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ht="30" x14ac:dyDescent="0.25">
      <c r="A107" s="2">
        <v>404212</v>
      </c>
      <c r="B107" s="3" t="s">
        <v>330</v>
      </c>
      <c r="C107" s="3" t="s">
        <v>331</v>
      </c>
      <c r="D107" s="3" t="s">
        <v>136</v>
      </c>
      <c r="E107" s="2">
        <v>266</v>
      </c>
      <c r="F107" s="3" t="s">
        <v>332</v>
      </c>
      <c r="G107" s="3" t="s">
        <v>333</v>
      </c>
      <c r="H107" s="5"/>
      <c r="I107" s="5"/>
      <c r="J107" s="2">
        <v>796000</v>
      </c>
      <c r="K107" s="2">
        <v>120000</v>
      </c>
      <c r="L107" s="2">
        <v>146000</v>
      </c>
      <c r="M107" s="2">
        <v>180000</v>
      </c>
      <c r="N107" s="2">
        <v>0</v>
      </c>
      <c r="O107" s="6">
        <v>365000</v>
      </c>
      <c r="P107" s="6">
        <v>365000</v>
      </c>
      <c r="Q107" s="6">
        <v>360000</v>
      </c>
      <c r="R107" s="6">
        <v>365000</v>
      </c>
      <c r="S107" s="6">
        <v>360000</v>
      </c>
      <c r="T107" s="6">
        <v>365000</v>
      </c>
      <c r="U107" s="4"/>
      <c r="V107" s="4"/>
      <c r="W107" s="4"/>
      <c r="X107" s="7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ht="30" x14ac:dyDescent="0.25">
      <c r="A108" s="2">
        <v>404004</v>
      </c>
      <c r="B108" s="3" t="s">
        <v>336</v>
      </c>
      <c r="C108" s="3" t="s">
        <v>337</v>
      </c>
      <c r="D108" s="3" t="s">
        <v>141</v>
      </c>
      <c r="E108" s="6">
        <v>300</v>
      </c>
      <c r="F108" s="3" t="s">
        <v>338</v>
      </c>
      <c r="G108" s="3" t="s">
        <v>339</v>
      </c>
      <c r="H108" s="2">
        <v>3190100</v>
      </c>
      <c r="I108" s="2">
        <v>2971100</v>
      </c>
      <c r="J108" s="2">
        <v>2810500</v>
      </c>
      <c r="K108" s="2">
        <v>2949200</v>
      </c>
      <c r="L108" s="2">
        <v>3087900</v>
      </c>
      <c r="M108" s="2">
        <v>3248500</v>
      </c>
      <c r="N108" s="2">
        <v>1566400</v>
      </c>
      <c r="O108" s="6">
        <v>1566400</v>
      </c>
      <c r="P108" s="6">
        <v>1883300</v>
      </c>
      <c r="Q108" s="6">
        <v>1922125</v>
      </c>
      <c r="R108" s="6">
        <v>1932340</v>
      </c>
      <c r="S108" s="6">
        <v>1942465</v>
      </c>
      <c r="T108" s="6">
        <v>2640000</v>
      </c>
      <c r="U108" s="6">
        <v>1952695</v>
      </c>
      <c r="V108" s="6">
        <v>2469600</v>
      </c>
      <c r="W108" s="6">
        <v>2206260</v>
      </c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ht="30" x14ac:dyDescent="0.25">
      <c r="A109" s="2">
        <v>404005</v>
      </c>
      <c r="B109" s="3" t="s">
        <v>336</v>
      </c>
      <c r="C109" s="3" t="s">
        <v>337</v>
      </c>
      <c r="D109" s="3" t="s">
        <v>136</v>
      </c>
      <c r="E109" s="6">
        <v>200</v>
      </c>
      <c r="F109" s="3" t="s">
        <v>334</v>
      </c>
      <c r="G109" s="3" t="s">
        <v>340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182500</v>
      </c>
      <c r="N109" s="2">
        <v>0</v>
      </c>
      <c r="O109" s="6">
        <v>0</v>
      </c>
      <c r="P109" s="4"/>
      <c r="Q109" s="4"/>
      <c r="R109" s="4"/>
      <c r="S109" s="4"/>
      <c r="T109" s="4"/>
      <c r="U109" s="4"/>
      <c r="V109" s="6">
        <v>997200</v>
      </c>
      <c r="W109" s="6">
        <v>552600</v>
      </c>
      <c r="X109" s="4"/>
      <c r="Y109" s="4"/>
      <c r="Z109" s="6">
        <v>558000</v>
      </c>
      <c r="AA109" s="6">
        <v>558000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ht="30" x14ac:dyDescent="0.25">
      <c r="A110" s="2">
        <v>404006</v>
      </c>
      <c r="B110" s="3" t="s">
        <v>336</v>
      </c>
      <c r="C110" s="3" t="s">
        <v>337</v>
      </c>
      <c r="D110" s="3" t="s">
        <v>180</v>
      </c>
      <c r="E110" s="2">
        <v>750</v>
      </c>
      <c r="F110" s="3" t="s">
        <v>1539</v>
      </c>
      <c r="G110" s="3" t="s">
        <v>1540</v>
      </c>
      <c r="H110" s="6">
        <v>3348875</v>
      </c>
      <c r="I110" s="6">
        <v>3175500</v>
      </c>
      <c r="J110" s="6">
        <v>3421875</v>
      </c>
      <c r="K110" s="6">
        <v>2708300</v>
      </c>
      <c r="L110" s="6">
        <v>2708300</v>
      </c>
      <c r="M110" s="6">
        <v>2474700</v>
      </c>
      <c r="N110" s="6">
        <v>1267200</v>
      </c>
      <c r="O110" s="6">
        <v>1267200</v>
      </c>
      <c r="P110" s="6">
        <v>1267200</v>
      </c>
      <c r="Q110" s="6">
        <v>1302100</v>
      </c>
      <c r="R110" s="6">
        <v>1342225</v>
      </c>
      <c r="S110" s="6">
        <v>1385225</v>
      </c>
      <c r="T110" s="6">
        <v>1478400</v>
      </c>
      <c r="U110" s="6">
        <v>1396328</v>
      </c>
      <c r="V110" s="6">
        <v>558000</v>
      </c>
      <c r="W110" s="6">
        <v>1080000</v>
      </c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ht="30" x14ac:dyDescent="0.25">
      <c r="A111" s="2">
        <v>404011</v>
      </c>
      <c r="B111" s="3" t="s">
        <v>341</v>
      </c>
      <c r="C111" s="3" t="s">
        <v>1292</v>
      </c>
      <c r="D111" s="3" t="s">
        <v>136</v>
      </c>
      <c r="E111" s="2">
        <v>350</v>
      </c>
      <c r="F111" s="3" t="s">
        <v>343</v>
      </c>
      <c r="G111" s="3" t="s">
        <v>344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ht="30" x14ac:dyDescent="0.25">
      <c r="A112" s="2">
        <v>409741</v>
      </c>
      <c r="B112" s="3" t="s">
        <v>1541</v>
      </c>
      <c r="C112" s="3" t="s">
        <v>1542</v>
      </c>
      <c r="D112" s="3" t="s">
        <v>141</v>
      </c>
      <c r="E112" s="2">
        <v>1460</v>
      </c>
      <c r="F112" s="3" t="s">
        <v>1543</v>
      </c>
      <c r="G112" s="3" t="s">
        <v>1544</v>
      </c>
      <c r="H112" s="6">
        <v>17986500</v>
      </c>
      <c r="I112" s="6">
        <v>19430000</v>
      </c>
      <c r="J112" s="6">
        <v>24500000</v>
      </c>
      <c r="K112" s="6">
        <v>25800000</v>
      </c>
      <c r="L112" s="6">
        <v>21100000</v>
      </c>
      <c r="M112" s="6">
        <v>23400000</v>
      </c>
      <c r="N112" s="6">
        <v>26500000</v>
      </c>
      <c r="O112" s="6">
        <v>26000000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5"/>
      <c r="AB112" s="5"/>
      <c r="AC112" s="5"/>
      <c r="AD112" s="5"/>
      <c r="AE112" s="5"/>
      <c r="AF112" s="5"/>
      <c r="AG112" s="2">
        <v>17082000</v>
      </c>
      <c r="AH112" s="2">
        <v>17082000</v>
      </c>
      <c r="AI112" s="2">
        <v>17082000</v>
      </c>
      <c r="AJ112" s="2">
        <v>17082000</v>
      </c>
      <c r="AK112" s="2">
        <v>17082000</v>
      </c>
      <c r="AL112" s="2">
        <v>17082000</v>
      </c>
      <c r="AM112" s="2">
        <v>1798701700</v>
      </c>
      <c r="AN112" s="2">
        <v>34164000</v>
      </c>
      <c r="AO112" s="6">
        <v>34164000</v>
      </c>
      <c r="AP112" s="6">
        <v>34164000</v>
      </c>
      <c r="AQ112" s="6">
        <v>34164000</v>
      </c>
      <c r="AR112" s="6">
        <v>34164000</v>
      </c>
      <c r="AS112" s="6">
        <v>34164000</v>
      </c>
      <c r="AT112" s="4"/>
    </row>
    <row r="113" spans="1:46" ht="30" x14ac:dyDescent="0.25">
      <c r="A113" s="2">
        <v>409743</v>
      </c>
      <c r="B113" s="3" t="s">
        <v>1541</v>
      </c>
      <c r="C113" s="3" t="s">
        <v>1542</v>
      </c>
      <c r="D113" s="3" t="s">
        <v>136</v>
      </c>
      <c r="E113" s="2">
        <v>1460</v>
      </c>
      <c r="F113" s="3" t="s">
        <v>1545</v>
      </c>
      <c r="G113" s="3" t="s">
        <v>1546</v>
      </c>
      <c r="H113" s="6">
        <v>17986500</v>
      </c>
      <c r="I113" s="6">
        <v>19430000</v>
      </c>
      <c r="J113" s="6">
        <v>24500000</v>
      </c>
      <c r="K113" s="6">
        <v>25800000</v>
      </c>
      <c r="L113" s="6">
        <v>21100000</v>
      </c>
      <c r="M113" s="6">
        <v>23400000</v>
      </c>
      <c r="N113" s="6">
        <v>26500000</v>
      </c>
      <c r="O113" s="6">
        <v>26000000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5"/>
      <c r="AB113" s="5"/>
      <c r="AC113" s="5"/>
      <c r="AD113" s="5"/>
      <c r="AE113" s="5"/>
      <c r="AF113" s="5"/>
      <c r="AG113" s="2">
        <v>17082000</v>
      </c>
      <c r="AH113" s="2">
        <v>17082000</v>
      </c>
      <c r="AI113" s="2">
        <v>17082000</v>
      </c>
      <c r="AJ113" s="2">
        <v>17082000</v>
      </c>
      <c r="AK113" s="2">
        <v>17082000</v>
      </c>
      <c r="AL113" s="2">
        <v>17082000</v>
      </c>
      <c r="AM113" s="2">
        <v>17082000</v>
      </c>
      <c r="AN113" s="2">
        <v>34164000</v>
      </c>
      <c r="AO113" s="6">
        <v>34164000</v>
      </c>
      <c r="AP113" s="6">
        <v>34164000</v>
      </c>
      <c r="AQ113" s="6">
        <v>34164000</v>
      </c>
      <c r="AR113" s="6">
        <v>34164000</v>
      </c>
      <c r="AS113" s="6">
        <v>34164000</v>
      </c>
      <c r="AT113" s="4"/>
    </row>
    <row r="114" spans="1:46" ht="30" x14ac:dyDescent="0.25">
      <c r="A114" s="2">
        <v>409744</v>
      </c>
      <c r="B114" s="3" t="s">
        <v>1541</v>
      </c>
      <c r="C114" s="3" t="s">
        <v>1542</v>
      </c>
      <c r="D114" s="3" t="s">
        <v>180</v>
      </c>
      <c r="E114" s="2">
        <v>1501</v>
      </c>
      <c r="F114" s="3" t="s">
        <v>1547</v>
      </c>
      <c r="G114" s="3" t="s">
        <v>1548</v>
      </c>
      <c r="H114" s="2">
        <v>5935000</v>
      </c>
      <c r="I114" s="2">
        <v>12530000</v>
      </c>
      <c r="J114" s="2">
        <v>10600000</v>
      </c>
      <c r="K114" s="2">
        <v>7950000</v>
      </c>
      <c r="L114" s="2">
        <v>6850000</v>
      </c>
      <c r="M114" s="2">
        <v>650000</v>
      </c>
      <c r="N114" s="2">
        <v>7900000</v>
      </c>
      <c r="O114" s="6">
        <v>8700000</v>
      </c>
      <c r="P114" s="4"/>
      <c r="Q114" s="5"/>
      <c r="R114" s="5"/>
      <c r="S114" s="5"/>
      <c r="T114" s="5"/>
      <c r="U114" s="5"/>
      <c r="V114" s="4"/>
      <c r="W114" s="4"/>
      <c r="X114" s="4"/>
      <c r="Y114" s="4"/>
      <c r="Z114" s="4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4"/>
      <c r="AP114" s="4"/>
      <c r="AQ114" s="4"/>
      <c r="AR114" s="4"/>
      <c r="AS114" s="4"/>
      <c r="AT114" s="4"/>
    </row>
    <row r="115" spans="1:46" ht="30" x14ac:dyDescent="0.25">
      <c r="A115" s="2">
        <v>409745</v>
      </c>
      <c r="B115" s="3" t="s">
        <v>1541</v>
      </c>
      <c r="C115" s="3" t="s">
        <v>1542</v>
      </c>
      <c r="D115" s="3" t="s">
        <v>157</v>
      </c>
      <c r="E115" s="2">
        <v>1456</v>
      </c>
      <c r="F115" s="3" t="s">
        <v>1549</v>
      </c>
      <c r="G115" s="3" t="s">
        <v>1550</v>
      </c>
      <c r="H115" s="2">
        <v>5935000</v>
      </c>
      <c r="I115" s="2">
        <v>12540000</v>
      </c>
      <c r="J115" s="2">
        <v>10600000</v>
      </c>
      <c r="K115" s="2">
        <v>7950000</v>
      </c>
      <c r="L115" s="2">
        <v>6850000</v>
      </c>
      <c r="M115" s="2">
        <v>650000</v>
      </c>
      <c r="N115" s="2">
        <v>7900000</v>
      </c>
      <c r="O115" s="6">
        <v>6700000</v>
      </c>
      <c r="P115" s="4"/>
      <c r="Q115" s="5"/>
      <c r="R115" s="5"/>
      <c r="S115" s="5"/>
      <c r="T115" s="5"/>
      <c r="U115" s="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ht="30" x14ac:dyDescent="0.25">
      <c r="A116" s="2">
        <v>409304</v>
      </c>
      <c r="B116" s="3" t="s">
        <v>345</v>
      </c>
      <c r="C116" s="3" t="s">
        <v>346</v>
      </c>
      <c r="D116" s="3" t="s">
        <v>141</v>
      </c>
      <c r="E116" s="2">
        <v>240</v>
      </c>
      <c r="F116" s="3" t="s">
        <v>347</v>
      </c>
      <c r="G116" s="3" t="s">
        <v>348</v>
      </c>
      <c r="H116" s="2">
        <v>4562500</v>
      </c>
      <c r="I116" s="2">
        <v>6300000</v>
      </c>
      <c r="J116" s="2">
        <v>10950000</v>
      </c>
      <c r="K116" s="2">
        <v>9760000</v>
      </c>
      <c r="L116" s="2">
        <v>5800000</v>
      </c>
      <c r="M116" s="2">
        <v>6700000</v>
      </c>
      <c r="N116" s="2">
        <v>16463200</v>
      </c>
      <c r="O116" s="6">
        <v>6160240</v>
      </c>
      <c r="P116" s="6">
        <v>4216860</v>
      </c>
      <c r="Q116" s="2">
        <v>7714800</v>
      </c>
      <c r="R116" s="2">
        <v>12384400</v>
      </c>
      <c r="S116" s="2">
        <v>10190400</v>
      </c>
      <c r="T116" s="2">
        <v>8660160</v>
      </c>
      <c r="U116" s="2">
        <v>8996760</v>
      </c>
      <c r="V116" s="6">
        <v>19318680</v>
      </c>
      <c r="W116" s="6">
        <v>22945320</v>
      </c>
      <c r="X116" s="6">
        <v>26370900</v>
      </c>
      <c r="Y116" s="4"/>
      <c r="Z116" s="6">
        <v>26370900</v>
      </c>
      <c r="AA116" s="6">
        <v>26370900</v>
      </c>
      <c r="AB116" s="6">
        <v>26370900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ht="30" x14ac:dyDescent="0.25">
      <c r="A117" s="2">
        <v>409305</v>
      </c>
      <c r="B117" s="3" t="s">
        <v>345</v>
      </c>
      <c r="C117" s="3" t="s">
        <v>346</v>
      </c>
      <c r="D117" s="3" t="s">
        <v>136</v>
      </c>
      <c r="E117" s="6">
        <v>220</v>
      </c>
      <c r="F117" s="3" t="s">
        <v>349</v>
      </c>
      <c r="G117" s="3" t="s">
        <v>350</v>
      </c>
      <c r="H117" s="2">
        <v>4562500</v>
      </c>
      <c r="I117" s="2">
        <v>6300000</v>
      </c>
      <c r="J117" s="2">
        <v>0</v>
      </c>
      <c r="K117" s="2">
        <v>0</v>
      </c>
      <c r="L117" s="2">
        <v>5800000</v>
      </c>
      <c r="M117" s="2">
        <v>6700000</v>
      </c>
      <c r="N117" s="2">
        <v>10198400</v>
      </c>
      <c r="O117" s="6">
        <v>8550800</v>
      </c>
      <c r="P117" s="6">
        <v>9849220</v>
      </c>
      <c r="Q117" s="2">
        <v>9147600</v>
      </c>
      <c r="R117" s="2">
        <v>8654400</v>
      </c>
      <c r="S117" s="2">
        <v>12564000</v>
      </c>
      <c r="T117" s="2">
        <v>6004080</v>
      </c>
      <c r="U117" s="6">
        <v>5433480</v>
      </c>
      <c r="V117" s="6">
        <v>1890880</v>
      </c>
      <c r="W117" s="6">
        <v>14317920</v>
      </c>
      <c r="X117" s="6">
        <v>10856880</v>
      </c>
      <c r="Y117" s="4"/>
      <c r="Z117" s="6">
        <v>10856880</v>
      </c>
      <c r="AA117" s="6">
        <v>10856880</v>
      </c>
      <c r="AB117" s="6">
        <v>10856880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ht="30" x14ac:dyDescent="0.25">
      <c r="A118" s="2">
        <v>403988</v>
      </c>
      <c r="B118" s="3" t="s">
        <v>1551</v>
      </c>
      <c r="C118" s="3" t="s">
        <v>1552</v>
      </c>
      <c r="D118" s="3" t="s">
        <v>141</v>
      </c>
      <c r="E118" s="2">
        <v>122</v>
      </c>
      <c r="F118" s="3" t="s">
        <v>499</v>
      </c>
      <c r="G118" s="3" t="s">
        <v>499</v>
      </c>
      <c r="H118" s="6">
        <v>350000</v>
      </c>
      <c r="I118" s="6">
        <v>2250000</v>
      </c>
      <c r="J118" s="6">
        <v>1875000</v>
      </c>
      <c r="K118" s="2">
        <v>250000</v>
      </c>
      <c r="L118" s="6">
        <v>175000</v>
      </c>
      <c r="M118" s="6">
        <v>180000</v>
      </c>
      <c r="N118" s="2">
        <v>0</v>
      </c>
      <c r="O118" s="6">
        <v>0</v>
      </c>
      <c r="P118" s="4"/>
      <c r="Q118" s="7"/>
      <c r="R118" s="7"/>
      <c r="S118" s="7"/>
      <c r="T118" s="7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ht="30" x14ac:dyDescent="0.25">
      <c r="A119" s="2">
        <v>359321</v>
      </c>
      <c r="B119" s="3" t="s">
        <v>351</v>
      </c>
      <c r="C119" s="3" t="s">
        <v>352</v>
      </c>
      <c r="D119" s="3" t="s">
        <v>157</v>
      </c>
      <c r="E119" s="2">
        <v>305</v>
      </c>
      <c r="F119" s="3" t="s">
        <v>355</v>
      </c>
      <c r="G119" s="3" t="s">
        <v>356</v>
      </c>
      <c r="H119" s="4"/>
      <c r="I119" s="4"/>
      <c r="J119" s="4"/>
      <c r="K119" s="5"/>
      <c r="L119" s="4"/>
      <c r="M119" s="4"/>
      <c r="N119" s="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6">
        <v>1932000</v>
      </c>
      <c r="AG119" s="6">
        <v>1932000</v>
      </c>
      <c r="AH119" s="6">
        <v>1932000</v>
      </c>
      <c r="AI119" s="6">
        <v>4453100</v>
      </c>
      <c r="AJ119" s="6">
        <v>4586400</v>
      </c>
      <c r="AK119" s="6">
        <v>3108300</v>
      </c>
      <c r="AL119" s="6">
        <v>3995500</v>
      </c>
      <c r="AM119" s="6">
        <v>3687600</v>
      </c>
      <c r="AN119" s="6">
        <v>3328200</v>
      </c>
      <c r="AO119" s="6">
        <v>2607500</v>
      </c>
      <c r="AP119" s="6">
        <v>2122000</v>
      </c>
      <c r="AQ119" s="6">
        <v>2929200</v>
      </c>
      <c r="AR119" s="6">
        <v>3214600</v>
      </c>
      <c r="AS119" s="6">
        <v>2667100</v>
      </c>
      <c r="AT119" s="6">
        <v>2386300</v>
      </c>
    </row>
    <row r="120" spans="1:46" ht="30" x14ac:dyDescent="0.25">
      <c r="A120" s="2">
        <v>409364</v>
      </c>
      <c r="B120" s="3" t="s">
        <v>351</v>
      </c>
      <c r="C120" s="3" t="s">
        <v>352</v>
      </c>
      <c r="D120" s="3" t="s">
        <v>136</v>
      </c>
      <c r="E120" s="2">
        <v>296</v>
      </c>
      <c r="F120" s="3" t="s">
        <v>359</v>
      </c>
      <c r="G120" s="3" t="s">
        <v>360</v>
      </c>
      <c r="H120" s="2">
        <v>355500</v>
      </c>
      <c r="I120" s="2">
        <v>3787500</v>
      </c>
      <c r="J120" s="2">
        <v>4032300</v>
      </c>
      <c r="K120" s="2">
        <v>4721600</v>
      </c>
      <c r="L120" s="2">
        <v>4721600</v>
      </c>
      <c r="M120" s="6">
        <v>5955800</v>
      </c>
      <c r="N120" s="6">
        <v>5955800</v>
      </c>
      <c r="O120" s="6">
        <v>7800000</v>
      </c>
      <c r="P120" s="6">
        <v>4614800</v>
      </c>
      <c r="Q120" s="6">
        <v>4614800</v>
      </c>
      <c r="R120" s="6">
        <v>4614800</v>
      </c>
      <c r="S120" s="6">
        <v>1419800</v>
      </c>
      <c r="T120" s="6">
        <v>1419800</v>
      </c>
      <c r="U120" s="6">
        <v>3185667</v>
      </c>
      <c r="V120" s="6">
        <v>3185667</v>
      </c>
      <c r="W120" s="4"/>
      <c r="X120" s="6">
        <v>4743000</v>
      </c>
      <c r="Y120" s="4"/>
      <c r="Z120" s="6">
        <v>3900000</v>
      </c>
      <c r="AA120" s="6">
        <v>3585000</v>
      </c>
      <c r="AB120" s="6">
        <v>3309000</v>
      </c>
      <c r="AC120" s="6">
        <v>3027000</v>
      </c>
      <c r="AD120" s="6">
        <v>2558000</v>
      </c>
      <c r="AE120" s="6">
        <v>2539000</v>
      </c>
      <c r="AF120" s="6">
        <v>2555000</v>
      </c>
      <c r="AG120" s="6">
        <v>2555000</v>
      </c>
      <c r="AH120" s="6">
        <v>2555000</v>
      </c>
      <c r="AI120" s="6">
        <v>2108500</v>
      </c>
      <c r="AJ120" s="6">
        <v>2898400</v>
      </c>
      <c r="AK120" s="6">
        <v>2611300</v>
      </c>
      <c r="AL120" s="6">
        <v>2404500</v>
      </c>
      <c r="AM120" s="6">
        <v>2243500</v>
      </c>
      <c r="AN120" s="6">
        <v>2024500</v>
      </c>
      <c r="AO120" s="2">
        <v>1774400</v>
      </c>
      <c r="AP120" s="6">
        <v>2915900</v>
      </c>
      <c r="AQ120" s="6">
        <v>3006100</v>
      </c>
      <c r="AR120" s="6">
        <v>3349100</v>
      </c>
      <c r="AS120" s="6">
        <v>3214900</v>
      </c>
      <c r="AT120" s="6">
        <v>2794100</v>
      </c>
    </row>
    <row r="121" spans="1:46" ht="30" x14ac:dyDescent="0.25">
      <c r="A121" s="2">
        <v>409366</v>
      </c>
      <c r="B121" s="3" t="s">
        <v>351</v>
      </c>
      <c r="C121" s="3" t="s">
        <v>352</v>
      </c>
      <c r="D121" s="3" t="s">
        <v>180</v>
      </c>
      <c r="E121" s="6">
        <v>327</v>
      </c>
      <c r="F121" s="3" t="s">
        <v>353</v>
      </c>
      <c r="G121" s="3" t="s">
        <v>354</v>
      </c>
      <c r="H121" s="2">
        <v>6163700</v>
      </c>
      <c r="I121" s="2">
        <v>6467800</v>
      </c>
      <c r="J121" s="2">
        <v>6721500</v>
      </c>
      <c r="K121" s="2">
        <v>5994000</v>
      </c>
      <c r="L121" s="2">
        <v>5994000</v>
      </c>
      <c r="M121" s="2">
        <v>6797600</v>
      </c>
      <c r="N121" s="6">
        <v>6797600</v>
      </c>
      <c r="O121" s="6">
        <v>7800000</v>
      </c>
      <c r="P121" s="6">
        <v>6130000</v>
      </c>
      <c r="Q121" s="6">
        <v>6130000</v>
      </c>
      <c r="R121" s="6">
        <v>6130000</v>
      </c>
      <c r="S121" s="6">
        <v>7517400</v>
      </c>
      <c r="T121" s="6">
        <v>7517400</v>
      </c>
      <c r="U121" s="4"/>
      <c r="V121" s="6">
        <v>3185667</v>
      </c>
      <c r="W121" s="4"/>
      <c r="X121" s="6">
        <v>5537000</v>
      </c>
      <c r="Y121" s="4"/>
      <c r="Z121" s="6">
        <v>4470000</v>
      </c>
      <c r="AA121" s="6">
        <v>4224000</v>
      </c>
      <c r="AB121" s="6">
        <v>4456000</v>
      </c>
      <c r="AC121" s="6">
        <v>3083000</v>
      </c>
      <c r="AD121" s="6">
        <v>2885000</v>
      </c>
      <c r="AE121" s="6">
        <v>2879000</v>
      </c>
      <c r="AF121" s="6">
        <v>2930000</v>
      </c>
      <c r="AG121" s="6">
        <v>2930000</v>
      </c>
      <c r="AH121" s="6">
        <v>2930000</v>
      </c>
      <c r="AI121" s="6">
        <v>3065600</v>
      </c>
      <c r="AJ121" s="6">
        <v>3200900</v>
      </c>
      <c r="AK121" s="6">
        <v>2899300</v>
      </c>
      <c r="AL121" s="6">
        <v>2633900</v>
      </c>
      <c r="AM121" s="6">
        <v>2404700</v>
      </c>
      <c r="AN121" s="6">
        <v>3427000</v>
      </c>
      <c r="AO121" s="6">
        <v>3583800</v>
      </c>
      <c r="AP121" s="6">
        <v>3981900</v>
      </c>
      <c r="AQ121" s="6">
        <v>3413000</v>
      </c>
      <c r="AR121" s="6">
        <v>3870300</v>
      </c>
      <c r="AS121" s="6">
        <v>3476100</v>
      </c>
      <c r="AT121" s="6">
        <v>2943800</v>
      </c>
    </row>
    <row r="122" spans="1:46" ht="30" x14ac:dyDescent="0.25">
      <c r="A122" s="2">
        <v>409367</v>
      </c>
      <c r="B122" s="3" t="s">
        <v>351</v>
      </c>
      <c r="C122" s="3" t="s">
        <v>352</v>
      </c>
      <c r="D122" s="3" t="s">
        <v>141</v>
      </c>
      <c r="E122" s="5"/>
      <c r="F122" s="3" t="s">
        <v>357</v>
      </c>
      <c r="G122" s="3" t="s">
        <v>358</v>
      </c>
      <c r="H122" s="2">
        <v>5279300</v>
      </c>
      <c r="I122" s="2">
        <v>5526000</v>
      </c>
      <c r="J122" s="2">
        <v>5372000</v>
      </c>
      <c r="K122" s="2">
        <v>5745000</v>
      </c>
      <c r="L122" s="2">
        <v>5745000</v>
      </c>
      <c r="M122" s="2">
        <v>6524200</v>
      </c>
      <c r="N122" s="2">
        <v>6524200</v>
      </c>
      <c r="O122" s="2">
        <v>7900000</v>
      </c>
      <c r="P122" s="2">
        <v>4749300</v>
      </c>
      <c r="Q122" s="2">
        <v>4749300</v>
      </c>
      <c r="R122" s="2">
        <v>4749300</v>
      </c>
      <c r="S122" s="2">
        <v>12277440</v>
      </c>
      <c r="T122" s="2">
        <v>12227440</v>
      </c>
      <c r="U122" s="2">
        <v>3185667</v>
      </c>
      <c r="V122" s="2">
        <v>3185667</v>
      </c>
      <c r="W122" s="5"/>
      <c r="X122" s="2">
        <v>4996000</v>
      </c>
      <c r="Y122" s="5"/>
      <c r="Z122" s="6">
        <v>5521000</v>
      </c>
      <c r="AA122" s="6">
        <v>5340000</v>
      </c>
      <c r="AB122" s="6">
        <v>5893000</v>
      </c>
      <c r="AC122" s="6">
        <v>6978000</v>
      </c>
      <c r="AD122" s="6">
        <v>5850000</v>
      </c>
      <c r="AE122" s="6">
        <v>6025000</v>
      </c>
      <c r="AF122" s="6">
        <v>5954000</v>
      </c>
      <c r="AG122" s="6">
        <v>5954000</v>
      </c>
      <c r="AH122" s="6">
        <v>5954000</v>
      </c>
      <c r="AI122" s="6">
        <v>4295300</v>
      </c>
      <c r="AJ122" s="6">
        <v>4403600</v>
      </c>
      <c r="AK122" s="6">
        <v>3971900</v>
      </c>
      <c r="AL122" s="6">
        <v>3650600</v>
      </c>
      <c r="AM122" s="6">
        <v>3314900</v>
      </c>
      <c r="AN122" s="6">
        <v>2985900</v>
      </c>
      <c r="AO122" s="6">
        <v>3078500</v>
      </c>
      <c r="AP122" s="6">
        <v>2814300</v>
      </c>
      <c r="AQ122" s="6">
        <v>1770600</v>
      </c>
      <c r="AR122" s="6">
        <v>3171500</v>
      </c>
      <c r="AS122" s="6">
        <v>3258800</v>
      </c>
      <c r="AT122" s="6">
        <v>2598100</v>
      </c>
    </row>
    <row r="123" spans="1:46" ht="30" x14ac:dyDescent="0.25">
      <c r="A123" s="2">
        <v>404181</v>
      </c>
      <c r="B123" s="3" t="s">
        <v>361</v>
      </c>
      <c r="C123" s="3" t="s">
        <v>1297</v>
      </c>
      <c r="D123" s="3" t="s">
        <v>141</v>
      </c>
      <c r="E123" s="6">
        <v>165</v>
      </c>
      <c r="F123" s="3" t="s">
        <v>365</v>
      </c>
      <c r="G123" s="3" t="s">
        <v>366</v>
      </c>
      <c r="H123" s="2">
        <v>3660000</v>
      </c>
      <c r="I123" s="2">
        <v>3660000</v>
      </c>
      <c r="J123" s="2">
        <v>2000000</v>
      </c>
      <c r="K123" s="2">
        <v>1500000</v>
      </c>
      <c r="L123" s="2">
        <v>1500000</v>
      </c>
      <c r="M123" s="2">
        <v>1500000</v>
      </c>
      <c r="N123" s="2">
        <v>1500000</v>
      </c>
      <c r="O123" s="2">
        <v>3750000</v>
      </c>
      <c r="P123" s="5"/>
      <c r="Q123" s="2">
        <v>3375000</v>
      </c>
      <c r="R123" s="5"/>
      <c r="S123" s="5"/>
      <c r="T123" s="5"/>
      <c r="U123" s="5"/>
      <c r="V123" s="5"/>
      <c r="W123" s="5"/>
      <c r="X123" s="2">
        <v>1950000</v>
      </c>
      <c r="Y123" s="5"/>
      <c r="Z123" s="6">
        <v>144000</v>
      </c>
      <c r="AA123" s="6">
        <v>2628000</v>
      </c>
      <c r="AB123" s="2">
        <v>2555000</v>
      </c>
      <c r="AC123" s="2">
        <v>2609750</v>
      </c>
      <c r="AD123" s="2">
        <v>2615225</v>
      </c>
      <c r="AE123" s="2">
        <v>2616950</v>
      </c>
      <c r="AF123" s="2">
        <v>2628435</v>
      </c>
      <c r="AG123" s="2">
        <v>2957391</v>
      </c>
      <c r="AH123" s="6">
        <v>2841027</v>
      </c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ht="30" x14ac:dyDescent="0.25">
      <c r="A124" s="2">
        <v>404845</v>
      </c>
      <c r="B124" s="3" t="s">
        <v>361</v>
      </c>
      <c r="C124" s="3" t="s">
        <v>1297</v>
      </c>
      <c r="D124" s="3" t="s">
        <v>136</v>
      </c>
      <c r="E124" s="6">
        <v>275</v>
      </c>
      <c r="F124" s="3" t="s">
        <v>363</v>
      </c>
      <c r="G124" s="3" t="s">
        <v>364</v>
      </c>
      <c r="H124" s="5"/>
      <c r="I124" s="5"/>
      <c r="J124" s="5"/>
      <c r="K124" s="5"/>
      <c r="L124" s="5"/>
      <c r="M124" s="5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6">
        <v>1950000</v>
      </c>
      <c r="Y124" s="7"/>
      <c r="Z124" s="4"/>
      <c r="AA124" s="6">
        <v>2628000</v>
      </c>
      <c r="AB124" s="6">
        <v>2555000</v>
      </c>
      <c r="AC124" s="6">
        <v>2609750</v>
      </c>
      <c r="AD124" s="6">
        <v>2615225</v>
      </c>
      <c r="AE124" s="6">
        <v>2616950</v>
      </c>
      <c r="AF124" s="6">
        <v>2628435</v>
      </c>
      <c r="AG124" s="6">
        <v>2957391</v>
      </c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ht="30" x14ac:dyDescent="0.25">
      <c r="A125" s="2">
        <v>404122</v>
      </c>
      <c r="B125" s="3" t="s">
        <v>367</v>
      </c>
      <c r="C125" s="3" t="s">
        <v>368</v>
      </c>
      <c r="D125" s="3" t="s">
        <v>141</v>
      </c>
      <c r="E125" s="2">
        <v>206</v>
      </c>
      <c r="F125" s="3" t="s">
        <v>369</v>
      </c>
      <c r="G125" s="3" t="s">
        <v>370</v>
      </c>
      <c r="H125" s="2">
        <v>12000000</v>
      </c>
      <c r="I125" s="2">
        <v>7250000</v>
      </c>
      <c r="J125" s="2">
        <v>7320000</v>
      </c>
      <c r="K125" s="2">
        <v>7730000</v>
      </c>
      <c r="L125" s="2">
        <v>10050000</v>
      </c>
      <c r="M125" s="2">
        <v>9756000</v>
      </c>
      <c r="N125" s="2">
        <v>9756000</v>
      </c>
      <c r="O125" s="2">
        <v>2900000</v>
      </c>
      <c r="P125" s="6">
        <v>3370000</v>
      </c>
      <c r="Q125" s="6">
        <v>3370000</v>
      </c>
      <c r="R125" s="6">
        <v>3370000</v>
      </c>
      <c r="S125" s="4"/>
      <c r="T125" s="4"/>
      <c r="U125" s="4"/>
      <c r="V125" s="4"/>
      <c r="W125" s="4"/>
      <c r="X125" s="6">
        <v>200000</v>
      </c>
      <c r="Y125" s="4"/>
      <c r="Z125" s="4"/>
      <c r="AA125" s="6">
        <v>387600</v>
      </c>
      <c r="AB125" s="6">
        <v>387600</v>
      </c>
      <c r="AC125" s="6">
        <v>635400</v>
      </c>
      <c r="AD125" s="6">
        <v>1406000</v>
      </c>
      <c r="AE125" s="6">
        <v>1350000</v>
      </c>
      <c r="AF125" s="6">
        <v>1793750</v>
      </c>
      <c r="AG125" s="6">
        <v>2500000</v>
      </c>
      <c r="AH125" s="6">
        <v>600000</v>
      </c>
      <c r="AI125" s="6">
        <v>360000</v>
      </c>
      <c r="AJ125" s="6">
        <v>0</v>
      </c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ht="30" x14ac:dyDescent="0.25">
      <c r="A126" s="2">
        <v>404123</v>
      </c>
      <c r="B126" s="3" t="s">
        <v>367</v>
      </c>
      <c r="C126" s="3" t="s">
        <v>368</v>
      </c>
      <c r="D126" s="3" t="s">
        <v>136</v>
      </c>
      <c r="E126" s="2">
        <v>153</v>
      </c>
      <c r="F126" s="3" t="s">
        <v>369</v>
      </c>
      <c r="G126" s="3" t="s">
        <v>371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492775</v>
      </c>
      <c r="P126" s="6">
        <v>537025</v>
      </c>
      <c r="Q126" s="2">
        <v>537025</v>
      </c>
      <c r="R126" s="2">
        <v>537025</v>
      </c>
      <c r="S126" s="5"/>
      <c r="T126" s="5"/>
      <c r="U126" s="5"/>
      <c r="V126" s="5"/>
      <c r="W126" s="5"/>
      <c r="X126" s="2">
        <v>30000</v>
      </c>
      <c r="Y126" s="5"/>
      <c r="Z126" s="5"/>
      <c r="AA126" s="2">
        <v>387600</v>
      </c>
      <c r="AB126" s="2">
        <v>387600</v>
      </c>
      <c r="AC126" s="6">
        <v>635400</v>
      </c>
      <c r="AD126" s="6">
        <v>49000</v>
      </c>
      <c r="AE126" s="6">
        <v>25000</v>
      </c>
      <c r="AF126" s="6">
        <v>15600</v>
      </c>
      <c r="AG126" s="6">
        <v>52000</v>
      </c>
      <c r="AH126" s="6">
        <v>61250</v>
      </c>
      <c r="AI126" s="6">
        <v>83300</v>
      </c>
      <c r="AJ126" s="6">
        <v>0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ht="30" x14ac:dyDescent="0.25">
      <c r="A127" s="2">
        <v>404142</v>
      </c>
      <c r="B127" s="3" t="s">
        <v>372</v>
      </c>
      <c r="C127" s="3" t="s">
        <v>1300</v>
      </c>
      <c r="D127" s="3" t="s">
        <v>141</v>
      </c>
      <c r="E127" s="2">
        <v>206</v>
      </c>
      <c r="F127" s="3" t="s">
        <v>376</v>
      </c>
      <c r="G127" s="3" t="s">
        <v>377</v>
      </c>
      <c r="H127" s="2">
        <v>0</v>
      </c>
      <c r="I127" s="2">
        <v>0</v>
      </c>
      <c r="J127" s="2">
        <v>20160</v>
      </c>
      <c r="K127" s="2">
        <v>0</v>
      </c>
      <c r="L127" s="2">
        <v>0</v>
      </c>
      <c r="M127" s="2">
        <v>1029800</v>
      </c>
      <c r="N127" s="2">
        <v>1029800</v>
      </c>
      <c r="O127" s="2">
        <v>0</v>
      </c>
      <c r="P127" s="4"/>
      <c r="Q127" s="2">
        <v>0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4"/>
      <c r="AD127" s="5"/>
      <c r="AE127" s="5"/>
      <c r="AF127" s="2">
        <v>21200</v>
      </c>
      <c r="AG127" s="5"/>
      <c r="AH127" s="5"/>
      <c r="AI127" s="5"/>
      <c r="AJ127" s="5"/>
      <c r="AK127" s="5"/>
      <c r="AL127" s="5"/>
      <c r="AM127" s="4"/>
      <c r="AN127" s="4"/>
      <c r="AO127" s="4"/>
      <c r="AP127" s="4"/>
      <c r="AQ127" s="4"/>
      <c r="AR127" s="4"/>
      <c r="AS127" s="4"/>
      <c r="AT127" s="4"/>
    </row>
    <row r="128" spans="1:46" ht="30" x14ac:dyDescent="0.25">
      <c r="A128" s="2">
        <v>404143</v>
      </c>
      <c r="B128" s="3" t="s">
        <v>372</v>
      </c>
      <c r="C128" s="3" t="s">
        <v>1300</v>
      </c>
      <c r="D128" s="3" t="s">
        <v>136</v>
      </c>
      <c r="E128" s="2">
        <v>405</v>
      </c>
      <c r="F128" s="3" t="s">
        <v>374</v>
      </c>
      <c r="G128" s="3" t="s">
        <v>375</v>
      </c>
      <c r="H128" s="6">
        <v>20318090</v>
      </c>
      <c r="I128" s="6">
        <v>20318090</v>
      </c>
      <c r="J128" s="6">
        <v>23360000</v>
      </c>
      <c r="K128" s="6">
        <v>14220000</v>
      </c>
      <c r="L128" s="6">
        <v>11680000</v>
      </c>
      <c r="M128" s="6">
        <v>56471800</v>
      </c>
      <c r="N128" s="6">
        <v>56471800</v>
      </c>
      <c r="O128" s="6">
        <v>46488000</v>
      </c>
      <c r="P128" s="6">
        <v>25118000</v>
      </c>
      <c r="Q128" s="2">
        <v>27375000</v>
      </c>
      <c r="R128" s="6">
        <v>25185000</v>
      </c>
      <c r="S128" s="6">
        <v>26565000</v>
      </c>
      <c r="T128" s="6">
        <v>22411000</v>
      </c>
      <c r="U128" s="6">
        <v>11571350</v>
      </c>
      <c r="V128" s="6">
        <v>7747680</v>
      </c>
      <c r="W128" s="6">
        <v>18711000</v>
      </c>
      <c r="X128" s="6">
        <v>23454900</v>
      </c>
      <c r="Y128" s="6">
        <v>4488000</v>
      </c>
      <c r="Z128" s="6">
        <v>4488000</v>
      </c>
      <c r="AA128" s="6">
        <v>4488000</v>
      </c>
      <c r="AB128" s="6">
        <v>6545000</v>
      </c>
      <c r="AC128" s="6">
        <v>4408712</v>
      </c>
      <c r="AD128" s="2">
        <v>1310500</v>
      </c>
      <c r="AE128" s="2">
        <v>1123900</v>
      </c>
      <c r="AF128" s="2">
        <v>642879</v>
      </c>
      <c r="AG128" s="2">
        <v>23094100</v>
      </c>
      <c r="AH128" s="2">
        <v>23280200</v>
      </c>
      <c r="AI128" s="2">
        <v>25470070</v>
      </c>
      <c r="AJ128" s="2">
        <v>25470070</v>
      </c>
      <c r="AK128" s="2">
        <v>22120000</v>
      </c>
      <c r="AL128" s="2">
        <v>25470000</v>
      </c>
      <c r="AM128" s="6">
        <v>25470000</v>
      </c>
      <c r="AN128" s="4"/>
      <c r="AO128" s="4"/>
      <c r="AP128" s="4"/>
      <c r="AQ128" s="4"/>
      <c r="AR128" s="4"/>
      <c r="AS128" s="4"/>
      <c r="AT128" s="4"/>
    </row>
    <row r="129" spans="1:46" ht="30" x14ac:dyDescent="0.25">
      <c r="A129" s="2">
        <v>400183</v>
      </c>
      <c r="B129" s="3" t="s">
        <v>378</v>
      </c>
      <c r="C129" s="3" t="s">
        <v>379</v>
      </c>
      <c r="D129" s="3" t="s">
        <v>391</v>
      </c>
      <c r="E129" s="2">
        <v>301</v>
      </c>
      <c r="F129" s="3" t="s">
        <v>382</v>
      </c>
      <c r="G129" s="3" t="s">
        <v>392</v>
      </c>
      <c r="H129" s="4"/>
      <c r="I129" s="4"/>
      <c r="J129" s="4"/>
      <c r="K129" s="4"/>
      <c r="L129" s="4"/>
      <c r="M129" s="4"/>
      <c r="N129" s="4"/>
      <c r="O129" s="4"/>
      <c r="P129" s="4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5"/>
      <c r="AE129" s="2">
        <v>74448000</v>
      </c>
      <c r="AF129" s="2">
        <v>102275000</v>
      </c>
      <c r="AG129" s="2">
        <v>92716000</v>
      </c>
      <c r="AH129" s="2">
        <v>79110000</v>
      </c>
      <c r="AI129" s="2">
        <v>79713000</v>
      </c>
      <c r="AJ129" s="2">
        <v>76907000</v>
      </c>
      <c r="AK129" s="2">
        <v>86522000</v>
      </c>
      <c r="AL129" s="2">
        <v>85035000</v>
      </c>
      <c r="AM129" s="6">
        <v>85035000</v>
      </c>
      <c r="AN129" s="6">
        <v>71801000</v>
      </c>
      <c r="AO129" s="4"/>
      <c r="AP129" s="6">
        <v>109716000</v>
      </c>
      <c r="AQ129" s="4"/>
      <c r="AR129" s="4"/>
      <c r="AS129" s="4"/>
      <c r="AT129" s="4"/>
    </row>
    <row r="130" spans="1:46" ht="30" x14ac:dyDescent="0.25">
      <c r="A130" s="2">
        <v>400184</v>
      </c>
      <c r="B130" s="3" t="s">
        <v>378</v>
      </c>
      <c r="C130" s="3" t="s">
        <v>379</v>
      </c>
      <c r="D130" s="3" t="s">
        <v>393</v>
      </c>
      <c r="E130" s="2">
        <v>301</v>
      </c>
      <c r="F130" s="3" t="s">
        <v>394</v>
      </c>
      <c r="G130" s="3" t="s">
        <v>395</v>
      </c>
      <c r="H130" s="5"/>
      <c r="I130" s="5"/>
      <c r="J130" s="5"/>
      <c r="K130" s="5"/>
      <c r="L130" s="5"/>
      <c r="M130" s="5"/>
      <c r="N130" s="5"/>
      <c r="O130" s="5"/>
      <c r="P130" s="4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6">
        <v>83202500</v>
      </c>
      <c r="AD130" s="2">
        <v>121991200</v>
      </c>
      <c r="AE130" s="2">
        <v>116539000</v>
      </c>
      <c r="AF130" s="2">
        <v>109078000</v>
      </c>
      <c r="AG130" s="2">
        <v>108070000</v>
      </c>
      <c r="AH130" s="6">
        <v>144348000</v>
      </c>
      <c r="AI130" s="2">
        <v>169764000</v>
      </c>
      <c r="AJ130" s="2">
        <v>154404000</v>
      </c>
      <c r="AK130" s="2">
        <v>142742000</v>
      </c>
      <c r="AL130" s="2">
        <v>116553000</v>
      </c>
      <c r="AM130" s="6">
        <v>116553000</v>
      </c>
      <c r="AN130" s="6">
        <v>145119000</v>
      </c>
      <c r="AO130" s="6">
        <v>148196000</v>
      </c>
      <c r="AP130" s="6">
        <v>125217000</v>
      </c>
      <c r="AQ130" s="4"/>
      <c r="AR130" s="4"/>
      <c r="AS130" s="4"/>
      <c r="AT130" s="4"/>
    </row>
    <row r="131" spans="1:46" ht="30" x14ac:dyDescent="0.25">
      <c r="A131" s="2">
        <v>400185</v>
      </c>
      <c r="B131" s="3" t="s">
        <v>378</v>
      </c>
      <c r="C131" s="3" t="s">
        <v>379</v>
      </c>
      <c r="D131" s="3" t="s">
        <v>256</v>
      </c>
      <c r="E131" s="2">
        <v>325</v>
      </c>
      <c r="F131" s="3" t="s">
        <v>382</v>
      </c>
      <c r="G131" s="3" t="s">
        <v>383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2">
        <v>22197000</v>
      </c>
      <c r="AE131" s="2">
        <v>142295000</v>
      </c>
      <c r="AF131" s="2">
        <v>130566000</v>
      </c>
      <c r="AG131" s="2">
        <v>135522000</v>
      </c>
      <c r="AH131" s="2">
        <v>140797000</v>
      </c>
      <c r="AI131" s="2">
        <v>116709000</v>
      </c>
      <c r="AJ131" s="2">
        <v>111569000</v>
      </c>
      <c r="AK131" s="2">
        <v>111020000</v>
      </c>
      <c r="AL131" s="2">
        <v>101225000</v>
      </c>
      <c r="AM131" s="2">
        <v>101225000</v>
      </c>
      <c r="AN131" s="2">
        <v>122230000</v>
      </c>
      <c r="AO131" s="2">
        <v>114670000</v>
      </c>
      <c r="AP131" s="2">
        <v>108855000</v>
      </c>
      <c r="AQ131" s="5"/>
      <c r="AR131" s="5"/>
      <c r="AS131" s="5"/>
      <c r="AT131" s="4"/>
    </row>
    <row r="132" spans="1:46" ht="30" x14ac:dyDescent="0.25">
      <c r="A132" s="2">
        <v>405028</v>
      </c>
      <c r="B132" s="3" t="s">
        <v>378</v>
      </c>
      <c r="C132" s="3" t="s">
        <v>379</v>
      </c>
      <c r="D132" s="3" t="s">
        <v>384</v>
      </c>
      <c r="E132" s="2">
        <v>320</v>
      </c>
      <c r="F132" s="3" t="s">
        <v>385</v>
      </c>
      <c r="G132" s="3" t="s">
        <v>386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7"/>
      <c r="T132" s="7"/>
      <c r="U132" s="6">
        <v>0</v>
      </c>
      <c r="V132" s="6">
        <v>0</v>
      </c>
      <c r="W132" s="6">
        <v>19685000</v>
      </c>
      <c r="X132" s="2">
        <v>167807000</v>
      </c>
      <c r="Y132" s="6">
        <v>173462100</v>
      </c>
      <c r="Z132" s="6">
        <v>174085500</v>
      </c>
      <c r="AA132" s="2">
        <v>139242000</v>
      </c>
      <c r="AB132" s="2">
        <v>138879000</v>
      </c>
      <c r="AC132" s="2">
        <v>183780300</v>
      </c>
      <c r="AD132" s="2">
        <v>141698200</v>
      </c>
      <c r="AE132" s="2">
        <v>138410000</v>
      </c>
      <c r="AF132" s="2">
        <v>106645000</v>
      </c>
      <c r="AG132" s="2">
        <v>122412358</v>
      </c>
      <c r="AH132" s="2">
        <v>119456000</v>
      </c>
      <c r="AI132" s="2">
        <v>108708000</v>
      </c>
      <c r="AJ132" s="2">
        <v>123623000</v>
      </c>
      <c r="AK132" s="6">
        <v>206869000</v>
      </c>
      <c r="AL132" s="6">
        <v>182327000</v>
      </c>
      <c r="AM132" s="6">
        <v>182327000</v>
      </c>
      <c r="AN132" s="6">
        <v>120687000</v>
      </c>
      <c r="AO132" s="6">
        <v>120328000</v>
      </c>
      <c r="AP132" s="6">
        <v>23792000</v>
      </c>
      <c r="AQ132" s="7"/>
      <c r="AR132" s="7"/>
      <c r="AS132" s="7"/>
      <c r="AT132" s="4"/>
    </row>
    <row r="133" spans="1:46" ht="30" x14ac:dyDescent="0.25">
      <c r="A133" s="2">
        <v>409362</v>
      </c>
      <c r="B133" s="3" t="s">
        <v>378</v>
      </c>
      <c r="C133" s="3" t="s">
        <v>379</v>
      </c>
      <c r="D133" s="3" t="s">
        <v>312</v>
      </c>
      <c r="E133" s="2">
        <v>180</v>
      </c>
      <c r="F133" s="3" t="s">
        <v>402</v>
      </c>
      <c r="G133" s="3" t="s">
        <v>403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>
        <v>0</v>
      </c>
      <c r="T133" s="4"/>
      <c r="U133" s="6">
        <v>0</v>
      </c>
      <c r="V133" s="6">
        <v>0</v>
      </c>
      <c r="W133" s="4"/>
      <c r="X133" s="5"/>
      <c r="Y133" s="4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2">
        <v>60344000</v>
      </c>
      <c r="AK133" s="4"/>
      <c r="AL133" s="4"/>
      <c r="AM133" s="4"/>
      <c r="AN133" s="4"/>
      <c r="AO133" s="6">
        <v>102158000</v>
      </c>
      <c r="AP133" s="6">
        <v>87130000</v>
      </c>
      <c r="AQ133" s="4"/>
      <c r="AR133" s="4"/>
      <c r="AS133" s="4"/>
      <c r="AT133" s="4"/>
    </row>
    <row r="134" spans="1:46" ht="30" x14ac:dyDescent="0.25">
      <c r="A134" s="2">
        <v>409390</v>
      </c>
      <c r="B134" s="3" t="s">
        <v>378</v>
      </c>
      <c r="C134" s="3" t="s">
        <v>379</v>
      </c>
      <c r="D134" s="3" t="s">
        <v>177</v>
      </c>
      <c r="E134" s="2">
        <v>352</v>
      </c>
      <c r="F134" s="3" t="s">
        <v>380</v>
      </c>
      <c r="G134" s="3" t="s">
        <v>381</v>
      </c>
      <c r="H134" s="6">
        <v>54686400</v>
      </c>
      <c r="I134" s="6">
        <v>21597000</v>
      </c>
      <c r="J134" s="6">
        <v>70346900</v>
      </c>
      <c r="K134" s="6">
        <v>42544500</v>
      </c>
      <c r="L134" s="6">
        <v>62033900</v>
      </c>
      <c r="M134" s="6">
        <v>54969300</v>
      </c>
      <c r="N134" s="6">
        <v>21861200</v>
      </c>
      <c r="O134" s="6">
        <v>33380200</v>
      </c>
      <c r="P134" s="7"/>
      <c r="Q134" s="6">
        <v>84773300</v>
      </c>
      <c r="R134" s="6">
        <v>84773300</v>
      </c>
      <c r="S134" s="6">
        <v>92688000</v>
      </c>
      <c r="T134" s="6">
        <v>88210000</v>
      </c>
      <c r="U134" s="6">
        <v>17235000</v>
      </c>
      <c r="V134" s="2">
        <v>11625600</v>
      </c>
      <c r="W134" s="6">
        <v>38161600</v>
      </c>
      <c r="X134" s="6">
        <v>12265300</v>
      </c>
      <c r="Y134" s="6">
        <v>5215800</v>
      </c>
      <c r="Z134" s="6">
        <v>10587300</v>
      </c>
      <c r="AA134" s="6">
        <v>63645000</v>
      </c>
      <c r="AB134" s="6">
        <v>55001700</v>
      </c>
      <c r="AC134" s="6">
        <v>30179600</v>
      </c>
      <c r="AD134" s="6">
        <v>1981200</v>
      </c>
      <c r="AE134" s="6">
        <v>906000</v>
      </c>
      <c r="AF134" s="6">
        <v>634000</v>
      </c>
      <c r="AG134" s="2">
        <v>109000</v>
      </c>
      <c r="AH134" s="2">
        <v>105000</v>
      </c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4"/>
    </row>
    <row r="135" spans="1:46" ht="30" x14ac:dyDescent="0.25">
      <c r="A135" s="2">
        <v>409391</v>
      </c>
      <c r="B135" s="3" t="s">
        <v>378</v>
      </c>
      <c r="C135" s="3" t="s">
        <v>379</v>
      </c>
      <c r="D135" s="3" t="s">
        <v>180</v>
      </c>
      <c r="E135" s="6">
        <v>310</v>
      </c>
      <c r="F135" s="3" t="s">
        <v>387</v>
      </c>
      <c r="G135" s="3" t="s">
        <v>388</v>
      </c>
      <c r="H135" s="2">
        <v>70221400</v>
      </c>
      <c r="I135" s="2">
        <v>66219800</v>
      </c>
      <c r="J135" s="2">
        <v>63851900</v>
      </c>
      <c r="K135" s="2">
        <v>61260800</v>
      </c>
      <c r="L135" s="2">
        <v>80999500</v>
      </c>
      <c r="M135" s="2">
        <v>53116200</v>
      </c>
      <c r="N135" s="6">
        <v>41320200</v>
      </c>
      <c r="O135" s="6">
        <v>40865500</v>
      </c>
      <c r="P135" s="4"/>
      <c r="Q135" s="6">
        <v>28651700</v>
      </c>
      <c r="R135" s="6">
        <v>28651700</v>
      </c>
      <c r="S135" s="6">
        <v>279000</v>
      </c>
      <c r="T135" s="6">
        <v>0</v>
      </c>
      <c r="U135" s="6">
        <v>6059000</v>
      </c>
      <c r="V135" s="6">
        <v>3476700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4"/>
    </row>
    <row r="136" spans="1:46" ht="30" x14ac:dyDescent="0.25">
      <c r="A136" s="2">
        <v>409392</v>
      </c>
      <c r="B136" s="3" t="s">
        <v>378</v>
      </c>
      <c r="C136" s="3" t="s">
        <v>379</v>
      </c>
      <c r="D136" s="3" t="s">
        <v>169</v>
      </c>
      <c r="E136" s="6">
        <v>282</v>
      </c>
      <c r="F136" s="3" t="s">
        <v>400</v>
      </c>
      <c r="G136" s="3" t="s">
        <v>401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ht="30" x14ac:dyDescent="0.25">
      <c r="A137" s="2">
        <v>409393</v>
      </c>
      <c r="B137" s="3" t="s">
        <v>378</v>
      </c>
      <c r="C137" s="3" t="s">
        <v>379</v>
      </c>
      <c r="D137" s="3" t="s">
        <v>157</v>
      </c>
      <c r="E137" s="6">
        <v>300</v>
      </c>
      <c r="F137" s="3" t="s">
        <v>396</v>
      </c>
      <c r="G137" s="3" t="s">
        <v>397</v>
      </c>
      <c r="H137" s="2">
        <v>117055000</v>
      </c>
      <c r="I137" s="2">
        <v>76798900</v>
      </c>
      <c r="J137" s="2">
        <v>42928800</v>
      </c>
      <c r="K137" s="2">
        <v>65374400</v>
      </c>
      <c r="L137" s="2">
        <v>72894400</v>
      </c>
      <c r="M137" s="2">
        <v>57357400</v>
      </c>
      <c r="N137" s="6">
        <v>116405400</v>
      </c>
      <c r="O137" s="6">
        <v>85854400</v>
      </c>
      <c r="P137" s="4"/>
      <c r="Q137" s="6">
        <v>68910500</v>
      </c>
      <c r="R137" s="6">
        <v>68910500</v>
      </c>
      <c r="S137" s="6">
        <v>62736000</v>
      </c>
      <c r="T137" s="6">
        <v>107060000</v>
      </c>
      <c r="U137" s="6">
        <v>82330000</v>
      </c>
      <c r="V137" s="6">
        <v>147818600</v>
      </c>
      <c r="W137" s="6">
        <v>119446800</v>
      </c>
      <c r="X137" s="6">
        <v>38393300</v>
      </c>
      <c r="Y137" s="6">
        <v>31530100</v>
      </c>
      <c r="Z137" s="6">
        <v>25139200</v>
      </c>
      <c r="AA137" s="6">
        <v>15863000</v>
      </c>
      <c r="AB137" s="6">
        <v>5942500</v>
      </c>
      <c r="AC137" s="6">
        <v>2101500</v>
      </c>
      <c r="AD137" s="6">
        <v>14848300</v>
      </c>
      <c r="AE137" s="6">
        <v>101970000</v>
      </c>
      <c r="AF137" s="6">
        <v>108134000</v>
      </c>
      <c r="AG137" s="6">
        <v>132233000</v>
      </c>
      <c r="AH137" s="6">
        <v>149584000</v>
      </c>
      <c r="AI137" s="6">
        <v>108687000</v>
      </c>
      <c r="AJ137" s="6">
        <v>113086000</v>
      </c>
      <c r="AK137" s="6">
        <v>177757000</v>
      </c>
      <c r="AL137" s="6">
        <v>196005000</v>
      </c>
      <c r="AM137" s="6">
        <v>196005000</v>
      </c>
      <c r="AN137" s="6">
        <v>126024000</v>
      </c>
      <c r="AO137" s="6">
        <v>174376000</v>
      </c>
      <c r="AP137" s="6">
        <v>153798000</v>
      </c>
      <c r="AQ137" s="4"/>
      <c r="AR137" s="4"/>
      <c r="AS137" s="4"/>
      <c r="AT137" s="4"/>
    </row>
    <row r="138" spans="1:46" ht="30" x14ac:dyDescent="0.25">
      <c r="A138" s="2">
        <v>409394</v>
      </c>
      <c r="B138" s="3" t="s">
        <v>378</v>
      </c>
      <c r="C138" s="3" t="s">
        <v>379</v>
      </c>
      <c r="D138" s="3" t="s">
        <v>136</v>
      </c>
      <c r="E138" s="6">
        <v>1652</v>
      </c>
      <c r="F138" s="3" t="s">
        <v>1553</v>
      </c>
      <c r="G138" s="3" t="s">
        <v>1554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ht="30" x14ac:dyDescent="0.25">
      <c r="A139" s="2">
        <v>409395</v>
      </c>
      <c r="B139" s="3" t="s">
        <v>378</v>
      </c>
      <c r="C139" s="3" t="s">
        <v>379</v>
      </c>
      <c r="D139" s="3" t="s">
        <v>172</v>
      </c>
      <c r="E139" s="6">
        <v>296</v>
      </c>
      <c r="F139" s="3" t="s">
        <v>398</v>
      </c>
      <c r="G139" s="3" t="s">
        <v>399</v>
      </c>
      <c r="H139" s="2">
        <v>0</v>
      </c>
      <c r="I139" s="2">
        <v>74800600</v>
      </c>
      <c r="J139" s="2">
        <v>28126600</v>
      </c>
      <c r="K139" s="2">
        <v>111007800</v>
      </c>
      <c r="L139" s="2">
        <v>54991600</v>
      </c>
      <c r="M139" s="2">
        <v>78979500</v>
      </c>
      <c r="N139" s="2">
        <v>49050500</v>
      </c>
      <c r="O139" s="2">
        <v>64493400</v>
      </c>
      <c r="P139" s="7"/>
      <c r="Q139" s="2">
        <v>42938000</v>
      </c>
      <c r="R139" s="6">
        <v>42938000</v>
      </c>
      <c r="S139" s="6">
        <v>111481000</v>
      </c>
      <c r="T139" s="6">
        <v>48480000</v>
      </c>
      <c r="U139" s="6">
        <v>60438000</v>
      </c>
      <c r="V139" s="6">
        <v>87208600</v>
      </c>
      <c r="W139" s="6">
        <v>56602000</v>
      </c>
      <c r="X139" s="6">
        <v>78660400</v>
      </c>
      <c r="Y139" s="6">
        <v>86011800</v>
      </c>
      <c r="Z139" s="6">
        <v>53367400</v>
      </c>
      <c r="AA139" s="6">
        <v>16889000</v>
      </c>
      <c r="AB139" s="6">
        <v>56344800</v>
      </c>
      <c r="AC139" s="6">
        <v>15663700</v>
      </c>
      <c r="AD139" s="6">
        <v>88687500</v>
      </c>
      <c r="AE139" s="6">
        <v>94231000</v>
      </c>
      <c r="AF139" s="6">
        <v>90548000</v>
      </c>
      <c r="AG139" s="6">
        <v>60309000</v>
      </c>
      <c r="AH139" s="6">
        <v>84567000</v>
      </c>
      <c r="AI139" s="6">
        <v>94105000</v>
      </c>
      <c r="AJ139" s="4"/>
      <c r="AK139" s="6">
        <v>50695000</v>
      </c>
      <c r="AL139" s="6">
        <v>94844000</v>
      </c>
      <c r="AM139" s="6">
        <v>94844000</v>
      </c>
      <c r="AN139" s="6">
        <v>44656000</v>
      </c>
      <c r="AO139" s="6">
        <v>46088000</v>
      </c>
      <c r="AP139" s="6">
        <v>57296000</v>
      </c>
      <c r="AQ139" s="4"/>
      <c r="AR139" s="4"/>
      <c r="AS139" s="4"/>
      <c r="AT139" s="4"/>
    </row>
    <row r="140" spans="1:46" ht="30" x14ac:dyDescent="0.25">
      <c r="A140" s="2">
        <v>409396</v>
      </c>
      <c r="B140" s="3" t="s">
        <v>378</v>
      </c>
      <c r="C140" s="3" t="s">
        <v>379</v>
      </c>
      <c r="D140" s="3" t="s">
        <v>141</v>
      </c>
      <c r="E140" s="2">
        <v>303</v>
      </c>
      <c r="F140" s="3" t="s">
        <v>389</v>
      </c>
      <c r="G140" s="3" t="s">
        <v>390</v>
      </c>
      <c r="H140" s="2">
        <v>117140100</v>
      </c>
      <c r="I140" s="2">
        <v>53307200</v>
      </c>
      <c r="J140" s="2">
        <v>66933600</v>
      </c>
      <c r="K140" s="2">
        <v>44822000</v>
      </c>
      <c r="L140" s="2">
        <v>51585600</v>
      </c>
      <c r="M140" s="2">
        <v>77141900</v>
      </c>
      <c r="N140" s="2">
        <v>124495050</v>
      </c>
      <c r="O140" s="2">
        <v>120278000</v>
      </c>
      <c r="P140" s="5"/>
      <c r="Q140" s="2">
        <v>95349700</v>
      </c>
      <c r="R140" s="2">
        <v>95349700</v>
      </c>
      <c r="S140" s="2">
        <v>57640000</v>
      </c>
      <c r="T140" s="2">
        <v>67780000</v>
      </c>
      <c r="U140" s="2">
        <v>175094000</v>
      </c>
      <c r="V140" s="2">
        <v>141236700</v>
      </c>
      <c r="W140" s="2">
        <v>209726100</v>
      </c>
      <c r="X140" s="2">
        <v>150928500</v>
      </c>
      <c r="Y140" s="2">
        <v>130760000</v>
      </c>
      <c r="Z140" s="6">
        <v>125707700</v>
      </c>
      <c r="AA140" s="6">
        <v>128930000</v>
      </c>
      <c r="AB140" s="2">
        <v>148081000</v>
      </c>
      <c r="AC140" s="2">
        <v>94091200</v>
      </c>
      <c r="AD140" s="2">
        <v>196802700</v>
      </c>
      <c r="AE140" s="2">
        <v>105809000</v>
      </c>
      <c r="AF140" s="2">
        <v>88155000</v>
      </c>
      <c r="AG140" s="6">
        <v>55548000</v>
      </c>
      <c r="AH140" s="6">
        <v>68654000</v>
      </c>
      <c r="AI140" s="6">
        <v>61393000</v>
      </c>
      <c r="AJ140" s="6">
        <v>79818000</v>
      </c>
      <c r="AK140" s="6">
        <v>86129000</v>
      </c>
      <c r="AL140" s="6">
        <v>92028000</v>
      </c>
      <c r="AM140" s="6">
        <v>92028000</v>
      </c>
      <c r="AN140" s="6">
        <v>57614000</v>
      </c>
      <c r="AO140" s="6">
        <v>59918000</v>
      </c>
      <c r="AP140" s="6">
        <v>40073000</v>
      </c>
      <c r="AQ140" s="4"/>
      <c r="AR140" s="4"/>
      <c r="AS140" s="4"/>
      <c r="AT140" s="4"/>
    </row>
    <row r="141" spans="1:46" ht="30" x14ac:dyDescent="0.25">
      <c r="A141" s="2">
        <v>409216</v>
      </c>
      <c r="B141" s="3" t="s">
        <v>404</v>
      </c>
      <c r="C141" s="3" t="s">
        <v>405</v>
      </c>
      <c r="D141" s="3" t="s">
        <v>177</v>
      </c>
      <c r="E141" s="2">
        <v>520</v>
      </c>
      <c r="F141" s="3" t="s">
        <v>408</v>
      </c>
      <c r="G141" s="3" t="s">
        <v>409</v>
      </c>
      <c r="H141" s="2">
        <v>0</v>
      </c>
      <c r="I141" s="2">
        <v>13514800</v>
      </c>
      <c r="J141" s="2">
        <v>9205500</v>
      </c>
      <c r="K141" s="2">
        <v>12541100</v>
      </c>
      <c r="L141" s="2">
        <v>28715400</v>
      </c>
      <c r="M141" s="2">
        <v>59259000</v>
      </c>
      <c r="N141" s="2">
        <v>60571600</v>
      </c>
      <c r="O141" s="2">
        <v>75957800</v>
      </c>
      <c r="P141" s="2">
        <v>45000000</v>
      </c>
      <c r="Q141" s="2">
        <v>50292100</v>
      </c>
      <c r="R141" s="2">
        <v>52947200</v>
      </c>
      <c r="S141" s="2">
        <v>68447000</v>
      </c>
      <c r="T141" s="2">
        <v>35435200</v>
      </c>
      <c r="U141" s="2">
        <v>35435200</v>
      </c>
      <c r="V141" s="2">
        <v>35435200</v>
      </c>
      <c r="W141" s="2">
        <v>34613240</v>
      </c>
      <c r="X141" s="2">
        <v>51223200</v>
      </c>
      <c r="Y141" s="2">
        <v>51272000</v>
      </c>
      <c r="Z141" s="6">
        <v>52029600</v>
      </c>
      <c r="AA141" s="6">
        <v>44422200</v>
      </c>
      <c r="AB141" s="2">
        <v>63596600</v>
      </c>
      <c r="AC141" s="2">
        <v>52099700</v>
      </c>
      <c r="AD141" s="2">
        <v>67806600</v>
      </c>
      <c r="AE141" s="2">
        <v>49454100</v>
      </c>
      <c r="AF141" s="2">
        <v>52003500</v>
      </c>
      <c r="AG141" s="6">
        <v>33528900</v>
      </c>
      <c r="AH141" s="6">
        <v>39160800</v>
      </c>
      <c r="AI141" s="6">
        <v>27936100</v>
      </c>
      <c r="AJ141" s="6">
        <v>29638900</v>
      </c>
      <c r="AK141" s="6">
        <v>26090800</v>
      </c>
      <c r="AL141" s="6">
        <v>26282000</v>
      </c>
      <c r="AM141" s="6">
        <v>31655700</v>
      </c>
      <c r="AN141" s="6">
        <v>28770100</v>
      </c>
      <c r="AO141" s="6">
        <v>32398900</v>
      </c>
      <c r="AP141" s="6">
        <v>40420500</v>
      </c>
      <c r="AQ141" s="6">
        <v>33182000</v>
      </c>
      <c r="AR141" s="6">
        <v>33695800</v>
      </c>
      <c r="AS141" s="6">
        <v>27233000</v>
      </c>
      <c r="AT141" s="4"/>
    </row>
    <row r="142" spans="1:46" ht="30" x14ac:dyDescent="0.25">
      <c r="A142" s="2">
        <v>409217</v>
      </c>
      <c r="B142" s="3" t="s">
        <v>404</v>
      </c>
      <c r="C142" s="3" t="s">
        <v>405</v>
      </c>
      <c r="D142" s="3" t="s">
        <v>157</v>
      </c>
      <c r="E142" s="2">
        <v>350</v>
      </c>
      <c r="F142" s="3" t="s">
        <v>411</v>
      </c>
      <c r="G142" s="3" t="s">
        <v>412</v>
      </c>
      <c r="H142" s="2">
        <v>89825000</v>
      </c>
      <c r="I142" s="2">
        <v>50639000</v>
      </c>
      <c r="J142" s="2">
        <v>35623000</v>
      </c>
      <c r="K142" s="2">
        <v>75489000</v>
      </c>
      <c r="L142" s="2">
        <v>97538300</v>
      </c>
      <c r="M142" s="2">
        <v>73039200</v>
      </c>
      <c r="N142" s="2">
        <v>79207000</v>
      </c>
      <c r="O142" s="2">
        <v>54367000</v>
      </c>
      <c r="P142" s="6">
        <v>60000000</v>
      </c>
      <c r="Q142" s="2">
        <v>65382000</v>
      </c>
      <c r="R142" s="2">
        <v>67466000</v>
      </c>
      <c r="S142" s="2">
        <v>61466000</v>
      </c>
      <c r="T142" s="2">
        <v>71714400</v>
      </c>
      <c r="U142" s="2">
        <v>71714400</v>
      </c>
      <c r="V142" s="2">
        <v>71714400</v>
      </c>
      <c r="W142" s="2">
        <v>71531440</v>
      </c>
      <c r="X142" s="2">
        <v>68043700</v>
      </c>
      <c r="Y142" s="2">
        <v>70409500</v>
      </c>
      <c r="Z142" s="2">
        <v>65436200</v>
      </c>
      <c r="AA142" s="2">
        <v>74627100</v>
      </c>
      <c r="AB142" s="2">
        <v>68019000</v>
      </c>
      <c r="AC142" s="2">
        <v>82863800</v>
      </c>
      <c r="AD142" s="2">
        <v>64348200</v>
      </c>
      <c r="AE142" s="2">
        <v>60961800</v>
      </c>
      <c r="AF142" s="2">
        <v>33075500</v>
      </c>
      <c r="AG142" s="2">
        <v>45853300</v>
      </c>
      <c r="AH142" s="6">
        <v>29374500</v>
      </c>
      <c r="AI142" s="6">
        <v>42193000</v>
      </c>
      <c r="AJ142" s="6">
        <v>56363000</v>
      </c>
      <c r="AK142" s="6">
        <v>65790000</v>
      </c>
      <c r="AL142" s="6">
        <v>50697000</v>
      </c>
      <c r="AM142" s="6">
        <v>66310000</v>
      </c>
      <c r="AN142" s="6">
        <v>49839000</v>
      </c>
      <c r="AO142" s="6">
        <v>52449000</v>
      </c>
      <c r="AP142" s="6">
        <v>53857000</v>
      </c>
      <c r="AQ142" s="6">
        <v>47603000</v>
      </c>
      <c r="AR142" s="6">
        <v>46322000</v>
      </c>
      <c r="AS142" s="6">
        <v>51385000</v>
      </c>
      <c r="AT142" s="4"/>
    </row>
    <row r="143" spans="1:46" ht="30" x14ac:dyDescent="0.25">
      <c r="A143" s="2">
        <v>409225</v>
      </c>
      <c r="B143" s="3" t="s">
        <v>404</v>
      </c>
      <c r="C143" s="3" t="s">
        <v>405</v>
      </c>
      <c r="D143" s="3" t="s">
        <v>136</v>
      </c>
      <c r="E143" s="2">
        <v>264</v>
      </c>
      <c r="F143" s="3" t="s">
        <v>406</v>
      </c>
      <c r="G143" s="3" t="s">
        <v>407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4"/>
      <c r="Q143" s="7"/>
      <c r="R143" s="7"/>
      <c r="S143" s="7"/>
      <c r="T143" s="7"/>
      <c r="U143" s="7"/>
      <c r="V143" s="7"/>
      <c r="W143" s="5"/>
      <c r="X143" s="7"/>
      <c r="Y143" s="7"/>
      <c r="Z143" s="7"/>
      <c r="AA143" s="7"/>
      <c r="AB143" s="7"/>
      <c r="AC143" s="7"/>
      <c r="AD143" s="5"/>
      <c r="AE143" s="5"/>
      <c r="AF143" s="5"/>
      <c r="AG143" s="5"/>
      <c r="AH143" s="5"/>
      <c r="AI143" s="5"/>
      <c r="AJ143" s="5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ht="30" x14ac:dyDescent="0.25">
      <c r="A144" s="2">
        <v>409226</v>
      </c>
      <c r="B144" s="3" t="s">
        <v>404</v>
      </c>
      <c r="C144" s="3" t="s">
        <v>405</v>
      </c>
      <c r="D144" s="3" t="s">
        <v>141</v>
      </c>
      <c r="E144" s="6">
        <v>192</v>
      </c>
      <c r="F144" s="3" t="s">
        <v>406</v>
      </c>
      <c r="G144" s="3" t="s">
        <v>410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4"/>
      <c r="Q144" s="5"/>
      <c r="R144" s="5"/>
      <c r="S144" s="5"/>
      <c r="T144" s="5"/>
      <c r="U144" s="5"/>
      <c r="V144" s="4"/>
      <c r="W144" s="7"/>
      <c r="X144" s="5"/>
      <c r="Y144" s="4"/>
      <c r="Z144" s="4"/>
      <c r="AA144" s="4"/>
      <c r="AB144" s="4"/>
      <c r="AC144" s="4"/>
      <c r="AD144" s="7"/>
      <c r="AE144" s="7"/>
      <c r="AF144" s="7"/>
      <c r="AG144" s="7"/>
      <c r="AH144" s="7"/>
      <c r="AI144" s="7"/>
      <c r="AJ144" s="7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ht="30" x14ac:dyDescent="0.25">
      <c r="A145" s="2">
        <v>409227</v>
      </c>
      <c r="B145" s="3" t="s">
        <v>404</v>
      </c>
      <c r="C145" s="3" t="s">
        <v>405</v>
      </c>
      <c r="D145" s="3" t="s">
        <v>180</v>
      </c>
      <c r="E145" s="2">
        <v>263</v>
      </c>
      <c r="F145" s="3" t="s">
        <v>415</v>
      </c>
      <c r="G145" s="3" t="s">
        <v>416</v>
      </c>
      <c r="H145" s="2">
        <v>23570200</v>
      </c>
      <c r="I145" s="2">
        <v>10059500</v>
      </c>
      <c r="J145" s="2">
        <v>7986500</v>
      </c>
      <c r="K145" s="2">
        <v>19390000</v>
      </c>
      <c r="L145" s="2">
        <v>14523300</v>
      </c>
      <c r="M145" s="2">
        <v>0</v>
      </c>
      <c r="N145" s="2">
        <v>0</v>
      </c>
      <c r="O145" s="2">
        <v>0</v>
      </c>
      <c r="P145" s="4"/>
      <c r="Q145" s="7"/>
      <c r="R145" s="6">
        <v>26571100</v>
      </c>
      <c r="S145" s="6">
        <v>26571100</v>
      </c>
      <c r="T145" s="6">
        <v>61063700</v>
      </c>
      <c r="U145" s="6">
        <v>61063700</v>
      </c>
      <c r="V145" s="6">
        <v>61063700</v>
      </c>
      <c r="W145" s="6">
        <v>59880740</v>
      </c>
      <c r="X145" s="6">
        <v>35740600</v>
      </c>
      <c r="Y145" s="6">
        <v>40759600</v>
      </c>
      <c r="Z145" s="6">
        <v>44746100</v>
      </c>
      <c r="AA145" s="6">
        <v>3729300</v>
      </c>
      <c r="AB145" s="6">
        <v>42663800</v>
      </c>
      <c r="AC145" s="6">
        <v>39952000</v>
      </c>
      <c r="AD145" s="6">
        <v>41587200</v>
      </c>
      <c r="AE145" s="6">
        <v>29967700</v>
      </c>
      <c r="AF145" s="6">
        <v>26229700</v>
      </c>
      <c r="AG145" s="2">
        <v>18777600</v>
      </c>
      <c r="AH145" s="2">
        <v>21361900</v>
      </c>
      <c r="AI145" s="2">
        <v>15030800</v>
      </c>
      <c r="AJ145" s="2">
        <v>30361100</v>
      </c>
      <c r="AK145" s="6">
        <v>30735500</v>
      </c>
      <c r="AL145" s="6">
        <v>26720000</v>
      </c>
      <c r="AM145" s="6">
        <v>29869000</v>
      </c>
      <c r="AN145" s="6">
        <v>19536000</v>
      </c>
      <c r="AO145" s="6">
        <v>20969000</v>
      </c>
      <c r="AP145" s="6">
        <v>29899000</v>
      </c>
      <c r="AQ145" s="6">
        <v>27347000</v>
      </c>
      <c r="AR145" s="6">
        <v>30127000</v>
      </c>
      <c r="AS145" s="6">
        <v>27261000</v>
      </c>
      <c r="AT145" s="4"/>
    </row>
    <row r="146" spans="1:46" ht="30" x14ac:dyDescent="0.25">
      <c r="A146" s="2">
        <v>409228</v>
      </c>
      <c r="B146" s="3" t="s">
        <v>404</v>
      </c>
      <c r="C146" s="3" t="s">
        <v>405</v>
      </c>
      <c r="D146" s="3" t="s">
        <v>169</v>
      </c>
      <c r="E146" s="6">
        <v>265</v>
      </c>
      <c r="F146" s="3" t="s">
        <v>413</v>
      </c>
      <c r="G146" s="3" t="s">
        <v>414</v>
      </c>
      <c r="H146" s="2">
        <v>56269000</v>
      </c>
      <c r="I146" s="6">
        <v>59538000</v>
      </c>
      <c r="J146" s="6">
        <v>44394000</v>
      </c>
      <c r="K146" s="6">
        <v>61812000</v>
      </c>
      <c r="L146" s="6">
        <v>68284000</v>
      </c>
      <c r="M146" s="6">
        <v>49359000</v>
      </c>
      <c r="N146" s="6">
        <v>62176000</v>
      </c>
      <c r="O146" s="6">
        <v>46413000</v>
      </c>
      <c r="P146" s="6">
        <v>35000000</v>
      </c>
      <c r="Q146" s="6">
        <v>23573000</v>
      </c>
      <c r="R146" s="6">
        <v>32814000</v>
      </c>
      <c r="S146" s="6">
        <v>32814000</v>
      </c>
      <c r="T146" s="6">
        <v>12363000</v>
      </c>
      <c r="U146" s="6">
        <v>12363000</v>
      </c>
      <c r="V146" s="6">
        <v>12363000</v>
      </c>
      <c r="W146" s="6">
        <v>12180040</v>
      </c>
      <c r="X146" s="6">
        <v>20840200</v>
      </c>
      <c r="Y146" s="6">
        <v>27343300</v>
      </c>
      <c r="Z146" s="6">
        <v>27308100</v>
      </c>
      <c r="AA146" s="6">
        <v>25633200</v>
      </c>
      <c r="AB146" s="6">
        <v>29226500</v>
      </c>
      <c r="AC146" s="6">
        <v>29038200</v>
      </c>
      <c r="AD146" s="6">
        <v>23225800</v>
      </c>
      <c r="AE146" s="4"/>
      <c r="AF146" s="4"/>
      <c r="AG146" s="7"/>
      <c r="AH146" s="7"/>
      <c r="AI146" s="7"/>
      <c r="AJ146" s="7"/>
      <c r="AK146" s="4"/>
      <c r="AL146" s="4"/>
      <c r="AM146" s="4"/>
      <c r="AN146" s="4"/>
      <c r="AO146" s="6">
        <v>0</v>
      </c>
      <c r="AP146" s="4"/>
      <c r="AQ146" s="4"/>
      <c r="AR146" s="4"/>
      <c r="AS146" s="6">
        <v>0</v>
      </c>
      <c r="AT146" s="4"/>
    </row>
    <row r="147" spans="1:46" ht="30" x14ac:dyDescent="0.25">
      <c r="A147" s="2">
        <v>411707</v>
      </c>
      <c r="B147" s="3" t="s">
        <v>404</v>
      </c>
      <c r="C147" s="3" t="s">
        <v>405</v>
      </c>
      <c r="D147" s="3" t="s">
        <v>312</v>
      </c>
      <c r="E147" s="2">
        <v>550</v>
      </c>
      <c r="F147" s="3" t="s">
        <v>499</v>
      </c>
      <c r="G147" s="3" t="s">
        <v>499</v>
      </c>
      <c r="H147" s="5"/>
      <c r="I147" s="5"/>
      <c r="J147" s="5"/>
      <c r="K147" s="5"/>
      <c r="L147" s="5"/>
      <c r="M147" s="5"/>
      <c r="N147" s="5"/>
      <c r="O147" s="5"/>
      <c r="P147" s="4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6">
        <v>60437300</v>
      </c>
      <c r="AF147" s="2">
        <v>102364600</v>
      </c>
      <c r="AG147" s="6">
        <v>101982300</v>
      </c>
      <c r="AH147" s="6">
        <v>123246200</v>
      </c>
      <c r="AI147" s="6">
        <v>108282100</v>
      </c>
      <c r="AJ147" s="6">
        <v>112416500</v>
      </c>
      <c r="AK147" s="6">
        <v>78703900</v>
      </c>
      <c r="AL147" s="6">
        <v>72128400</v>
      </c>
      <c r="AM147" s="6">
        <v>54030600</v>
      </c>
      <c r="AN147" s="6">
        <v>86214000</v>
      </c>
      <c r="AO147" s="6">
        <v>81746000</v>
      </c>
      <c r="AP147" s="6">
        <v>87034000</v>
      </c>
      <c r="AQ147" s="6">
        <v>71640000</v>
      </c>
      <c r="AR147" s="6">
        <v>66226000</v>
      </c>
      <c r="AS147" s="6">
        <v>75421000</v>
      </c>
      <c r="AT147" s="4"/>
    </row>
    <row r="148" spans="1:46" ht="30" x14ac:dyDescent="0.25">
      <c r="A148" s="2">
        <v>411709</v>
      </c>
      <c r="B148" s="3" t="s">
        <v>404</v>
      </c>
      <c r="C148" s="3" t="s">
        <v>405</v>
      </c>
      <c r="D148" s="3" t="s">
        <v>384</v>
      </c>
      <c r="E148" s="2">
        <v>439</v>
      </c>
      <c r="F148" s="3" t="s">
        <v>499</v>
      </c>
      <c r="G148" s="3" t="s">
        <v>499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2">
        <v>2247700</v>
      </c>
      <c r="AI148" s="2">
        <v>27810000</v>
      </c>
      <c r="AJ148" s="2">
        <v>43429800</v>
      </c>
      <c r="AK148" s="2">
        <v>60373900</v>
      </c>
      <c r="AL148" s="2">
        <v>56391500</v>
      </c>
      <c r="AM148" s="2">
        <v>65125600</v>
      </c>
      <c r="AN148" s="6">
        <v>58853600</v>
      </c>
      <c r="AO148" s="6">
        <v>60067500</v>
      </c>
      <c r="AP148" s="6">
        <v>61574000</v>
      </c>
      <c r="AQ148" s="6">
        <v>50998300</v>
      </c>
      <c r="AR148" s="6">
        <v>50154800</v>
      </c>
      <c r="AS148" s="6">
        <v>52267700</v>
      </c>
      <c r="AT148" s="4"/>
    </row>
    <row r="149" spans="1:46" ht="30" x14ac:dyDescent="0.25">
      <c r="A149" s="2">
        <v>224255</v>
      </c>
      <c r="B149" s="3" t="s">
        <v>417</v>
      </c>
      <c r="C149" s="3" t="s">
        <v>422</v>
      </c>
      <c r="D149" s="3" t="s">
        <v>136</v>
      </c>
      <c r="E149" s="2">
        <v>360</v>
      </c>
      <c r="F149" s="3" t="s">
        <v>423</v>
      </c>
      <c r="G149" s="3" t="s">
        <v>424</v>
      </c>
      <c r="H149" s="7"/>
      <c r="I149" s="7"/>
      <c r="J149" s="7"/>
      <c r="K149" s="7"/>
      <c r="L149" s="7"/>
      <c r="M149" s="7"/>
      <c r="N149" s="5"/>
      <c r="O149" s="5"/>
      <c r="P149" s="7"/>
      <c r="Q149" s="5"/>
      <c r="R149" s="5"/>
      <c r="S149" s="5"/>
      <c r="T149" s="5"/>
      <c r="U149" s="5"/>
      <c r="V149" s="7"/>
      <c r="W149" s="7"/>
      <c r="X149" s="5"/>
      <c r="Y149" s="7"/>
      <c r="Z149" s="7"/>
      <c r="AA149" s="7"/>
      <c r="AB149" s="7"/>
      <c r="AC149" s="7"/>
      <c r="AD149" s="5"/>
      <c r="AE149" s="5"/>
      <c r="AF149" s="5"/>
      <c r="AG149" s="7"/>
      <c r="AH149" s="7"/>
      <c r="AI149" s="7"/>
      <c r="AJ149" s="7"/>
      <c r="AK149" s="7"/>
      <c r="AL149" s="5"/>
      <c r="AM149" s="5"/>
      <c r="AN149" s="6">
        <v>0</v>
      </c>
      <c r="AO149" s="4"/>
      <c r="AP149" s="4"/>
      <c r="AQ149" s="4"/>
      <c r="AR149" s="4"/>
      <c r="AS149" s="4"/>
      <c r="AT149" s="4"/>
    </row>
    <row r="150" spans="1:46" ht="30" x14ac:dyDescent="0.25">
      <c r="A150" s="2">
        <v>224256</v>
      </c>
      <c r="B150" s="3" t="s">
        <v>417</v>
      </c>
      <c r="C150" s="3" t="s">
        <v>422</v>
      </c>
      <c r="D150" s="3" t="s">
        <v>141</v>
      </c>
      <c r="E150" s="2">
        <v>250</v>
      </c>
      <c r="F150" s="3" t="s">
        <v>423</v>
      </c>
      <c r="G150" s="3" t="s">
        <v>407</v>
      </c>
      <c r="H150" s="5"/>
      <c r="I150" s="5"/>
      <c r="J150" s="5"/>
      <c r="K150" s="5"/>
      <c r="L150" s="5"/>
      <c r="M150" s="5"/>
      <c r="N150" s="5"/>
      <c r="O150" s="7"/>
      <c r="P150" s="4"/>
      <c r="Q150" s="5"/>
      <c r="R150" s="5"/>
      <c r="S150" s="5"/>
      <c r="T150" s="5"/>
      <c r="U150" s="5"/>
      <c r="V150" s="5"/>
      <c r="W150" s="5"/>
      <c r="X150" s="7"/>
      <c r="Y150" s="4"/>
      <c r="Z150" s="4"/>
      <c r="AA150" s="4"/>
      <c r="AB150" s="4"/>
      <c r="AC150" s="4"/>
      <c r="AD150" s="7"/>
      <c r="AE150" s="7"/>
      <c r="AF150" s="5"/>
      <c r="AG150" s="5"/>
      <c r="AH150" s="5"/>
      <c r="AI150" s="4"/>
      <c r="AJ150" s="4"/>
      <c r="AK150" s="4"/>
      <c r="AL150" s="7"/>
      <c r="AM150" s="7"/>
      <c r="AN150" s="6">
        <v>0</v>
      </c>
      <c r="AO150" s="4"/>
      <c r="AP150" s="4"/>
      <c r="AQ150" s="4"/>
      <c r="AR150" s="4"/>
      <c r="AS150" s="4"/>
      <c r="AT150" s="4"/>
    </row>
    <row r="151" spans="1:46" ht="30" x14ac:dyDescent="0.25">
      <c r="A151" s="2">
        <v>409942</v>
      </c>
      <c r="B151" s="3" t="s">
        <v>417</v>
      </c>
      <c r="C151" s="3" t="s">
        <v>422</v>
      </c>
      <c r="D151" s="3" t="s">
        <v>419</v>
      </c>
      <c r="E151" s="2">
        <v>283</v>
      </c>
      <c r="F151" s="3" t="s">
        <v>420</v>
      </c>
      <c r="G151" s="3" t="s">
        <v>421</v>
      </c>
      <c r="H151" s="2">
        <v>1095000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5"/>
      <c r="O151" s="6">
        <v>54349300</v>
      </c>
      <c r="P151" s="6">
        <v>50000000</v>
      </c>
      <c r="Q151" s="6">
        <v>62543900</v>
      </c>
      <c r="R151" s="6">
        <v>68447400</v>
      </c>
      <c r="S151" s="6">
        <v>68447400</v>
      </c>
      <c r="T151" s="6">
        <v>38215600</v>
      </c>
      <c r="U151" s="6">
        <v>38215600</v>
      </c>
      <c r="V151" s="6">
        <v>58215600</v>
      </c>
      <c r="W151" s="6">
        <v>38032640</v>
      </c>
      <c r="X151" s="6">
        <v>56780500</v>
      </c>
      <c r="Y151" s="6">
        <v>58580000</v>
      </c>
      <c r="Z151" s="6">
        <v>58598300</v>
      </c>
      <c r="AA151" s="6">
        <v>53666700</v>
      </c>
      <c r="AB151" s="6">
        <v>57929200</v>
      </c>
      <c r="AC151" s="6">
        <v>56701900</v>
      </c>
      <c r="AD151" s="6">
        <v>65148600</v>
      </c>
      <c r="AE151" s="6">
        <v>57221400</v>
      </c>
      <c r="AF151" s="6">
        <v>52916800</v>
      </c>
      <c r="AG151" s="6">
        <v>39182000</v>
      </c>
      <c r="AH151" s="6">
        <v>27333000</v>
      </c>
      <c r="AI151" s="6">
        <v>20231000</v>
      </c>
      <c r="AJ151" s="6">
        <v>29137000</v>
      </c>
      <c r="AK151" s="4"/>
      <c r="AL151" s="6">
        <v>0</v>
      </c>
      <c r="AM151" s="6">
        <v>1127310</v>
      </c>
      <c r="AN151" s="6">
        <v>0</v>
      </c>
      <c r="AO151" s="4"/>
      <c r="AP151" s="4"/>
      <c r="AQ151" s="4"/>
      <c r="AR151" s="4"/>
      <c r="AS151" s="4"/>
      <c r="AT151" s="4"/>
    </row>
    <row r="152" spans="1:46" ht="30" x14ac:dyDescent="0.25">
      <c r="A152" s="2">
        <v>404012</v>
      </c>
      <c r="B152" s="3" t="s">
        <v>425</v>
      </c>
      <c r="C152" s="3" t="s">
        <v>1304</v>
      </c>
      <c r="D152" s="3" t="s">
        <v>141</v>
      </c>
      <c r="E152" s="2">
        <v>202</v>
      </c>
      <c r="F152" s="3" t="s">
        <v>427</v>
      </c>
      <c r="G152" s="3" t="s">
        <v>428</v>
      </c>
      <c r="H152" s="2">
        <v>5584500</v>
      </c>
      <c r="I152" s="2">
        <v>2803500</v>
      </c>
      <c r="J152" s="2">
        <v>2745000</v>
      </c>
      <c r="K152" s="2">
        <v>2550000</v>
      </c>
      <c r="L152" s="2">
        <v>2475000</v>
      </c>
      <c r="M152" s="2">
        <v>2475000</v>
      </c>
      <c r="N152" s="2">
        <v>2475000</v>
      </c>
      <c r="O152" s="6">
        <v>2225000</v>
      </c>
      <c r="P152" s="6">
        <v>2790000</v>
      </c>
      <c r="Q152" s="2">
        <v>2785500</v>
      </c>
      <c r="R152" s="2">
        <v>8048160</v>
      </c>
      <c r="S152" s="2">
        <v>8048160</v>
      </c>
      <c r="T152" s="2">
        <v>8100000</v>
      </c>
      <c r="U152" s="2">
        <v>8100000</v>
      </c>
      <c r="V152" s="2">
        <v>5400000</v>
      </c>
      <c r="W152" s="2">
        <v>7344000</v>
      </c>
      <c r="X152" s="6">
        <v>9382500</v>
      </c>
      <c r="Y152" s="4"/>
      <c r="Z152" s="6">
        <v>968213</v>
      </c>
      <c r="AA152" s="6">
        <v>968213</v>
      </c>
      <c r="AB152" s="4"/>
      <c r="AC152" s="6">
        <v>1401200</v>
      </c>
      <c r="AD152" s="6">
        <v>1408300</v>
      </c>
      <c r="AE152" s="6">
        <v>1365490</v>
      </c>
      <c r="AF152" s="6">
        <v>1318340</v>
      </c>
      <c r="AG152" s="6">
        <v>967240</v>
      </c>
      <c r="AH152" s="6">
        <v>1007000</v>
      </c>
      <c r="AI152" s="6">
        <v>991150</v>
      </c>
      <c r="AJ152" s="6">
        <v>1059540</v>
      </c>
      <c r="AK152" s="6">
        <v>1126306</v>
      </c>
      <c r="AL152" s="6">
        <v>1241550</v>
      </c>
      <c r="AM152" s="6">
        <v>1292784</v>
      </c>
      <c r="AN152" s="6">
        <v>1237326</v>
      </c>
      <c r="AO152" s="4"/>
      <c r="AP152" s="4"/>
      <c r="AQ152" s="4"/>
      <c r="AR152" s="6">
        <v>1197795</v>
      </c>
      <c r="AS152" s="6">
        <v>1223700</v>
      </c>
      <c r="AT152" s="4"/>
    </row>
    <row r="153" spans="1:46" ht="30" x14ac:dyDescent="0.25">
      <c r="A153" s="2">
        <v>409268</v>
      </c>
      <c r="B153" s="3" t="s">
        <v>429</v>
      </c>
      <c r="C153" s="3" t="s">
        <v>430</v>
      </c>
      <c r="D153" s="3" t="s">
        <v>141</v>
      </c>
      <c r="E153" s="2">
        <v>280</v>
      </c>
      <c r="F153" s="3" t="s">
        <v>433</v>
      </c>
      <c r="G153" s="3" t="s">
        <v>434</v>
      </c>
      <c r="H153" s="5"/>
      <c r="I153" s="5"/>
      <c r="J153" s="5"/>
      <c r="K153" s="5"/>
      <c r="L153" s="5"/>
      <c r="M153" s="5"/>
      <c r="N153" s="5"/>
      <c r="O153" s="4"/>
      <c r="P153" s="4"/>
      <c r="Q153" s="2">
        <v>3602659</v>
      </c>
      <c r="R153" s="5"/>
      <c r="S153" s="5"/>
      <c r="T153" s="5"/>
      <c r="U153" s="5"/>
      <c r="V153" s="5"/>
      <c r="W153" s="5"/>
      <c r="X153" s="4"/>
      <c r="Y153" s="4"/>
      <c r="Z153" s="4"/>
      <c r="AA153" s="6">
        <v>509600</v>
      </c>
      <c r="AB153" s="6">
        <v>513125</v>
      </c>
      <c r="AC153" s="6">
        <v>511692</v>
      </c>
      <c r="AD153" s="6">
        <v>507279</v>
      </c>
      <c r="AE153" s="6">
        <v>506972</v>
      </c>
      <c r="AF153" s="6">
        <v>502119</v>
      </c>
      <c r="AG153" s="6">
        <v>509728</v>
      </c>
      <c r="AH153" s="6">
        <v>512269</v>
      </c>
      <c r="AI153" s="6">
        <v>131527</v>
      </c>
      <c r="AJ153" s="6">
        <v>129713</v>
      </c>
      <c r="AK153" s="6">
        <v>127129</v>
      </c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ht="30" x14ac:dyDescent="0.25">
      <c r="A154" s="2">
        <v>409269</v>
      </c>
      <c r="B154" s="3" t="s">
        <v>429</v>
      </c>
      <c r="C154" s="3" t="s">
        <v>430</v>
      </c>
      <c r="D154" s="3" t="s">
        <v>136</v>
      </c>
      <c r="E154" s="2">
        <v>360</v>
      </c>
      <c r="F154" s="3" t="s">
        <v>431</v>
      </c>
      <c r="G154" s="3" t="s">
        <v>432</v>
      </c>
      <c r="H154" s="2">
        <v>1980000</v>
      </c>
      <c r="I154" s="2">
        <v>1980000</v>
      </c>
      <c r="J154" s="2">
        <v>1980000</v>
      </c>
      <c r="K154" s="2">
        <v>1980000</v>
      </c>
      <c r="L154" s="2">
        <v>1980000</v>
      </c>
      <c r="M154" s="2">
        <v>3500000</v>
      </c>
      <c r="N154" s="2">
        <v>2800000</v>
      </c>
      <c r="O154" s="6">
        <v>3000000</v>
      </c>
      <c r="P154" s="4"/>
      <c r="Q154" s="5"/>
      <c r="R154" s="5"/>
      <c r="S154" s="5"/>
      <c r="T154" s="5"/>
      <c r="U154" s="2">
        <v>2470320</v>
      </c>
      <c r="V154" s="6">
        <v>2470320</v>
      </c>
      <c r="W154" s="5"/>
      <c r="X154" s="4"/>
      <c r="Y154" s="4"/>
      <c r="Z154" s="6">
        <v>13934</v>
      </c>
      <c r="AA154" s="6">
        <v>719300</v>
      </c>
      <c r="AB154" s="6">
        <v>718750</v>
      </c>
      <c r="AC154" s="6">
        <v>723100</v>
      </c>
      <c r="AD154" s="6">
        <v>719798</v>
      </c>
      <c r="AE154" s="6">
        <v>719119</v>
      </c>
      <c r="AF154" s="6">
        <v>721217</v>
      </c>
      <c r="AG154" s="6">
        <v>726176</v>
      </c>
      <c r="AH154" s="6">
        <v>729971</v>
      </c>
      <c r="AI154" s="6">
        <v>1108472</v>
      </c>
      <c r="AJ154" s="6">
        <v>1106957</v>
      </c>
      <c r="AK154" s="6">
        <v>1097728</v>
      </c>
      <c r="AL154" s="6">
        <v>1225000</v>
      </c>
      <c r="AM154" s="4"/>
      <c r="AN154" s="4"/>
      <c r="AO154" s="4"/>
      <c r="AP154" s="4"/>
      <c r="AQ154" s="6">
        <v>3020400</v>
      </c>
      <c r="AR154" s="6">
        <v>4897470</v>
      </c>
      <c r="AS154" s="4"/>
      <c r="AT154" s="4"/>
    </row>
    <row r="155" spans="1:46" ht="30" x14ac:dyDescent="0.25">
      <c r="A155" s="2">
        <v>409357</v>
      </c>
      <c r="B155" s="3" t="s">
        <v>435</v>
      </c>
      <c r="C155" s="3" t="s">
        <v>1307</v>
      </c>
      <c r="D155" s="3" t="s">
        <v>141</v>
      </c>
      <c r="E155" s="6">
        <v>250</v>
      </c>
      <c r="F155" s="3" t="s">
        <v>441</v>
      </c>
      <c r="G155" s="3" t="s">
        <v>442</v>
      </c>
      <c r="H155" s="2">
        <v>9272000</v>
      </c>
      <c r="I155" s="2">
        <v>11077200</v>
      </c>
      <c r="J155" s="2">
        <v>12738500</v>
      </c>
      <c r="K155" s="2">
        <v>12626590</v>
      </c>
      <c r="L155" s="2">
        <v>13162100</v>
      </c>
      <c r="M155" s="2">
        <v>11245400</v>
      </c>
      <c r="N155" s="2">
        <v>10576000</v>
      </c>
      <c r="O155" s="6">
        <v>13512800</v>
      </c>
      <c r="P155" s="6">
        <v>31650700</v>
      </c>
      <c r="Q155" s="2">
        <v>13627700</v>
      </c>
      <c r="R155" s="2">
        <v>11614000</v>
      </c>
      <c r="S155" s="2">
        <v>10158600</v>
      </c>
      <c r="T155" s="2">
        <v>10324100</v>
      </c>
      <c r="U155" s="2">
        <v>12168500</v>
      </c>
      <c r="V155" s="6">
        <v>12112300</v>
      </c>
      <c r="W155" s="2">
        <v>9924200</v>
      </c>
      <c r="X155" s="6">
        <v>12655600</v>
      </c>
      <c r="Y155" s="6">
        <v>12286900</v>
      </c>
      <c r="Z155" s="6">
        <v>8970100</v>
      </c>
      <c r="AA155" s="6">
        <v>9346100</v>
      </c>
      <c r="AB155" s="6">
        <v>9578700</v>
      </c>
      <c r="AC155" s="6">
        <v>8958900</v>
      </c>
      <c r="AD155" s="6">
        <v>8367500</v>
      </c>
      <c r="AE155" s="6">
        <v>7614400</v>
      </c>
      <c r="AF155" s="6">
        <v>9544200</v>
      </c>
      <c r="AG155" s="6">
        <v>7196700</v>
      </c>
      <c r="AH155" s="6">
        <v>7884300</v>
      </c>
      <c r="AI155" s="6">
        <v>6965100</v>
      </c>
      <c r="AJ155" s="6">
        <v>6016400</v>
      </c>
      <c r="AK155" s="6">
        <v>5350800</v>
      </c>
      <c r="AL155" s="6">
        <v>5884400</v>
      </c>
      <c r="AM155" s="6">
        <v>7135200</v>
      </c>
      <c r="AN155" s="6">
        <v>7174000</v>
      </c>
      <c r="AO155" s="6">
        <v>12840600</v>
      </c>
      <c r="AP155" s="6">
        <v>7146000</v>
      </c>
      <c r="AQ155" s="6">
        <v>6350500</v>
      </c>
      <c r="AR155" s="6">
        <v>12582000</v>
      </c>
      <c r="AS155" s="6">
        <v>6347200</v>
      </c>
      <c r="AT155" s="6">
        <v>6884600</v>
      </c>
    </row>
    <row r="156" spans="1:46" ht="30" x14ac:dyDescent="0.25">
      <c r="A156" s="2">
        <v>409358</v>
      </c>
      <c r="B156" s="3" t="s">
        <v>435</v>
      </c>
      <c r="C156" s="3" t="s">
        <v>1307</v>
      </c>
      <c r="D156" s="3" t="s">
        <v>136</v>
      </c>
      <c r="E156" s="6">
        <v>250</v>
      </c>
      <c r="F156" s="3" t="s">
        <v>439</v>
      </c>
      <c r="G156" s="3" t="s">
        <v>440</v>
      </c>
      <c r="H156" s="2">
        <v>9272000</v>
      </c>
      <c r="I156" s="2">
        <v>6609400</v>
      </c>
      <c r="J156" s="2">
        <v>5904500</v>
      </c>
      <c r="K156" s="2">
        <v>7381900</v>
      </c>
      <c r="L156" s="2">
        <v>6185100</v>
      </c>
      <c r="M156" s="2">
        <v>6401980</v>
      </c>
      <c r="N156" s="2">
        <v>7116400</v>
      </c>
      <c r="O156" s="6">
        <v>7669800</v>
      </c>
      <c r="P156" s="6">
        <v>5423700</v>
      </c>
      <c r="Q156" s="2">
        <v>4568000</v>
      </c>
      <c r="R156" s="2">
        <v>6798700</v>
      </c>
      <c r="S156" s="2">
        <v>7175500</v>
      </c>
      <c r="T156" s="2">
        <v>5606100</v>
      </c>
      <c r="U156" s="2">
        <v>5806300</v>
      </c>
      <c r="V156" s="6">
        <v>5685100</v>
      </c>
      <c r="W156" s="2">
        <v>6604200</v>
      </c>
      <c r="X156" s="6">
        <v>4487300</v>
      </c>
      <c r="Y156" s="6">
        <v>5287100</v>
      </c>
      <c r="Z156" s="6">
        <v>6310200</v>
      </c>
      <c r="AA156" s="6">
        <v>6121300</v>
      </c>
      <c r="AB156" s="6">
        <v>6039900</v>
      </c>
      <c r="AC156" s="6">
        <v>6145500</v>
      </c>
      <c r="AD156" s="6">
        <v>15683300</v>
      </c>
      <c r="AE156" s="6">
        <v>832400</v>
      </c>
      <c r="AF156" s="6">
        <v>5770200</v>
      </c>
      <c r="AG156" s="6">
        <v>5801000</v>
      </c>
      <c r="AH156" s="6">
        <v>5526400</v>
      </c>
      <c r="AI156" s="6">
        <v>5371700</v>
      </c>
      <c r="AJ156" s="6">
        <v>5771900</v>
      </c>
      <c r="AK156" s="6">
        <v>7067100</v>
      </c>
      <c r="AL156" s="6">
        <v>5976000</v>
      </c>
      <c r="AM156" s="6">
        <v>5304300</v>
      </c>
      <c r="AN156" s="6">
        <v>4774800</v>
      </c>
      <c r="AO156" s="6">
        <v>9956400</v>
      </c>
      <c r="AP156" s="6">
        <v>4998900</v>
      </c>
      <c r="AQ156" s="6">
        <v>4786000</v>
      </c>
      <c r="AR156" s="6">
        <v>9113000</v>
      </c>
      <c r="AS156" s="6">
        <v>4362700</v>
      </c>
      <c r="AT156" s="6">
        <v>4150200</v>
      </c>
    </row>
    <row r="157" spans="1:46" ht="30" x14ac:dyDescent="0.25">
      <c r="A157" s="2">
        <v>409359</v>
      </c>
      <c r="B157" s="3" t="s">
        <v>435</v>
      </c>
      <c r="C157" s="3" t="s">
        <v>1307</v>
      </c>
      <c r="D157" s="3" t="s">
        <v>180</v>
      </c>
      <c r="E157" s="6">
        <v>250</v>
      </c>
      <c r="F157" s="3" t="s">
        <v>443</v>
      </c>
      <c r="G157" s="3" t="s">
        <v>444</v>
      </c>
      <c r="H157" s="2">
        <v>9272000</v>
      </c>
      <c r="I157" s="2">
        <v>7282700</v>
      </c>
      <c r="J157" s="2">
        <v>6352400</v>
      </c>
      <c r="K157" s="2">
        <v>7470000</v>
      </c>
      <c r="L157" s="2">
        <v>5674600</v>
      </c>
      <c r="M157" s="2">
        <v>4267700</v>
      </c>
      <c r="N157" s="2">
        <v>3262300</v>
      </c>
      <c r="O157" s="6">
        <v>5709300</v>
      </c>
      <c r="P157" s="6">
        <v>5519000</v>
      </c>
      <c r="Q157" s="6">
        <v>4529200</v>
      </c>
      <c r="R157" s="6">
        <v>1273500</v>
      </c>
      <c r="S157" s="6">
        <v>5043400</v>
      </c>
      <c r="T157" s="6">
        <v>2762800</v>
      </c>
      <c r="U157" s="6">
        <v>4018800</v>
      </c>
      <c r="V157" s="6">
        <v>4889000</v>
      </c>
      <c r="W157" s="6">
        <v>5997800</v>
      </c>
      <c r="X157" s="6">
        <v>6226300</v>
      </c>
      <c r="Y157" s="6">
        <v>1459600</v>
      </c>
      <c r="Z157" s="6">
        <v>4771400</v>
      </c>
      <c r="AA157" s="6">
        <v>5705800</v>
      </c>
      <c r="AB157" s="6">
        <v>5290300</v>
      </c>
      <c r="AC157" s="6">
        <v>354900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6">
        <v>0</v>
      </c>
      <c r="AT157" s="6">
        <v>0</v>
      </c>
    </row>
    <row r="158" spans="1:46" ht="30" x14ac:dyDescent="0.25">
      <c r="A158" s="2">
        <v>409360</v>
      </c>
      <c r="B158" s="3" t="s">
        <v>435</v>
      </c>
      <c r="C158" s="3" t="s">
        <v>1307</v>
      </c>
      <c r="D158" s="3" t="s">
        <v>157</v>
      </c>
      <c r="E158" s="6">
        <v>250</v>
      </c>
      <c r="F158" s="3" t="s">
        <v>447</v>
      </c>
      <c r="G158" s="3" t="s">
        <v>448</v>
      </c>
      <c r="H158" s="2">
        <v>9272000</v>
      </c>
      <c r="I158" s="2">
        <v>3940740</v>
      </c>
      <c r="J158" s="2">
        <v>7563600</v>
      </c>
      <c r="K158" s="2">
        <v>8406000</v>
      </c>
      <c r="L158" s="2">
        <v>5371200</v>
      </c>
      <c r="M158" s="2">
        <v>4420100</v>
      </c>
      <c r="N158" s="6">
        <v>7773300</v>
      </c>
      <c r="O158" s="6">
        <v>8902400</v>
      </c>
      <c r="P158" s="6">
        <v>6213500</v>
      </c>
      <c r="Q158" s="6">
        <v>5239200</v>
      </c>
      <c r="R158" s="6">
        <v>4095000</v>
      </c>
      <c r="S158" s="6">
        <v>5488300</v>
      </c>
      <c r="T158" s="6">
        <v>7054800</v>
      </c>
      <c r="U158" s="6">
        <v>4213200</v>
      </c>
      <c r="V158" s="6">
        <v>7359900</v>
      </c>
      <c r="W158" s="6">
        <v>6491500</v>
      </c>
      <c r="X158" s="6">
        <v>5670900</v>
      </c>
      <c r="Y158" s="6">
        <v>4861500</v>
      </c>
      <c r="Z158" s="6">
        <v>4899800</v>
      </c>
      <c r="AA158" s="6">
        <v>6012800</v>
      </c>
      <c r="AB158" s="6">
        <v>5814500</v>
      </c>
      <c r="AC158" s="6">
        <v>7576700</v>
      </c>
      <c r="AD158" s="6">
        <v>5339000</v>
      </c>
      <c r="AE158" s="6">
        <v>4824100</v>
      </c>
      <c r="AF158" s="6">
        <v>5070900</v>
      </c>
      <c r="AG158" s="6">
        <v>4638600</v>
      </c>
      <c r="AH158" s="6">
        <v>7299800</v>
      </c>
      <c r="AI158" s="6">
        <v>3946800</v>
      </c>
      <c r="AJ158" s="6">
        <v>4340800</v>
      </c>
      <c r="AK158" s="6">
        <v>5348100</v>
      </c>
      <c r="AL158" s="6">
        <v>3709100</v>
      </c>
      <c r="AM158" s="6">
        <v>4906100</v>
      </c>
      <c r="AN158" s="6">
        <v>4791400</v>
      </c>
      <c r="AO158" s="6">
        <v>8551600</v>
      </c>
      <c r="AP158" s="6">
        <v>3726400</v>
      </c>
      <c r="AQ158" s="6">
        <v>4140000</v>
      </c>
      <c r="AR158" s="6">
        <v>8626600</v>
      </c>
      <c r="AS158" s="6">
        <v>6196100</v>
      </c>
      <c r="AT158" s="6">
        <v>5343500</v>
      </c>
    </row>
    <row r="159" spans="1:46" ht="30" x14ac:dyDescent="0.25">
      <c r="A159" s="2">
        <v>409361</v>
      </c>
      <c r="B159" s="3" t="s">
        <v>435</v>
      </c>
      <c r="C159" s="3" t="s">
        <v>1307</v>
      </c>
      <c r="D159" s="3" t="s">
        <v>169</v>
      </c>
      <c r="E159" s="2">
        <v>250</v>
      </c>
      <c r="F159" s="3" t="s">
        <v>445</v>
      </c>
      <c r="G159" s="3" t="s">
        <v>446</v>
      </c>
      <c r="H159" s="6">
        <v>9272000</v>
      </c>
      <c r="I159" s="6">
        <v>5917800</v>
      </c>
      <c r="J159" s="6">
        <v>5079400</v>
      </c>
      <c r="K159" s="6">
        <v>5241300</v>
      </c>
      <c r="L159" s="6">
        <v>8681100</v>
      </c>
      <c r="M159" s="6">
        <v>10601600</v>
      </c>
      <c r="N159" s="6">
        <v>9367300</v>
      </c>
      <c r="O159" s="6">
        <v>7494000</v>
      </c>
      <c r="P159" s="6">
        <v>6564500</v>
      </c>
      <c r="Q159" s="6">
        <v>6648000</v>
      </c>
      <c r="R159" s="6">
        <v>12219500</v>
      </c>
      <c r="S159" s="6">
        <v>5340900</v>
      </c>
      <c r="T159" s="6">
        <v>10481300</v>
      </c>
      <c r="U159" s="6">
        <v>8197300</v>
      </c>
      <c r="V159" s="6">
        <v>6526700</v>
      </c>
      <c r="W159" s="6">
        <v>38011800</v>
      </c>
      <c r="X159" s="6">
        <v>6457900</v>
      </c>
      <c r="Y159" s="6">
        <v>6974400</v>
      </c>
      <c r="Z159" s="6">
        <v>5576100</v>
      </c>
      <c r="AA159" s="6">
        <v>6292700</v>
      </c>
      <c r="AB159" s="6">
        <v>5654100</v>
      </c>
      <c r="AC159" s="6">
        <v>3935700</v>
      </c>
      <c r="AD159" s="6">
        <v>8365900</v>
      </c>
      <c r="AE159" s="6">
        <v>4675100</v>
      </c>
      <c r="AF159" s="2">
        <v>4976600</v>
      </c>
      <c r="AG159" s="2">
        <v>4016200</v>
      </c>
      <c r="AH159" s="2">
        <v>4559700</v>
      </c>
      <c r="AI159" s="2">
        <v>4708200</v>
      </c>
      <c r="AJ159" s="2">
        <v>4432000</v>
      </c>
      <c r="AK159" s="2">
        <v>4869200</v>
      </c>
      <c r="AL159" s="2">
        <v>3937800</v>
      </c>
      <c r="AM159" s="2">
        <v>3959400</v>
      </c>
      <c r="AN159" s="6">
        <v>3419900</v>
      </c>
      <c r="AO159" s="6">
        <v>5965000</v>
      </c>
      <c r="AP159" s="6">
        <v>3435000</v>
      </c>
      <c r="AQ159" s="6">
        <v>2806200</v>
      </c>
      <c r="AR159" s="6">
        <v>5950600</v>
      </c>
      <c r="AS159" s="6">
        <v>4036900</v>
      </c>
      <c r="AT159" s="6">
        <v>3523800</v>
      </c>
    </row>
    <row r="160" spans="1:46" ht="30" x14ac:dyDescent="0.25">
      <c r="A160" s="2">
        <v>411053</v>
      </c>
      <c r="B160" s="3" t="s">
        <v>435</v>
      </c>
      <c r="C160" s="3" t="s">
        <v>1307</v>
      </c>
      <c r="D160" s="3" t="s">
        <v>177</v>
      </c>
      <c r="E160" s="6">
        <v>260</v>
      </c>
      <c r="F160" s="3" t="s">
        <v>437</v>
      </c>
      <c r="G160" s="3" t="s">
        <v>438</v>
      </c>
      <c r="H160" s="5"/>
      <c r="I160" s="5"/>
      <c r="J160" s="5"/>
      <c r="K160" s="5"/>
      <c r="L160" s="5"/>
      <c r="M160" s="5"/>
      <c r="N160" s="5"/>
      <c r="O160" s="4"/>
      <c r="P160" s="4"/>
      <c r="Q160" s="5"/>
      <c r="R160" s="5"/>
      <c r="S160" s="5"/>
      <c r="T160" s="5"/>
      <c r="U160" s="5"/>
      <c r="V160" s="5"/>
      <c r="W160" s="2">
        <v>0</v>
      </c>
      <c r="X160" s="5"/>
      <c r="Y160" s="5"/>
      <c r="Z160" s="5"/>
      <c r="AA160" s="5"/>
      <c r="AB160" s="5"/>
      <c r="AC160" s="2">
        <v>725500</v>
      </c>
      <c r="AD160" s="2">
        <v>5046300</v>
      </c>
      <c r="AE160" s="2">
        <v>4296300</v>
      </c>
      <c r="AF160" s="2">
        <v>4716600</v>
      </c>
      <c r="AG160" s="2">
        <v>4622100</v>
      </c>
      <c r="AH160" s="2">
        <v>4079400</v>
      </c>
      <c r="AI160" s="2">
        <v>4061500</v>
      </c>
      <c r="AJ160" s="2">
        <v>3896300</v>
      </c>
      <c r="AK160" s="2">
        <v>4588400</v>
      </c>
      <c r="AL160" s="2">
        <v>4371800</v>
      </c>
      <c r="AM160" s="2">
        <v>4517300</v>
      </c>
      <c r="AN160" s="6">
        <v>4418500</v>
      </c>
      <c r="AO160" s="6">
        <v>8107600</v>
      </c>
      <c r="AP160" s="6">
        <v>3453200</v>
      </c>
      <c r="AQ160" s="6">
        <v>3622100</v>
      </c>
      <c r="AR160" s="6">
        <v>7892600</v>
      </c>
      <c r="AS160" s="6">
        <v>5492400</v>
      </c>
      <c r="AT160" s="6">
        <v>4467400</v>
      </c>
    </row>
    <row r="161" spans="1:46" ht="30" x14ac:dyDescent="0.25">
      <c r="A161" s="2">
        <v>404172</v>
      </c>
      <c r="B161" s="3" t="s">
        <v>449</v>
      </c>
      <c r="C161" s="3" t="s">
        <v>1309</v>
      </c>
      <c r="D161" s="3" t="s">
        <v>141</v>
      </c>
      <c r="E161" s="6">
        <v>180</v>
      </c>
      <c r="F161" s="3" t="s">
        <v>451</v>
      </c>
      <c r="G161" s="3" t="s">
        <v>452</v>
      </c>
      <c r="H161" s="2">
        <v>900000</v>
      </c>
      <c r="I161" s="2">
        <v>213155</v>
      </c>
      <c r="J161" s="2">
        <v>168165</v>
      </c>
      <c r="K161" s="2">
        <v>173830</v>
      </c>
      <c r="L161" s="2">
        <v>205215</v>
      </c>
      <c r="M161" s="2">
        <v>202306</v>
      </c>
      <c r="N161" s="2">
        <v>216890</v>
      </c>
      <c r="O161" s="6">
        <v>217580</v>
      </c>
      <c r="P161" s="6">
        <v>257500</v>
      </c>
      <c r="Q161" s="6">
        <v>232674</v>
      </c>
      <c r="R161" s="7"/>
      <c r="S161" s="6">
        <v>254100</v>
      </c>
      <c r="T161" s="6">
        <v>235456</v>
      </c>
      <c r="U161" s="6">
        <v>240000</v>
      </c>
      <c r="V161" s="6">
        <v>240500</v>
      </c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4"/>
      <c r="AO161" s="4"/>
      <c r="AP161" s="4"/>
      <c r="AQ161" s="4"/>
      <c r="AR161" s="4"/>
      <c r="AS161" s="4"/>
      <c r="AT161" s="4"/>
    </row>
    <row r="162" spans="1:46" ht="30" x14ac:dyDescent="0.25">
      <c r="A162" s="2">
        <v>404025</v>
      </c>
      <c r="B162" s="3" t="s">
        <v>453</v>
      </c>
      <c r="C162" s="3" t="s">
        <v>454</v>
      </c>
      <c r="D162" s="3" t="s">
        <v>141</v>
      </c>
      <c r="E162" s="5"/>
      <c r="F162" s="3" t="s">
        <v>455</v>
      </c>
      <c r="G162" s="3" t="s">
        <v>456</v>
      </c>
      <c r="H162" s="2">
        <v>1825000</v>
      </c>
      <c r="I162" s="2">
        <v>1800000</v>
      </c>
      <c r="J162" s="2">
        <v>1638000</v>
      </c>
      <c r="K162" s="2">
        <v>800000</v>
      </c>
      <c r="L162" s="2">
        <v>1445000</v>
      </c>
      <c r="M162" s="2">
        <v>765000</v>
      </c>
      <c r="N162" s="2">
        <v>1845000</v>
      </c>
      <c r="O162" s="2">
        <v>2350000</v>
      </c>
      <c r="P162" s="2">
        <v>2133000</v>
      </c>
      <c r="Q162" s="2">
        <v>1989000</v>
      </c>
      <c r="R162" s="6">
        <v>1345890</v>
      </c>
      <c r="S162" s="2">
        <v>1620000</v>
      </c>
      <c r="T162" s="6">
        <v>1440000</v>
      </c>
      <c r="U162" s="2">
        <v>2462400</v>
      </c>
      <c r="V162" s="6">
        <v>1200000</v>
      </c>
      <c r="W162" s="2">
        <v>2000000</v>
      </c>
      <c r="X162" s="2">
        <v>2000000</v>
      </c>
      <c r="Y162" s="2">
        <v>2200000</v>
      </c>
      <c r="Z162" s="4"/>
      <c r="AA162" s="2">
        <v>2200000</v>
      </c>
      <c r="AB162" s="2">
        <v>2060000</v>
      </c>
      <c r="AC162" s="2">
        <v>2000000</v>
      </c>
      <c r="AD162" s="2">
        <v>3436500</v>
      </c>
      <c r="AE162" s="2">
        <v>7984500</v>
      </c>
      <c r="AF162" s="2">
        <v>8170000</v>
      </c>
      <c r="AG162" s="2">
        <v>8170000</v>
      </c>
      <c r="AH162" s="6">
        <v>6663500</v>
      </c>
      <c r="AI162" s="2">
        <v>6216000</v>
      </c>
      <c r="AJ162" s="2">
        <v>6216000</v>
      </c>
      <c r="AK162" s="2">
        <v>5948800</v>
      </c>
      <c r="AL162" s="2">
        <v>5948800</v>
      </c>
      <c r="AM162" s="2">
        <v>5984800</v>
      </c>
      <c r="AN162" s="5"/>
      <c r="AO162" s="5"/>
      <c r="AP162" s="5"/>
      <c r="AQ162" s="5"/>
      <c r="AR162" s="5"/>
      <c r="AS162" s="5"/>
      <c r="AT162" s="4"/>
    </row>
    <row r="163" spans="1:46" ht="30" x14ac:dyDescent="0.25">
      <c r="A163" s="2">
        <v>404144</v>
      </c>
      <c r="B163" s="3" t="s">
        <v>457</v>
      </c>
      <c r="C163" s="3" t="s">
        <v>458</v>
      </c>
      <c r="D163" s="3" t="s">
        <v>141</v>
      </c>
      <c r="E163" s="2">
        <v>400</v>
      </c>
      <c r="F163" s="3" t="s">
        <v>459</v>
      </c>
      <c r="G163" s="3" t="s">
        <v>460</v>
      </c>
      <c r="H163" s="5"/>
      <c r="I163" s="5"/>
      <c r="J163" s="5"/>
      <c r="K163" s="5"/>
      <c r="L163" s="5"/>
      <c r="M163" s="5"/>
      <c r="N163" s="2">
        <v>15000000</v>
      </c>
      <c r="O163" s="6">
        <v>18500000</v>
      </c>
      <c r="P163" s="5"/>
      <c r="Q163" s="2">
        <v>19000000</v>
      </c>
      <c r="R163" s="6">
        <v>19000000</v>
      </c>
      <c r="S163" s="6">
        <v>19000000</v>
      </c>
      <c r="T163" s="2">
        <v>18000000</v>
      </c>
      <c r="U163" s="2">
        <v>18000000</v>
      </c>
      <c r="V163" s="5"/>
      <c r="W163" s="5"/>
      <c r="X163" s="2">
        <v>8000000</v>
      </c>
      <c r="Y163" s="7"/>
      <c r="Z163" s="4"/>
      <c r="AA163" s="7"/>
      <c r="AB163" s="7"/>
      <c r="AC163" s="7"/>
      <c r="AD163" s="6">
        <v>200000000</v>
      </c>
      <c r="AE163" s="6">
        <v>100000000</v>
      </c>
      <c r="AF163" s="6">
        <v>100000000</v>
      </c>
      <c r="AG163" s="7"/>
      <c r="AH163" s="4"/>
      <c r="AI163" s="7"/>
      <c r="AJ163" s="7"/>
      <c r="AK163" s="7"/>
      <c r="AL163" s="6">
        <v>7000000</v>
      </c>
      <c r="AM163" s="6">
        <v>11000000</v>
      </c>
      <c r="AN163" s="7"/>
      <c r="AO163" s="7"/>
      <c r="AP163" s="7"/>
      <c r="AQ163" s="7"/>
      <c r="AR163" s="7"/>
      <c r="AS163" s="7"/>
      <c r="AT163" s="4"/>
    </row>
    <row r="164" spans="1:46" ht="30" x14ac:dyDescent="0.25">
      <c r="A164" s="2">
        <v>404201</v>
      </c>
      <c r="B164" s="3" t="s">
        <v>461</v>
      </c>
      <c r="C164" s="3" t="s">
        <v>462</v>
      </c>
      <c r="D164" s="3" t="s">
        <v>141</v>
      </c>
      <c r="E164" s="6">
        <v>775</v>
      </c>
      <c r="F164" s="3" t="s">
        <v>469</v>
      </c>
      <c r="G164" s="3" t="s">
        <v>1555</v>
      </c>
      <c r="H164" s="2">
        <v>150</v>
      </c>
      <c r="I164" s="2">
        <v>25000</v>
      </c>
      <c r="J164" s="2">
        <v>0</v>
      </c>
      <c r="K164" s="2">
        <v>0</v>
      </c>
      <c r="L164" s="2">
        <v>200000</v>
      </c>
      <c r="M164" s="2">
        <v>90000</v>
      </c>
      <c r="N164" s="2">
        <v>90000</v>
      </c>
      <c r="O164" s="2">
        <v>90000</v>
      </c>
      <c r="P164" s="2">
        <v>90000</v>
      </c>
      <c r="Q164" s="2">
        <v>90000</v>
      </c>
      <c r="R164" s="2">
        <v>90000</v>
      </c>
      <c r="S164" s="2">
        <v>90000</v>
      </c>
      <c r="T164" s="2">
        <v>90000</v>
      </c>
      <c r="U164" s="2">
        <v>90000</v>
      </c>
      <c r="V164" s="6">
        <v>90000</v>
      </c>
      <c r="W164" s="6">
        <v>90000</v>
      </c>
      <c r="X164" s="6">
        <v>90000</v>
      </c>
      <c r="Y164" s="6">
        <v>90000</v>
      </c>
      <c r="Z164" s="6">
        <v>90000</v>
      </c>
      <c r="AA164" s="6">
        <v>90000</v>
      </c>
      <c r="AB164" s="6">
        <v>90000</v>
      </c>
      <c r="AC164" s="6">
        <v>90000</v>
      </c>
      <c r="AD164" s="6">
        <v>90000</v>
      </c>
      <c r="AE164" s="6">
        <v>20000</v>
      </c>
      <c r="AF164" s="6">
        <v>1851</v>
      </c>
      <c r="AG164" s="6">
        <v>4491</v>
      </c>
      <c r="AH164" s="6">
        <v>7000</v>
      </c>
      <c r="AI164" s="6">
        <v>8000</v>
      </c>
      <c r="AJ164" s="6">
        <v>8000</v>
      </c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ht="30" x14ac:dyDescent="0.25">
      <c r="A165" s="2">
        <v>404202</v>
      </c>
      <c r="B165" s="3" t="s">
        <v>461</v>
      </c>
      <c r="C165" s="3" t="s">
        <v>462</v>
      </c>
      <c r="D165" s="3" t="s">
        <v>136</v>
      </c>
      <c r="E165" s="4"/>
      <c r="F165" s="3" t="s">
        <v>465</v>
      </c>
      <c r="G165" s="3" t="s">
        <v>466</v>
      </c>
      <c r="H165" s="2">
        <v>3600</v>
      </c>
      <c r="I165" s="2">
        <v>12500</v>
      </c>
      <c r="J165" s="2">
        <v>0</v>
      </c>
      <c r="K165" s="2">
        <v>200000</v>
      </c>
      <c r="L165" s="2">
        <v>0</v>
      </c>
      <c r="M165" s="2">
        <v>0</v>
      </c>
      <c r="N165" s="2">
        <v>0</v>
      </c>
      <c r="O165" s="6">
        <v>0</v>
      </c>
      <c r="P165" s="6">
        <v>10000</v>
      </c>
      <c r="Q165" s="7"/>
      <c r="R165" s="7"/>
      <c r="S165" s="7"/>
      <c r="T165" s="7"/>
      <c r="U165" s="7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ht="30" x14ac:dyDescent="0.25">
      <c r="A166" s="2">
        <v>404203</v>
      </c>
      <c r="B166" s="3" t="s">
        <v>461</v>
      </c>
      <c r="C166" s="3" t="s">
        <v>462</v>
      </c>
      <c r="D166" s="3" t="s">
        <v>180</v>
      </c>
      <c r="E166" s="2">
        <v>125</v>
      </c>
      <c r="F166" s="3" t="s">
        <v>469</v>
      </c>
      <c r="G166" s="3" t="s">
        <v>464</v>
      </c>
      <c r="H166" s="2">
        <v>38300</v>
      </c>
      <c r="I166" s="2">
        <v>12500</v>
      </c>
      <c r="J166" s="2">
        <v>0</v>
      </c>
      <c r="K166" s="2">
        <v>275000</v>
      </c>
      <c r="L166" s="2">
        <v>275000</v>
      </c>
      <c r="M166" s="5"/>
      <c r="N166" s="2">
        <v>10000</v>
      </c>
      <c r="O166" s="2">
        <v>10000</v>
      </c>
      <c r="P166" s="2">
        <v>10000</v>
      </c>
      <c r="Q166" s="6">
        <v>10000</v>
      </c>
      <c r="R166" s="6">
        <v>5000</v>
      </c>
      <c r="S166" s="6">
        <v>5000</v>
      </c>
      <c r="T166" s="6">
        <v>5000000</v>
      </c>
      <c r="U166" s="6">
        <v>5000</v>
      </c>
      <c r="V166" s="6">
        <v>5000</v>
      </c>
      <c r="W166" s="6">
        <v>5000</v>
      </c>
      <c r="X166" s="6">
        <v>5000</v>
      </c>
      <c r="Y166" s="6">
        <v>5000</v>
      </c>
      <c r="Z166" s="6">
        <v>5000</v>
      </c>
      <c r="AA166" s="6">
        <v>5000</v>
      </c>
      <c r="AB166" s="6">
        <v>5000</v>
      </c>
      <c r="AC166" s="6">
        <v>5000</v>
      </c>
      <c r="AD166" s="6">
        <v>5000</v>
      </c>
      <c r="AE166" s="4"/>
      <c r="AF166" s="6">
        <v>73000</v>
      </c>
      <c r="AG166" s="4"/>
      <c r="AH166" s="6">
        <v>73000</v>
      </c>
      <c r="AI166" s="6">
        <v>29500</v>
      </c>
      <c r="AJ166" s="6">
        <v>72520</v>
      </c>
      <c r="AK166" s="6">
        <v>63500</v>
      </c>
      <c r="AL166" s="6">
        <v>73490</v>
      </c>
      <c r="AM166" s="6">
        <v>70645</v>
      </c>
      <c r="AN166" s="6">
        <v>67687</v>
      </c>
      <c r="AO166" s="6">
        <v>59833</v>
      </c>
      <c r="AP166" s="6">
        <v>59617</v>
      </c>
      <c r="AQ166" s="6">
        <v>59797</v>
      </c>
      <c r="AR166" s="6">
        <v>59817</v>
      </c>
      <c r="AS166" s="6">
        <v>59557</v>
      </c>
      <c r="AT166" s="4"/>
    </row>
    <row r="167" spans="1:46" ht="30" x14ac:dyDescent="0.25">
      <c r="A167" s="2">
        <v>404204</v>
      </c>
      <c r="B167" s="3" t="s">
        <v>461</v>
      </c>
      <c r="C167" s="3" t="s">
        <v>462</v>
      </c>
      <c r="D167" s="3" t="s">
        <v>157</v>
      </c>
      <c r="E167" s="2">
        <v>140</v>
      </c>
      <c r="F167" s="3" t="s">
        <v>463</v>
      </c>
      <c r="G167" s="3" t="s">
        <v>464</v>
      </c>
      <c r="H167" s="2">
        <v>36500</v>
      </c>
      <c r="I167" s="2">
        <v>18000</v>
      </c>
      <c r="J167" s="2">
        <v>0</v>
      </c>
      <c r="K167" s="2">
        <v>185000</v>
      </c>
      <c r="L167" s="2">
        <v>185000</v>
      </c>
      <c r="M167" s="2">
        <v>30000</v>
      </c>
      <c r="N167" s="2">
        <v>30000</v>
      </c>
      <c r="O167" s="2">
        <v>30000</v>
      </c>
      <c r="P167" s="2">
        <v>30000</v>
      </c>
      <c r="Q167" s="2">
        <v>30000</v>
      </c>
      <c r="R167" s="6">
        <v>30000</v>
      </c>
      <c r="S167" s="2">
        <v>30000</v>
      </c>
      <c r="T167" s="2">
        <v>30000</v>
      </c>
      <c r="U167" s="2">
        <v>30000</v>
      </c>
      <c r="V167" s="2">
        <v>30000</v>
      </c>
      <c r="W167" s="6">
        <v>30000</v>
      </c>
      <c r="X167" s="6">
        <v>30000</v>
      </c>
      <c r="Y167" s="6">
        <v>30000</v>
      </c>
      <c r="Z167" s="6">
        <v>30000</v>
      </c>
      <c r="AA167" s="6">
        <v>30000</v>
      </c>
      <c r="AB167" s="6">
        <v>30000</v>
      </c>
      <c r="AC167" s="6">
        <v>30000</v>
      </c>
      <c r="AD167" s="6">
        <v>30000</v>
      </c>
      <c r="AE167" s="6">
        <v>73000</v>
      </c>
      <c r="AF167" s="6">
        <v>54750</v>
      </c>
      <c r="AG167" s="6">
        <v>56392</v>
      </c>
      <c r="AH167" s="6">
        <v>29200</v>
      </c>
      <c r="AI167" s="6">
        <v>70000</v>
      </c>
      <c r="AJ167" s="6">
        <v>54400</v>
      </c>
      <c r="AK167" s="6">
        <v>54600</v>
      </c>
      <c r="AL167" s="6">
        <v>54825</v>
      </c>
      <c r="AM167" s="6">
        <v>55208</v>
      </c>
      <c r="AN167" s="6">
        <v>48456</v>
      </c>
      <c r="AO167" s="6">
        <v>47915</v>
      </c>
      <c r="AP167" s="6">
        <v>48238</v>
      </c>
      <c r="AQ167" s="6">
        <v>48161</v>
      </c>
      <c r="AR167" s="6">
        <v>48212</v>
      </c>
      <c r="AS167" s="6">
        <v>48291</v>
      </c>
      <c r="AT167" s="4"/>
    </row>
    <row r="168" spans="1:46" ht="30" x14ac:dyDescent="0.25">
      <c r="A168" s="2">
        <v>404205</v>
      </c>
      <c r="B168" s="3" t="s">
        <v>461</v>
      </c>
      <c r="C168" s="3" t="s">
        <v>462</v>
      </c>
      <c r="D168" s="3" t="s">
        <v>467</v>
      </c>
      <c r="E168" s="5"/>
      <c r="F168" s="3" t="s">
        <v>463</v>
      </c>
      <c r="G168" s="3" t="s">
        <v>468</v>
      </c>
      <c r="H168" s="5"/>
      <c r="I168" s="5"/>
      <c r="J168" s="5"/>
      <c r="K168" s="5"/>
      <c r="L168" s="5"/>
      <c r="M168" s="2">
        <v>70000</v>
      </c>
      <c r="N168" s="2">
        <v>70000</v>
      </c>
      <c r="O168" s="6">
        <v>70000</v>
      </c>
      <c r="P168" s="6">
        <v>70000</v>
      </c>
      <c r="Q168" s="6">
        <v>70000</v>
      </c>
      <c r="R168" s="6">
        <v>70000</v>
      </c>
      <c r="S168" s="6">
        <v>70000</v>
      </c>
      <c r="T168" s="6">
        <v>70000</v>
      </c>
      <c r="U168" s="6">
        <v>70000</v>
      </c>
      <c r="V168" s="6">
        <v>70000</v>
      </c>
      <c r="W168" s="6">
        <v>70000</v>
      </c>
      <c r="X168" s="6">
        <v>70000</v>
      </c>
      <c r="Y168" s="6">
        <v>70000</v>
      </c>
      <c r="Z168" s="6">
        <v>70000</v>
      </c>
      <c r="AA168" s="6">
        <v>70000</v>
      </c>
      <c r="AB168" s="6">
        <v>70000</v>
      </c>
      <c r="AC168" s="6">
        <v>70000</v>
      </c>
      <c r="AD168" s="6">
        <v>70000</v>
      </c>
      <c r="AE168" s="6">
        <v>146000</v>
      </c>
      <c r="AF168" s="6">
        <v>73000</v>
      </c>
      <c r="AG168" s="6">
        <v>150380</v>
      </c>
      <c r="AH168" s="6">
        <v>73000</v>
      </c>
      <c r="AI168" s="4"/>
      <c r="AJ168" s="6">
        <v>73450</v>
      </c>
      <c r="AK168" s="6">
        <v>82500</v>
      </c>
      <c r="AL168" s="6">
        <v>70400</v>
      </c>
      <c r="AM168" s="6">
        <v>66720</v>
      </c>
      <c r="AN168" s="6">
        <v>63118</v>
      </c>
      <c r="AO168" s="6">
        <v>51641</v>
      </c>
      <c r="AP168" s="4"/>
      <c r="AQ168" s="6">
        <v>51538</v>
      </c>
      <c r="AR168" s="6">
        <v>51581</v>
      </c>
      <c r="AS168" s="6">
        <v>51443</v>
      </c>
      <c r="AT168" s="4"/>
    </row>
    <row r="169" spans="1:46" ht="30" x14ac:dyDescent="0.25">
      <c r="A169" s="2">
        <v>404208</v>
      </c>
      <c r="B169" s="3" t="s">
        <v>470</v>
      </c>
      <c r="C169" s="3" t="s">
        <v>471</v>
      </c>
      <c r="D169" s="3" t="s">
        <v>141</v>
      </c>
      <c r="E169" s="6">
        <v>813</v>
      </c>
      <c r="F169" s="3" t="s">
        <v>1556</v>
      </c>
      <c r="G169" s="3" t="s">
        <v>1557</v>
      </c>
      <c r="H169" s="5"/>
      <c r="I169" s="5"/>
      <c r="J169" s="5"/>
      <c r="K169" s="5"/>
      <c r="L169" s="5"/>
      <c r="M169" s="5"/>
      <c r="N169" s="2">
        <v>15600</v>
      </c>
      <c r="O169" s="2">
        <v>16000</v>
      </c>
      <c r="P169" s="5"/>
      <c r="Q169" s="2">
        <v>109500</v>
      </c>
      <c r="R169" s="6">
        <v>109500</v>
      </c>
      <c r="S169" s="6">
        <v>73000</v>
      </c>
      <c r="T169" s="6">
        <v>62050</v>
      </c>
      <c r="U169" s="6">
        <v>54750</v>
      </c>
      <c r="V169" s="6">
        <v>109500</v>
      </c>
      <c r="W169" s="6">
        <v>73000</v>
      </c>
      <c r="X169" s="6">
        <v>73000</v>
      </c>
      <c r="Y169" s="6">
        <v>109500</v>
      </c>
      <c r="Z169" s="6">
        <v>109500</v>
      </c>
      <c r="AA169" s="6">
        <v>146000</v>
      </c>
      <c r="AB169" s="6">
        <v>164250</v>
      </c>
      <c r="AC169" s="6">
        <v>146000</v>
      </c>
      <c r="AD169" s="6">
        <v>146000</v>
      </c>
      <c r="AE169" s="6">
        <v>146000</v>
      </c>
      <c r="AF169" s="6">
        <v>153300</v>
      </c>
      <c r="AG169" s="6">
        <v>182500</v>
      </c>
      <c r="AH169" s="6">
        <v>182500</v>
      </c>
      <c r="AI169" s="6">
        <v>200750</v>
      </c>
      <c r="AJ169" s="6">
        <v>200750</v>
      </c>
      <c r="AK169" s="6">
        <v>92000</v>
      </c>
      <c r="AL169" s="6">
        <v>108000</v>
      </c>
      <c r="AM169" s="6">
        <v>198000</v>
      </c>
      <c r="AN169" s="6">
        <v>220000</v>
      </c>
      <c r="AO169" s="6">
        <v>200000</v>
      </c>
      <c r="AP169" s="6">
        <v>240000</v>
      </c>
      <c r="AQ169" s="6">
        <v>265000</v>
      </c>
      <c r="AR169" s="6">
        <v>265000</v>
      </c>
      <c r="AS169" s="4"/>
      <c r="AT169" s="4"/>
    </row>
    <row r="170" spans="1:46" ht="30" x14ac:dyDescent="0.25">
      <c r="A170" s="2">
        <v>404209</v>
      </c>
      <c r="B170" s="3" t="s">
        <v>470</v>
      </c>
      <c r="C170" s="3" t="s">
        <v>471</v>
      </c>
      <c r="D170" s="3" t="s">
        <v>136</v>
      </c>
      <c r="E170" s="5"/>
      <c r="F170" s="3" t="s">
        <v>472</v>
      </c>
      <c r="G170" s="3" t="s">
        <v>473</v>
      </c>
      <c r="H170" s="7"/>
      <c r="I170" s="7"/>
      <c r="J170" s="7"/>
      <c r="K170" s="7"/>
      <c r="L170" s="7"/>
      <c r="M170" s="7"/>
      <c r="N170" s="6">
        <v>102200</v>
      </c>
      <c r="O170" s="6">
        <v>104000</v>
      </c>
      <c r="P170" s="7"/>
      <c r="Q170" s="6">
        <v>22800</v>
      </c>
      <c r="R170" s="2">
        <v>27375</v>
      </c>
      <c r="S170" s="6">
        <v>27375</v>
      </c>
      <c r="T170" s="6">
        <v>29200</v>
      </c>
      <c r="U170" s="6">
        <v>29200</v>
      </c>
      <c r="V170" s="6">
        <v>32850</v>
      </c>
      <c r="W170" s="6">
        <v>52925</v>
      </c>
      <c r="X170" s="6">
        <v>54750</v>
      </c>
      <c r="Y170" s="6">
        <v>54750</v>
      </c>
      <c r="Z170" s="6">
        <v>54750</v>
      </c>
      <c r="AA170" s="6">
        <v>73000</v>
      </c>
      <c r="AB170" s="6">
        <v>73000</v>
      </c>
      <c r="AC170" s="6">
        <v>109500</v>
      </c>
      <c r="AD170" s="6">
        <v>109500</v>
      </c>
      <c r="AE170" s="6">
        <v>102200</v>
      </c>
      <c r="AF170" s="6">
        <v>91250</v>
      </c>
      <c r="AG170" s="6">
        <v>94900</v>
      </c>
      <c r="AH170" s="6">
        <v>73000</v>
      </c>
      <c r="AI170" s="6">
        <v>87600</v>
      </c>
      <c r="AJ170" s="6">
        <v>87600</v>
      </c>
      <c r="AK170" s="6">
        <v>36000</v>
      </c>
      <c r="AL170" s="6">
        <v>42000</v>
      </c>
      <c r="AM170" s="6">
        <v>93000</v>
      </c>
      <c r="AN170" s="6">
        <v>90000</v>
      </c>
      <c r="AO170" s="6">
        <v>100000</v>
      </c>
      <c r="AP170" s="6">
        <v>109000</v>
      </c>
      <c r="AQ170" s="6">
        <v>110000</v>
      </c>
      <c r="AR170" s="6">
        <v>110000</v>
      </c>
      <c r="AS170" s="4"/>
      <c r="AT170" s="4"/>
    </row>
    <row r="171" spans="1:46" ht="30" x14ac:dyDescent="0.25">
      <c r="A171" s="2">
        <v>411186</v>
      </c>
      <c r="B171" s="3" t="s">
        <v>470</v>
      </c>
      <c r="C171" s="3" t="s">
        <v>471</v>
      </c>
      <c r="D171" s="3" t="s">
        <v>180</v>
      </c>
      <c r="E171" s="2">
        <v>600</v>
      </c>
      <c r="F171" s="3" t="s">
        <v>1558</v>
      </c>
      <c r="G171" s="3" t="s">
        <v>1559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4"/>
      <c r="Y171" s="4"/>
      <c r="Z171" s="4"/>
      <c r="AA171" s="4"/>
      <c r="AB171" s="4"/>
      <c r="AC171" s="6">
        <v>6750</v>
      </c>
      <c r="AD171" s="6">
        <v>36500</v>
      </c>
      <c r="AE171" s="6">
        <v>36500</v>
      </c>
      <c r="AF171" s="6">
        <v>43800</v>
      </c>
      <c r="AG171" s="6">
        <v>65000</v>
      </c>
      <c r="AH171" s="6">
        <v>65000</v>
      </c>
      <c r="AI171" s="6">
        <v>52000</v>
      </c>
      <c r="AJ171" s="6">
        <v>52000</v>
      </c>
      <c r="AK171" s="6">
        <v>15000</v>
      </c>
      <c r="AL171" s="6">
        <v>18000</v>
      </c>
      <c r="AM171" s="6">
        <v>28000</v>
      </c>
      <c r="AN171" s="6">
        <v>52000</v>
      </c>
      <c r="AO171" s="6">
        <v>35000</v>
      </c>
      <c r="AP171" s="6">
        <v>35000</v>
      </c>
      <c r="AQ171" s="6">
        <v>37000</v>
      </c>
      <c r="AR171" s="6">
        <v>37000</v>
      </c>
      <c r="AS171" s="4"/>
      <c r="AT171" s="4"/>
    </row>
    <row r="172" spans="1:46" ht="30" x14ac:dyDescent="0.25">
      <c r="A172" s="2">
        <v>404057</v>
      </c>
      <c r="B172" s="3" t="s">
        <v>474</v>
      </c>
      <c r="C172" s="3" t="s">
        <v>475</v>
      </c>
      <c r="D172" s="3" t="s">
        <v>141</v>
      </c>
      <c r="E172" s="6">
        <v>250</v>
      </c>
      <c r="F172" s="3" t="s">
        <v>476</v>
      </c>
      <c r="G172" s="3" t="s">
        <v>477</v>
      </c>
      <c r="H172" s="2">
        <v>1825000</v>
      </c>
      <c r="I172" s="2">
        <v>46807215</v>
      </c>
      <c r="J172" s="2">
        <v>5353900</v>
      </c>
      <c r="K172" s="2">
        <v>5353900</v>
      </c>
      <c r="L172" s="2">
        <v>5353900</v>
      </c>
      <c r="M172" s="2">
        <v>5644320</v>
      </c>
      <c r="N172" s="2">
        <v>6007080</v>
      </c>
      <c r="O172" s="2">
        <v>7362700</v>
      </c>
      <c r="P172" s="5"/>
      <c r="Q172" s="2">
        <v>3702030</v>
      </c>
      <c r="R172" s="2">
        <v>3702030</v>
      </c>
      <c r="S172" s="2">
        <v>3702030</v>
      </c>
      <c r="T172" s="2">
        <v>15966500</v>
      </c>
      <c r="U172" s="2">
        <v>15966500</v>
      </c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4"/>
    </row>
    <row r="173" spans="1:46" ht="30" x14ac:dyDescent="0.25">
      <c r="A173" s="2">
        <v>411447</v>
      </c>
      <c r="B173" s="3" t="s">
        <v>1560</v>
      </c>
      <c r="C173" s="3" t="s">
        <v>1561</v>
      </c>
      <c r="D173" s="3" t="s">
        <v>180</v>
      </c>
      <c r="E173" s="2">
        <v>875</v>
      </c>
      <c r="F173" s="3" t="s">
        <v>499</v>
      </c>
      <c r="G173" s="3" t="s">
        <v>499</v>
      </c>
      <c r="H173" s="5"/>
      <c r="I173" s="5"/>
      <c r="J173" s="5"/>
      <c r="K173" s="5"/>
      <c r="L173" s="5"/>
      <c r="M173" s="5"/>
      <c r="N173" s="5"/>
      <c r="O173" s="5"/>
      <c r="P173" s="7"/>
      <c r="Q173" s="5"/>
      <c r="R173" s="7"/>
      <c r="S173" s="7"/>
      <c r="T173" s="7"/>
      <c r="U173" s="7"/>
      <c r="V173" s="7"/>
      <c r="W173" s="7"/>
      <c r="X173" s="5"/>
      <c r="Y173" s="7"/>
      <c r="Z173" s="5"/>
      <c r="AA173" s="5"/>
      <c r="AB173" s="5"/>
      <c r="AC173" s="5"/>
      <c r="AD173" s="5"/>
      <c r="AE173" s="5"/>
      <c r="AF173" s="2">
        <v>42759029</v>
      </c>
      <c r="AG173" s="2">
        <v>57261891</v>
      </c>
      <c r="AH173" s="2">
        <v>48500000</v>
      </c>
      <c r="AI173" s="6">
        <v>47644050</v>
      </c>
      <c r="AJ173" s="6">
        <v>47600000</v>
      </c>
      <c r="AK173" s="6">
        <v>46500000</v>
      </c>
      <c r="AL173" s="6">
        <v>46000000</v>
      </c>
      <c r="AM173" s="6">
        <v>43000000</v>
      </c>
      <c r="AN173" s="6">
        <v>64789000</v>
      </c>
      <c r="AO173" s="6">
        <v>39800000</v>
      </c>
      <c r="AP173" s="6">
        <v>64300000</v>
      </c>
      <c r="AQ173" s="7"/>
      <c r="AR173" s="7"/>
      <c r="AS173" s="7"/>
      <c r="AT173" s="4"/>
    </row>
    <row r="174" spans="1:46" ht="30" x14ac:dyDescent="0.25">
      <c r="A174" s="2">
        <v>494169</v>
      </c>
      <c r="B174" s="3" t="s">
        <v>1562</v>
      </c>
      <c r="C174" s="3" t="s">
        <v>1563</v>
      </c>
      <c r="D174" s="3" t="s">
        <v>141</v>
      </c>
      <c r="E174" s="2">
        <v>808</v>
      </c>
      <c r="F174" s="3" t="s">
        <v>1564</v>
      </c>
      <c r="G174" s="3" t="s">
        <v>1565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7"/>
      <c r="Y174" s="4"/>
      <c r="Z174" s="7"/>
      <c r="AA174" s="7"/>
      <c r="AB174" s="7"/>
      <c r="AC174" s="7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2">
        <v>456380</v>
      </c>
      <c r="AT174" s="4"/>
    </row>
    <row r="175" spans="1:46" ht="30" x14ac:dyDescent="0.25">
      <c r="A175" s="2">
        <v>409234</v>
      </c>
      <c r="B175" s="3" t="s">
        <v>478</v>
      </c>
      <c r="C175" s="3" t="s">
        <v>479</v>
      </c>
      <c r="D175" s="3" t="s">
        <v>141</v>
      </c>
      <c r="E175" s="2">
        <v>300</v>
      </c>
      <c r="F175" s="3" t="s">
        <v>480</v>
      </c>
      <c r="G175" s="3" t="s">
        <v>481</v>
      </c>
      <c r="H175" s="2">
        <v>5369900</v>
      </c>
      <c r="I175" s="2">
        <v>5370000</v>
      </c>
      <c r="J175" s="2">
        <v>5370000</v>
      </c>
      <c r="K175" s="2">
        <v>5475250</v>
      </c>
      <c r="L175" s="2">
        <v>6513638</v>
      </c>
      <c r="M175" s="2">
        <v>5129400</v>
      </c>
      <c r="N175" s="2">
        <v>4859000</v>
      </c>
      <c r="O175" s="2">
        <v>4598000</v>
      </c>
      <c r="P175" s="2">
        <v>4210000</v>
      </c>
      <c r="Q175" s="2">
        <v>4597500</v>
      </c>
      <c r="R175" s="2">
        <v>4920000</v>
      </c>
      <c r="S175" s="2">
        <v>4189000</v>
      </c>
      <c r="T175" s="2">
        <v>3875000</v>
      </c>
      <c r="U175" s="2">
        <v>4064000</v>
      </c>
      <c r="V175" s="2">
        <v>3801000</v>
      </c>
      <c r="W175" s="6">
        <v>3769500</v>
      </c>
      <c r="X175" s="6">
        <v>3800000</v>
      </c>
      <c r="Y175" s="6">
        <v>3606200</v>
      </c>
      <c r="Z175" s="6">
        <v>3320700</v>
      </c>
      <c r="AA175" s="6">
        <v>3550300</v>
      </c>
      <c r="AB175" s="6">
        <v>3807700</v>
      </c>
      <c r="AC175" s="6">
        <v>4612700</v>
      </c>
      <c r="AD175" s="2">
        <v>3427200</v>
      </c>
      <c r="AE175" s="2">
        <v>3413200</v>
      </c>
      <c r="AF175" s="2">
        <v>3105500</v>
      </c>
      <c r="AG175" s="2">
        <v>2956300</v>
      </c>
      <c r="AH175" s="2">
        <v>3710712</v>
      </c>
      <c r="AI175" s="2">
        <v>3080900</v>
      </c>
      <c r="AJ175" s="2">
        <v>3367600</v>
      </c>
      <c r="AK175" s="2">
        <v>3526600</v>
      </c>
      <c r="AL175" s="2">
        <v>3154800</v>
      </c>
      <c r="AM175" s="2">
        <v>2946400</v>
      </c>
      <c r="AN175" s="2">
        <v>2767100</v>
      </c>
      <c r="AO175" s="2">
        <v>2631800</v>
      </c>
      <c r="AP175" s="2">
        <v>2152900</v>
      </c>
      <c r="AQ175" s="6">
        <v>2142000</v>
      </c>
      <c r="AR175" s="6">
        <v>2320300</v>
      </c>
      <c r="AS175" s="2">
        <v>2441200</v>
      </c>
      <c r="AT175" s="4"/>
    </row>
    <row r="176" spans="1:46" ht="30" x14ac:dyDescent="0.25">
      <c r="A176" s="2">
        <v>403989</v>
      </c>
      <c r="B176" s="3" t="s">
        <v>482</v>
      </c>
      <c r="C176" s="3" t="s">
        <v>1317</v>
      </c>
      <c r="D176" s="3" t="s">
        <v>141</v>
      </c>
      <c r="E176" s="5"/>
      <c r="F176" s="3" t="s">
        <v>484</v>
      </c>
      <c r="G176" s="3" t="s">
        <v>485</v>
      </c>
      <c r="H176" s="2">
        <v>365000</v>
      </c>
      <c r="I176" s="2">
        <v>290000</v>
      </c>
      <c r="J176" s="2">
        <v>290000</v>
      </c>
      <c r="K176" s="2">
        <v>378750</v>
      </c>
      <c r="L176" s="2">
        <v>341250</v>
      </c>
      <c r="M176" s="2">
        <v>668750</v>
      </c>
      <c r="N176" s="2">
        <v>712500</v>
      </c>
      <c r="O176" s="2">
        <v>948750</v>
      </c>
      <c r="P176" s="2">
        <v>993750</v>
      </c>
      <c r="Q176" s="2">
        <v>978875</v>
      </c>
      <c r="R176" s="2">
        <v>892280</v>
      </c>
      <c r="S176" s="2">
        <v>856480</v>
      </c>
      <c r="T176" s="2">
        <v>886980</v>
      </c>
      <c r="U176" s="2">
        <v>962750</v>
      </c>
      <c r="V176" s="6">
        <v>1002400</v>
      </c>
      <c r="W176" s="6">
        <v>962750</v>
      </c>
      <c r="X176" s="6">
        <v>962750</v>
      </c>
      <c r="Y176" s="6">
        <v>886980</v>
      </c>
      <c r="Z176" s="6">
        <v>966800</v>
      </c>
      <c r="AA176" s="6">
        <v>966800</v>
      </c>
      <c r="AB176" s="6">
        <v>773440</v>
      </c>
      <c r="AC176" s="6">
        <v>773440</v>
      </c>
      <c r="AD176" s="2">
        <v>773440</v>
      </c>
      <c r="AE176" s="2">
        <v>773800</v>
      </c>
      <c r="AF176" s="2">
        <v>1730034</v>
      </c>
      <c r="AG176" s="2">
        <v>735017</v>
      </c>
      <c r="AH176" s="2">
        <v>661515</v>
      </c>
      <c r="AI176" s="2">
        <v>661517</v>
      </c>
      <c r="AJ176" s="2">
        <v>554865</v>
      </c>
      <c r="AK176" s="2">
        <v>674747</v>
      </c>
      <c r="AL176" s="2">
        <v>725415</v>
      </c>
      <c r="AM176" s="2">
        <v>726000</v>
      </c>
      <c r="AN176" s="5"/>
      <c r="AO176" s="5"/>
      <c r="AP176" s="5"/>
      <c r="AQ176" s="5"/>
      <c r="AR176" s="5"/>
      <c r="AS176" s="5"/>
      <c r="AT176" s="4"/>
    </row>
    <row r="177" spans="1:46" ht="30" x14ac:dyDescent="0.25">
      <c r="A177" s="2">
        <v>404008</v>
      </c>
      <c r="B177" s="3" t="s">
        <v>1566</v>
      </c>
      <c r="C177" s="3" t="s">
        <v>1567</v>
      </c>
      <c r="D177" s="3" t="s">
        <v>141</v>
      </c>
      <c r="E177" s="2">
        <v>1605</v>
      </c>
      <c r="F177" s="3" t="s">
        <v>1568</v>
      </c>
      <c r="G177" s="3" t="s">
        <v>1569</v>
      </c>
      <c r="H177" s="2">
        <v>2372500</v>
      </c>
      <c r="I177" s="2">
        <v>7645000</v>
      </c>
      <c r="J177" s="2">
        <v>5490350</v>
      </c>
      <c r="K177" s="2">
        <v>3728840</v>
      </c>
      <c r="L177" s="2">
        <v>3000000</v>
      </c>
      <c r="M177" s="2">
        <v>6307200</v>
      </c>
      <c r="N177" s="2">
        <v>2292086</v>
      </c>
      <c r="O177" s="2">
        <v>1228225</v>
      </c>
      <c r="P177" s="2">
        <v>1525500</v>
      </c>
      <c r="Q177" s="2">
        <v>1400000</v>
      </c>
      <c r="R177" s="2">
        <v>1400000</v>
      </c>
      <c r="S177" s="2">
        <v>1557000</v>
      </c>
      <c r="T177" s="2">
        <v>2210000</v>
      </c>
      <c r="U177" s="6">
        <v>1645261</v>
      </c>
      <c r="V177" s="6">
        <v>1665321</v>
      </c>
      <c r="W177" s="6">
        <v>3484625</v>
      </c>
      <c r="X177" s="6">
        <v>2141780</v>
      </c>
      <c r="Y177" s="4"/>
      <c r="Z177" s="4"/>
      <c r="AA177" s="6">
        <v>2158813</v>
      </c>
      <c r="AB177" s="6">
        <v>2129669</v>
      </c>
      <c r="AC177" s="6">
        <v>2130000</v>
      </c>
      <c r="AD177" s="2">
        <v>2068000</v>
      </c>
      <c r="AE177" s="2">
        <v>2110000</v>
      </c>
      <c r="AF177" s="2">
        <v>2110100</v>
      </c>
      <c r="AG177" s="2">
        <v>2169990</v>
      </c>
      <c r="AH177" s="2">
        <v>2227296</v>
      </c>
      <c r="AI177" s="2">
        <v>2107035</v>
      </c>
      <c r="AJ177" s="2">
        <v>2054443</v>
      </c>
      <c r="AK177" s="2">
        <v>2032664</v>
      </c>
      <c r="AL177" s="2">
        <v>2164000</v>
      </c>
      <c r="AM177" s="2">
        <v>2056000</v>
      </c>
      <c r="AN177" s="2">
        <v>1981950</v>
      </c>
      <c r="AO177" s="2">
        <v>1724343</v>
      </c>
      <c r="AP177" s="2">
        <v>1894903</v>
      </c>
      <c r="AQ177" s="6">
        <v>2197186</v>
      </c>
      <c r="AR177" s="6">
        <v>1991584</v>
      </c>
      <c r="AS177" s="2">
        <v>2903328</v>
      </c>
      <c r="AT177" s="4"/>
    </row>
    <row r="178" spans="1:46" ht="30" x14ac:dyDescent="0.25">
      <c r="A178" s="2">
        <v>404222</v>
      </c>
      <c r="B178" s="3" t="s">
        <v>486</v>
      </c>
      <c r="C178" s="3" t="s">
        <v>487</v>
      </c>
      <c r="D178" s="3" t="s">
        <v>141</v>
      </c>
      <c r="E178" s="5"/>
      <c r="F178" s="3" t="s">
        <v>488</v>
      </c>
      <c r="G178" s="3" t="s">
        <v>489</v>
      </c>
      <c r="H178" s="2">
        <v>1042560</v>
      </c>
      <c r="I178" s="2">
        <v>585000</v>
      </c>
      <c r="J178" s="2">
        <v>927890</v>
      </c>
      <c r="K178" s="2">
        <v>0</v>
      </c>
      <c r="L178" s="2">
        <v>0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/>
      <c r="AA178" s="4"/>
      <c r="AB178" s="4"/>
      <c r="AC178" s="4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4"/>
    </row>
    <row r="179" spans="1:46" ht="30" x14ac:dyDescent="0.25">
      <c r="A179" s="2">
        <v>409276</v>
      </c>
      <c r="B179" s="3" t="s">
        <v>490</v>
      </c>
      <c r="C179" s="3" t="s">
        <v>1320</v>
      </c>
      <c r="D179" s="3" t="s">
        <v>180</v>
      </c>
      <c r="E179" s="2">
        <v>286</v>
      </c>
      <c r="F179" s="3" t="s">
        <v>492</v>
      </c>
      <c r="G179" s="3" t="s">
        <v>493</v>
      </c>
      <c r="H179" s="2">
        <v>1907000</v>
      </c>
      <c r="I179" s="2">
        <v>1907000</v>
      </c>
      <c r="J179" s="2">
        <v>2358378</v>
      </c>
      <c r="K179" s="2">
        <v>3910000</v>
      </c>
      <c r="L179" s="2">
        <v>3645774</v>
      </c>
      <c r="M179" s="2">
        <v>5048532</v>
      </c>
      <c r="N179" s="2">
        <v>3900000</v>
      </c>
      <c r="O179" s="2">
        <v>3298860</v>
      </c>
      <c r="P179" s="7"/>
      <c r="Q179" s="2">
        <v>3298860</v>
      </c>
      <c r="R179" s="6">
        <v>3004200</v>
      </c>
      <c r="S179" s="6">
        <v>3102040</v>
      </c>
      <c r="T179" s="6">
        <v>3391920</v>
      </c>
      <c r="U179" s="6">
        <v>4467000</v>
      </c>
      <c r="V179" s="6">
        <v>4798940</v>
      </c>
      <c r="W179" s="6">
        <v>4217580</v>
      </c>
      <c r="X179" s="6">
        <v>3832500</v>
      </c>
      <c r="Y179" s="7"/>
      <c r="Z179" s="4"/>
      <c r="AA179" s="6">
        <v>3717840</v>
      </c>
      <c r="AB179" s="6">
        <v>3819910</v>
      </c>
      <c r="AC179" s="6">
        <v>3065166</v>
      </c>
      <c r="AD179" s="6">
        <v>5992560</v>
      </c>
      <c r="AE179" s="6">
        <v>3452400</v>
      </c>
      <c r="AF179" s="6">
        <v>3612920</v>
      </c>
      <c r="AG179" s="6">
        <v>5592930</v>
      </c>
      <c r="AH179" s="6">
        <v>6038520</v>
      </c>
      <c r="AI179" s="6">
        <v>5228370</v>
      </c>
      <c r="AJ179" s="6">
        <v>6838440</v>
      </c>
      <c r="AK179" s="6">
        <v>9160620</v>
      </c>
      <c r="AL179" s="6">
        <v>4445360</v>
      </c>
      <c r="AM179" s="6">
        <v>4058460</v>
      </c>
      <c r="AN179" s="6">
        <v>3520120</v>
      </c>
      <c r="AO179" s="6">
        <v>5145000</v>
      </c>
      <c r="AP179" s="6">
        <v>6246000</v>
      </c>
      <c r="AQ179" s="6">
        <v>13642000</v>
      </c>
      <c r="AR179" s="6">
        <v>12147000</v>
      </c>
      <c r="AS179" s="2">
        <v>4167000</v>
      </c>
      <c r="AT179" s="4"/>
    </row>
    <row r="180" spans="1:46" ht="30" x14ac:dyDescent="0.25">
      <c r="A180" s="2">
        <v>409279</v>
      </c>
      <c r="B180" s="3" t="s">
        <v>490</v>
      </c>
      <c r="C180" s="3" t="s">
        <v>1322</v>
      </c>
      <c r="D180" s="3" t="s">
        <v>136</v>
      </c>
      <c r="E180" s="2">
        <v>350</v>
      </c>
      <c r="F180" s="3" t="s">
        <v>495</v>
      </c>
      <c r="G180" s="3" t="s">
        <v>496</v>
      </c>
      <c r="H180" s="5"/>
      <c r="I180" s="5"/>
      <c r="J180" s="5"/>
      <c r="K180" s="5"/>
      <c r="L180" s="5"/>
      <c r="M180" s="5"/>
      <c r="N180" s="2">
        <v>9200000</v>
      </c>
      <c r="O180" s="2">
        <v>9200000</v>
      </c>
      <c r="P180" s="5"/>
      <c r="Q180" s="2">
        <v>12281794</v>
      </c>
      <c r="R180" s="5"/>
      <c r="S180" s="5"/>
      <c r="T180" s="5"/>
      <c r="U180" s="2">
        <v>10133150</v>
      </c>
      <c r="V180" s="2">
        <v>10133150</v>
      </c>
      <c r="W180" s="5"/>
      <c r="X180" s="5"/>
      <c r="Y180" s="5"/>
      <c r="Z180" s="6">
        <v>10755100</v>
      </c>
      <c r="AA180" s="6">
        <v>19078900</v>
      </c>
      <c r="AB180" s="4"/>
      <c r="AC180" s="6">
        <v>10220000</v>
      </c>
      <c r="AD180" s="5"/>
      <c r="AE180" s="2">
        <v>11923500</v>
      </c>
      <c r="AF180" s="2">
        <v>14549400</v>
      </c>
      <c r="AG180" s="2">
        <v>15730600</v>
      </c>
      <c r="AH180" s="2">
        <v>11133600</v>
      </c>
      <c r="AI180" s="2">
        <v>3537000</v>
      </c>
      <c r="AJ180" s="2">
        <v>3391400</v>
      </c>
      <c r="AK180" s="2">
        <v>2770300</v>
      </c>
      <c r="AL180" s="2">
        <v>3726200</v>
      </c>
      <c r="AM180" s="2">
        <v>3726200</v>
      </c>
      <c r="AN180" s="6">
        <v>9977500</v>
      </c>
      <c r="AO180" s="6">
        <v>9848000</v>
      </c>
      <c r="AP180" s="6">
        <v>9082000</v>
      </c>
      <c r="AQ180" s="4"/>
      <c r="AR180" s="4"/>
      <c r="AS180" s="2">
        <v>3220000</v>
      </c>
      <c r="AT180" s="4"/>
    </row>
    <row r="181" spans="1:46" ht="30" x14ac:dyDescent="0.25">
      <c r="A181" s="2">
        <v>409280</v>
      </c>
      <c r="B181" s="3" t="s">
        <v>490</v>
      </c>
      <c r="C181" s="3" t="s">
        <v>1322</v>
      </c>
      <c r="D181" s="3" t="s">
        <v>499</v>
      </c>
      <c r="E181" s="5"/>
      <c r="F181" s="3" t="s">
        <v>500</v>
      </c>
      <c r="G181" s="3" t="s">
        <v>501</v>
      </c>
      <c r="H181" s="2">
        <v>28105000</v>
      </c>
      <c r="I181" s="2">
        <v>8500000</v>
      </c>
      <c r="J181" s="2">
        <v>7898800</v>
      </c>
      <c r="K181" s="2">
        <v>9370200</v>
      </c>
      <c r="L181" s="2">
        <v>9370200</v>
      </c>
      <c r="M181" s="2">
        <v>9200000</v>
      </c>
      <c r="N181" s="2">
        <v>0</v>
      </c>
      <c r="O181" s="2">
        <v>9370200</v>
      </c>
      <c r="P181" s="5"/>
      <c r="Q181" s="5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4"/>
      <c r="AP181" s="4"/>
      <c r="AQ181" s="4"/>
      <c r="AR181" s="4"/>
      <c r="AS181" s="7"/>
      <c r="AT181" s="4"/>
    </row>
    <row r="182" spans="1:46" ht="30" x14ac:dyDescent="0.25">
      <c r="A182" s="2">
        <v>409281</v>
      </c>
      <c r="B182" s="3" t="s">
        <v>490</v>
      </c>
      <c r="C182" s="3" t="s">
        <v>1322</v>
      </c>
      <c r="D182" s="3" t="s">
        <v>141</v>
      </c>
      <c r="E182" s="2">
        <v>265</v>
      </c>
      <c r="F182" s="3" t="s">
        <v>497</v>
      </c>
      <c r="G182" s="3" t="s">
        <v>498</v>
      </c>
      <c r="H182" s="2">
        <v>28105000</v>
      </c>
      <c r="I182" s="2">
        <v>6800000</v>
      </c>
      <c r="J182" s="2">
        <v>10263200</v>
      </c>
      <c r="K182" s="2">
        <v>11818400</v>
      </c>
      <c r="L182" s="2">
        <v>11818400</v>
      </c>
      <c r="M182" s="2">
        <v>12000000</v>
      </c>
      <c r="N182" s="2">
        <v>12000000</v>
      </c>
      <c r="O182" s="2">
        <v>12000000</v>
      </c>
      <c r="P182" s="5"/>
      <c r="Q182" s="2">
        <v>12281793</v>
      </c>
      <c r="R182" s="4"/>
      <c r="S182" s="5"/>
      <c r="T182" s="5"/>
      <c r="U182" s="2">
        <v>10133150</v>
      </c>
      <c r="V182" s="2">
        <v>10133150</v>
      </c>
      <c r="W182" s="5"/>
      <c r="X182" s="5"/>
      <c r="Y182" s="5"/>
      <c r="Z182" s="2">
        <v>16478768</v>
      </c>
      <c r="AA182" s="6">
        <v>16004736</v>
      </c>
      <c r="AB182" s="7"/>
      <c r="AC182" s="6">
        <v>10220000</v>
      </c>
      <c r="AD182" s="7"/>
      <c r="AE182" s="6">
        <v>12136680</v>
      </c>
      <c r="AF182" s="6">
        <v>16007960</v>
      </c>
      <c r="AG182" s="6">
        <v>13685400</v>
      </c>
      <c r="AH182" s="6">
        <v>11136800</v>
      </c>
      <c r="AI182" s="6">
        <v>18515200</v>
      </c>
      <c r="AJ182" s="6">
        <v>14041700</v>
      </c>
      <c r="AK182" s="6">
        <v>11838810</v>
      </c>
      <c r="AL182" s="6">
        <v>11672800</v>
      </c>
      <c r="AM182" s="6">
        <v>11672800</v>
      </c>
      <c r="AN182" s="6">
        <v>2565900</v>
      </c>
      <c r="AO182" s="6">
        <v>9848000</v>
      </c>
      <c r="AP182" s="6">
        <v>10083000</v>
      </c>
      <c r="AQ182" s="4"/>
      <c r="AR182" s="4"/>
      <c r="AS182" s="6">
        <v>4760000</v>
      </c>
      <c r="AT182" s="4"/>
    </row>
    <row r="183" spans="1:46" ht="30" x14ac:dyDescent="0.25">
      <c r="A183" s="2">
        <v>405294</v>
      </c>
      <c r="B183" s="3" t="s">
        <v>502</v>
      </c>
      <c r="C183" s="3" t="s">
        <v>503</v>
      </c>
      <c r="D183" s="3" t="s">
        <v>177</v>
      </c>
      <c r="E183" s="2">
        <v>1725</v>
      </c>
      <c r="F183" s="3" t="s">
        <v>1570</v>
      </c>
      <c r="G183" s="3" t="s">
        <v>1571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4"/>
      <c r="S183" s="5"/>
      <c r="T183" s="5"/>
      <c r="U183" s="5"/>
      <c r="V183" s="5"/>
      <c r="W183" s="5"/>
      <c r="X183" s="5"/>
      <c r="Y183" s="5"/>
      <c r="Z183" s="2">
        <v>51873000</v>
      </c>
      <c r="AA183" s="2">
        <v>51873000</v>
      </c>
      <c r="AB183" s="2">
        <v>51271000</v>
      </c>
      <c r="AC183" s="2">
        <v>44843000</v>
      </c>
      <c r="AD183" s="2">
        <v>80608000</v>
      </c>
      <c r="AE183" s="2">
        <v>24086000</v>
      </c>
      <c r="AF183" s="2">
        <v>944000</v>
      </c>
      <c r="AG183" s="2">
        <v>443000</v>
      </c>
      <c r="AH183" s="2">
        <v>443000</v>
      </c>
      <c r="AI183" s="2">
        <v>443000</v>
      </c>
      <c r="AJ183" s="5"/>
      <c r="AK183" s="5"/>
      <c r="AL183" s="5"/>
      <c r="AM183" s="5"/>
      <c r="AN183" s="5"/>
      <c r="AO183" s="4"/>
      <c r="AP183" s="4"/>
      <c r="AQ183" s="4"/>
      <c r="AR183" s="4"/>
      <c r="AS183" s="4"/>
      <c r="AT183" s="4"/>
    </row>
    <row r="184" spans="1:46" ht="30" x14ac:dyDescent="0.25">
      <c r="A184" s="2">
        <v>409195</v>
      </c>
      <c r="B184" s="3" t="s">
        <v>502</v>
      </c>
      <c r="C184" s="3" t="s">
        <v>503</v>
      </c>
      <c r="D184" s="3" t="s">
        <v>136</v>
      </c>
      <c r="E184" s="2">
        <v>225</v>
      </c>
      <c r="F184" s="3" t="s">
        <v>508</v>
      </c>
      <c r="G184" s="3" t="s">
        <v>509</v>
      </c>
      <c r="H184" s="6">
        <v>6479000</v>
      </c>
      <c r="I184" s="6">
        <v>6706800</v>
      </c>
      <c r="J184" s="6">
        <v>6706000</v>
      </c>
      <c r="K184" s="6">
        <v>0</v>
      </c>
      <c r="L184" s="6">
        <v>0</v>
      </c>
      <c r="M184" s="6">
        <v>9000000</v>
      </c>
      <c r="N184" s="6">
        <v>8079000</v>
      </c>
      <c r="O184" s="6">
        <v>6059000</v>
      </c>
      <c r="P184" s="7"/>
      <c r="Q184" s="6">
        <v>6723300</v>
      </c>
      <c r="R184" s="6">
        <v>6723300</v>
      </c>
      <c r="S184" s="6">
        <v>6248070</v>
      </c>
      <c r="T184" s="6">
        <v>6248070</v>
      </c>
      <c r="U184" s="6">
        <v>6248070</v>
      </c>
      <c r="V184" s="7"/>
      <c r="W184" s="7"/>
      <c r="X184" s="6">
        <v>18912500</v>
      </c>
      <c r="Y184" s="7"/>
      <c r="Z184" s="6">
        <v>11208000</v>
      </c>
      <c r="AA184" s="7"/>
      <c r="AB184" s="6">
        <v>8323000</v>
      </c>
      <c r="AC184" s="2">
        <v>22510000</v>
      </c>
      <c r="AD184" s="6">
        <v>27714000</v>
      </c>
      <c r="AE184" s="6">
        <v>11519400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4"/>
      <c r="AP184" s="4"/>
      <c r="AQ184" s="4"/>
      <c r="AR184" s="4"/>
      <c r="AS184" s="4"/>
      <c r="AT184" s="4"/>
    </row>
    <row r="185" spans="1:46" ht="30" x14ac:dyDescent="0.25">
      <c r="A185" s="2">
        <v>409196</v>
      </c>
      <c r="B185" s="3" t="s">
        <v>502</v>
      </c>
      <c r="C185" s="3" t="s">
        <v>503</v>
      </c>
      <c r="D185" s="3" t="s">
        <v>141</v>
      </c>
      <c r="E185" s="6">
        <v>934</v>
      </c>
      <c r="F185" s="3" t="s">
        <v>1572</v>
      </c>
      <c r="G185" s="3" t="s">
        <v>1573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5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30" x14ac:dyDescent="0.25">
      <c r="A186" s="2">
        <v>409197</v>
      </c>
      <c r="B186" s="3" t="s">
        <v>502</v>
      </c>
      <c r="C186" s="3" t="s">
        <v>503</v>
      </c>
      <c r="D186" s="3" t="s">
        <v>180</v>
      </c>
      <c r="E186" s="2">
        <v>230</v>
      </c>
      <c r="F186" s="3" t="s">
        <v>506</v>
      </c>
      <c r="G186" s="3" t="s">
        <v>507</v>
      </c>
      <c r="H186" s="6">
        <v>9718000</v>
      </c>
      <c r="I186" s="6">
        <v>10783300</v>
      </c>
      <c r="J186" s="6">
        <v>10783300</v>
      </c>
      <c r="K186" s="6">
        <v>0</v>
      </c>
      <c r="L186" s="6">
        <v>0</v>
      </c>
      <c r="M186" s="6">
        <v>9000000</v>
      </c>
      <c r="N186" s="6">
        <v>8078000</v>
      </c>
      <c r="O186" s="6">
        <v>6059000</v>
      </c>
      <c r="P186" s="4"/>
      <c r="Q186" s="6">
        <v>6723300</v>
      </c>
      <c r="R186" s="6">
        <v>6723300</v>
      </c>
      <c r="S186" s="6">
        <v>6248070</v>
      </c>
      <c r="T186" s="6">
        <v>6248070</v>
      </c>
      <c r="U186" s="6">
        <v>6248070</v>
      </c>
      <c r="V186" s="4"/>
      <c r="W186" s="4"/>
      <c r="X186" s="6">
        <v>18912500</v>
      </c>
      <c r="Y186" s="4"/>
      <c r="Z186" s="4"/>
      <c r="AA186" s="6">
        <v>1585000</v>
      </c>
      <c r="AB186" s="6">
        <v>10494000</v>
      </c>
      <c r="AC186" s="2">
        <v>22804000</v>
      </c>
      <c r="AD186" s="6">
        <v>19565000</v>
      </c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ht="30" x14ac:dyDescent="0.25">
      <c r="A187" s="2">
        <v>409198</v>
      </c>
      <c r="B187" s="3" t="s">
        <v>502</v>
      </c>
      <c r="C187" s="3" t="s">
        <v>503</v>
      </c>
      <c r="D187" s="3" t="s">
        <v>157</v>
      </c>
      <c r="E187" s="2">
        <v>300</v>
      </c>
      <c r="F187" s="3" t="s">
        <v>504</v>
      </c>
      <c r="G187" s="3" t="s">
        <v>505</v>
      </c>
      <c r="H187" s="2">
        <v>9718000</v>
      </c>
      <c r="I187" s="2">
        <v>9290900</v>
      </c>
      <c r="J187" s="2">
        <v>9290900</v>
      </c>
      <c r="K187" s="2">
        <v>36090100</v>
      </c>
      <c r="L187" s="2">
        <v>36090100</v>
      </c>
      <c r="M187" s="2">
        <v>8900000</v>
      </c>
      <c r="N187" s="2">
        <v>8078000</v>
      </c>
      <c r="O187" s="2">
        <v>6059000</v>
      </c>
      <c r="P187" s="5"/>
      <c r="Q187" s="2">
        <v>6723300</v>
      </c>
      <c r="R187" s="2">
        <v>6723300</v>
      </c>
      <c r="S187" s="2">
        <v>6248070</v>
      </c>
      <c r="T187" s="2">
        <v>6248070</v>
      </c>
      <c r="U187" s="2">
        <v>6248070</v>
      </c>
      <c r="V187" s="5"/>
      <c r="W187" s="5"/>
      <c r="X187" s="5"/>
      <c r="Y187" s="5"/>
      <c r="Z187" s="5"/>
      <c r="AA187" s="5"/>
      <c r="AB187" s="2">
        <v>125000</v>
      </c>
      <c r="AC187" s="2">
        <v>108000</v>
      </c>
      <c r="AD187" s="5"/>
      <c r="AE187" s="5"/>
      <c r="AF187" s="5"/>
      <c r="AG187" s="5"/>
      <c r="AH187" s="5"/>
      <c r="AI187" s="5"/>
      <c r="AJ187" s="5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ht="30" x14ac:dyDescent="0.25">
      <c r="A188" s="2">
        <v>409789</v>
      </c>
      <c r="B188" s="3" t="s">
        <v>502</v>
      </c>
      <c r="C188" s="3" t="s">
        <v>503</v>
      </c>
      <c r="D188" s="3" t="s">
        <v>312</v>
      </c>
      <c r="E188" s="6">
        <v>1571</v>
      </c>
      <c r="F188" s="3" t="s">
        <v>1574</v>
      </c>
      <c r="G188" s="3" t="s">
        <v>1575</v>
      </c>
      <c r="H188" s="2">
        <v>0</v>
      </c>
      <c r="I188" s="2">
        <v>0</v>
      </c>
      <c r="J188" s="2">
        <v>3606300</v>
      </c>
      <c r="K188" s="2">
        <v>32949300</v>
      </c>
      <c r="L188" s="2">
        <v>10314500</v>
      </c>
      <c r="M188" s="2">
        <v>14302300</v>
      </c>
      <c r="N188" s="2">
        <v>12197600</v>
      </c>
      <c r="O188" s="2">
        <v>65979800</v>
      </c>
      <c r="P188" s="2">
        <v>58399400</v>
      </c>
      <c r="Q188" s="6">
        <v>42287400</v>
      </c>
      <c r="R188" s="6">
        <v>87622700</v>
      </c>
      <c r="S188" s="6">
        <v>76341000</v>
      </c>
      <c r="T188" s="6">
        <v>58224400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6">
        <v>52099000</v>
      </c>
      <c r="AI188" s="6">
        <v>52099000</v>
      </c>
      <c r="AJ188" s="7"/>
      <c r="AK188" s="4"/>
      <c r="AL188" s="6">
        <v>42160000</v>
      </c>
      <c r="AM188" s="6">
        <v>42160000</v>
      </c>
      <c r="AN188" s="6">
        <v>24903666</v>
      </c>
      <c r="AO188" s="6">
        <v>16831000</v>
      </c>
      <c r="AP188" s="6">
        <v>37444000</v>
      </c>
      <c r="AQ188" s="6">
        <v>39496000</v>
      </c>
      <c r="AR188" s="6">
        <v>25802000</v>
      </c>
      <c r="AS188" s="6">
        <v>48995000</v>
      </c>
      <c r="AT188" s="4"/>
    </row>
    <row r="189" spans="1:46" ht="30" x14ac:dyDescent="0.25">
      <c r="A189" s="2">
        <v>409790</v>
      </c>
      <c r="B189" s="3" t="s">
        <v>502</v>
      </c>
      <c r="C189" s="3" t="s">
        <v>503</v>
      </c>
      <c r="D189" s="3" t="s">
        <v>172</v>
      </c>
      <c r="E189" s="2">
        <v>1603</v>
      </c>
      <c r="F189" s="3" t="s">
        <v>1576</v>
      </c>
      <c r="G189" s="3" t="s">
        <v>1577</v>
      </c>
      <c r="H189" s="5"/>
      <c r="I189" s="5"/>
      <c r="J189" s="5"/>
      <c r="K189" s="5"/>
      <c r="L189" s="5"/>
      <c r="M189" s="7"/>
      <c r="N189" s="5"/>
      <c r="O189" s="5"/>
      <c r="P189" s="5"/>
      <c r="Q189" s="2">
        <v>0</v>
      </c>
      <c r="R189" s="2">
        <v>3952700</v>
      </c>
      <c r="S189" s="5"/>
      <c r="T189" s="2">
        <v>54283800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4"/>
      <c r="AF189" s="5"/>
      <c r="AG189" s="4"/>
      <c r="AH189" s="2">
        <v>50312000</v>
      </c>
      <c r="AI189" s="2">
        <v>50312000</v>
      </c>
      <c r="AJ189" s="5"/>
      <c r="AK189" s="5"/>
      <c r="AL189" s="2">
        <v>42160000</v>
      </c>
      <c r="AM189" s="2">
        <v>42160000</v>
      </c>
      <c r="AN189" s="2">
        <v>49867334</v>
      </c>
      <c r="AO189" s="2">
        <v>26184000</v>
      </c>
      <c r="AP189" s="2">
        <v>37784000</v>
      </c>
      <c r="AQ189" s="2">
        <v>42112000</v>
      </c>
      <c r="AR189" s="2">
        <v>55874000</v>
      </c>
      <c r="AS189" s="2">
        <v>8950000</v>
      </c>
      <c r="AT189" s="4"/>
    </row>
    <row r="190" spans="1:46" ht="30" x14ac:dyDescent="0.25">
      <c r="A190" s="2">
        <v>409817</v>
      </c>
      <c r="B190" s="3" t="s">
        <v>502</v>
      </c>
      <c r="C190" s="3" t="s">
        <v>503</v>
      </c>
      <c r="D190" s="3" t="s">
        <v>384</v>
      </c>
      <c r="E190" s="2">
        <v>1653</v>
      </c>
      <c r="F190" s="3" t="s">
        <v>1578</v>
      </c>
      <c r="G190" s="3" t="s">
        <v>1579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5"/>
      <c r="Q190" s="2">
        <v>0</v>
      </c>
      <c r="R190" s="2">
        <v>7166300</v>
      </c>
      <c r="S190" s="5"/>
      <c r="T190" s="2">
        <v>398700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4"/>
    </row>
    <row r="191" spans="1:46" ht="30" x14ac:dyDescent="0.25">
      <c r="A191" s="2">
        <v>409818</v>
      </c>
      <c r="B191" s="3" t="s">
        <v>502</v>
      </c>
      <c r="C191" s="3" t="s">
        <v>503</v>
      </c>
      <c r="D191" s="3" t="s">
        <v>393</v>
      </c>
      <c r="E191" s="6">
        <v>1655</v>
      </c>
      <c r="F191" s="3" t="s">
        <v>1580</v>
      </c>
      <c r="G191" s="3" t="s">
        <v>1581</v>
      </c>
      <c r="H191" s="6">
        <v>100442000</v>
      </c>
      <c r="I191" s="6">
        <v>101171200</v>
      </c>
      <c r="J191" s="6">
        <v>77933800</v>
      </c>
      <c r="K191" s="6">
        <v>73539600</v>
      </c>
      <c r="L191" s="6">
        <v>81302300</v>
      </c>
      <c r="M191" s="2">
        <v>67943800</v>
      </c>
      <c r="N191" s="2">
        <v>73231100</v>
      </c>
      <c r="O191" s="2">
        <v>48393800</v>
      </c>
      <c r="P191" s="2">
        <v>54363400</v>
      </c>
      <c r="Q191" s="2">
        <v>64327100</v>
      </c>
      <c r="R191" s="2">
        <v>19317000</v>
      </c>
      <c r="S191" s="2">
        <v>17600600</v>
      </c>
      <c r="T191" s="2">
        <v>7932800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7"/>
      <c r="AJ191" s="5"/>
      <c r="AK191" s="5"/>
      <c r="AL191" s="5"/>
      <c r="AM191" s="5"/>
      <c r="AN191" s="5"/>
      <c r="AO191" s="5"/>
      <c r="AP191" s="7"/>
      <c r="AQ191" s="5"/>
      <c r="AR191" s="5"/>
      <c r="AS191" s="5"/>
      <c r="AT191" s="4"/>
    </row>
    <row r="192" spans="1:46" ht="30" x14ac:dyDescent="0.25">
      <c r="A192" s="2">
        <v>409821</v>
      </c>
      <c r="B192" s="3" t="s">
        <v>502</v>
      </c>
      <c r="C192" s="3" t="s">
        <v>503</v>
      </c>
      <c r="D192" s="3" t="s">
        <v>256</v>
      </c>
      <c r="E192" s="2">
        <v>1627</v>
      </c>
      <c r="F192" s="3" t="s">
        <v>1582</v>
      </c>
      <c r="G192" s="3" t="s">
        <v>1583</v>
      </c>
      <c r="H192" s="4"/>
      <c r="I192" s="4"/>
      <c r="J192" s="4"/>
      <c r="K192" s="4"/>
      <c r="L192" s="4"/>
      <c r="M192" s="7"/>
      <c r="N192" s="5"/>
      <c r="O192" s="5"/>
      <c r="P192" s="7"/>
      <c r="Q192" s="2">
        <v>0</v>
      </c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7"/>
      <c r="AT192" s="4"/>
    </row>
    <row r="193" spans="1:46" ht="30" x14ac:dyDescent="0.25">
      <c r="A193" s="2">
        <v>409857</v>
      </c>
      <c r="B193" s="3" t="s">
        <v>502</v>
      </c>
      <c r="C193" s="3" t="s">
        <v>503</v>
      </c>
      <c r="D193" s="3" t="s">
        <v>169</v>
      </c>
      <c r="E193" s="6">
        <v>960</v>
      </c>
      <c r="F193" s="3" t="s">
        <v>1584</v>
      </c>
      <c r="G193" s="3" t="s">
        <v>1585</v>
      </c>
      <c r="H193" s="4"/>
      <c r="I193" s="4"/>
      <c r="J193" s="4"/>
      <c r="K193" s="4"/>
      <c r="L193" s="4"/>
      <c r="M193" s="4"/>
      <c r="N193" s="5"/>
      <c r="O193" s="2">
        <v>6059000</v>
      </c>
      <c r="P193" s="4"/>
      <c r="Q193" s="2">
        <v>6723300</v>
      </c>
      <c r="R193" s="2">
        <v>6723300</v>
      </c>
      <c r="S193" s="2">
        <v>6248070</v>
      </c>
      <c r="T193" s="2">
        <v>6248070</v>
      </c>
      <c r="U193" s="2">
        <v>6248070</v>
      </c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4"/>
      <c r="AT193" s="4"/>
    </row>
    <row r="194" spans="1:46" ht="30" x14ac:dyDescent="0.25">
      <c r="A194" s="2">
        <v>345572</v>
      </c>
      <c r="B194" s="3" t="s">
        <v>510</v>
      </c>
      <c r="C194" s="3" t="s">
        <v>511</v>
      </c>
      <c r="D194" s="3" t="s">
        <v>180</v>
      </c>
      <c r="E194" s="6">
        <v>120</v>
      </c>
      <c r="F194" s="3" t="s">
        <v>514</v>
      </c>
      <c r="G194" s="3" t="s">
        <v>515</v>
      </c>
      <c r="H194" s="5"/>
      <c r="I194" s="4"/>
      <c r="J194" s="4"/>
      <c r="K194" s="4"/>
      <c r="L194" s="4"/>
      <c r="M194" s="4"/>
      <c r="N194" s="7"/>
      <c r="O194" s="7"/>
      <c r="P194" s="4"/>
      <c r="Q194" s="7"/>
      <c r="R194" s="7"/>
      <c r="S194" s="7"/>
      <c r="T194" s="7"/>
      <c r="U194" s="7"/>
      <c r="V194" s="7"/>
      <c r="W194" s="7"/>
      <c r="X194" s="5"/>
      <c r="Y194" s="7"/>
      <c r="Z194" s="7"/>
      <c r="AA194" s="7"/>
      <c r="AB194" s="7"/>
      <c r="AC194" s="7"/>
      <c r="AD194" s="7"/>
      <c r="AE194" s="7"/>
      <c r="AF194" s="7"/>
      <c r="AG194" s="6">
        <v>67200</v>
      </c>
      <c r="AH194" s="6">
        <v>67200</v>
      </c>
      <c r="AI194" s="6">
        <v>110000</v>
      </c>
      <c r="AJ194" s="6">
        <v>110000</v>
      </c>
      <c r="AK194" s="7"/>
      <c r="AL194" s="6">
        <v>110000</v>
      </c>
      <c r="AM194" s="6">
        <v>110000</v>
      </c>
      <c r="AN194" s="6">
        <v>100000</v>
      </c>
      <c r="AO194" s="6">
        <v>110000</v>
      </c>
      <c r="AP194" s="6">
        <v>110000</v>
      </c>
      <c r="AQ194" s="6">
        <v>110000</v>
      </c>
      <c r="AR194" s="6">
        <v>110000</v>
      </c>
      <c r="AS194" s="6">
        <v>110000</v>
      </c>
      <c r="AT194" s="6">
        <v>110000</v>
      </c>
    </row>
    <row r="195" spans="1:46" ht="30" x14ac:dyDescent="0.25">
      <c r="A195" s="2">
        <v>411507</v>
      </c>
      <c r="B195" s="3" t="s">
        <v>510</v>
      </c>
      <c r="C195" s="3" t="s">
        <v>511</v>
      </c>
      <c r="D195" s="3" t="s">
        <v>141</v>
      </c>
      <c r="E195" s="2">
        <v>1581</v>
      </c>
      <c r="F195" s="3" t="s">
        <v>1586</v>
      </c>
      <c r="G195" s="3" t="s">
        <v>1587</v>
      </c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7"/>
      <c r="Y195" s="4"/>
      <c r="Z195" s="4"/>
      <c r="AA195" s="4"/>
      <c r="AB195" s="4"/>
      <c r="AC195" s="4"/>
      <c r="AD195" s="4"/>
      <c r="AE195" s="4"/>
      <c r="AF195" s="4"/>
      <c r="AG195" s="6">
        <v>1049098</v>
      </c>
      <c r="AH195" s="6">
        <v>4315267</v>
      </c>
      <c r="AI195" s="6">
        <v>1214000</v>
      </c>
      <c r="AJ195" s="6">
        <v>1013000</v>
      </c>
      <c r="AK195" s="6">
        <v>4779000</v>
      </c>
      <c r="AL195" s="6">
        <v>7730000</v>
      </c>
      <c r="AM195" s="6">
        <v>6660000</v>
      </c>
      <c r="AN195" s="6">
        <v>3575000</v>
      </c>
      <c r="AO195" s="6">
        <v>3008435</v>
      </c>
      <c r="AP195" s="6">
        <v>2772000</v>
      </c>
      <c r="AQ195" s="6">
        <v>10879000</v>
      </c>
      <c r="AR195" s="6">
        <v>8630000</v>
      </c>
      <c r="AS195" s="6">
        <v>8293000</v>
      </c>
      <c r="AT195" s="6">
        <v>9777500</v>
      </c>
    </row>
    <row r="196" spans="1:46" ht="30" x14ac:dyDescent="0.25">
      <c r="A196" s="2">
        <v>457430</v>
      </c>
      <c r="B196" s="3" t="s">
        <v>510</v>
      </c>
      <c r="C196" s="3" t="s">
        <v>511</v>
      </c>
      <c r="D196" s="3" t="s">
        <v>136</v>
      </c>
      <c r="E196" s="2">
        <v>120</v>
      </c>
      <c r="F196" s="3" t="s">
        <v>512</v>
      </c>
      <c r="G196" s="3" t="s">
        <v>513</v>
      </c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6">
        <v>110000</v>
      </c>
      <c r="AL196" s="4"/>
      <c r="AM196" s="4"/>
      <c r="AN196" s="4"/>
      <c r="AO196" s="4"/>
      <c r="AP196" s="4"/>
      <c r="AQ196" s="4"/>
      <c r="AR196" s="6">
        <v>0</v>
      </c>
      <c r="AS196" s="6">
        <v>0</v>
      </c>
      <c r="AT196" s="6">
        <v>0</v>
      </c>
    </row>
    <row r="197" spans="1:46" ht="30" x14ac:dyDescent="0.25">
      <c r="A197" s="2">
        <v>405409</v>
      </c>
      <c r="B197" s="3" t="s">
        <v>516</v>
      </c>
      <c r="C197" s="3" t="s">
        <v>517</v>
      </c>
      <c r="D197" s="3" t="s">
        <v>136</v>
      </c>
      <c r="E197" s="6">
        <v>256</v>
      </c>
      <c r="F197" s="3" t="s">
        <v>520</v>
      </c>
      <c r="G197" s="3" t="s">
        <v>521</v>
      </c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7"/>
      <c r="T197" s="7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6">
        <v>28000000</v>
      </c>
      <c r="AI197" s="6">
        <v>26500000</v>
      </c>
      <c r="AJ197" s="6">
        <v>18000000</v>
      </c>
      <c r="AK197" s="6">
        <v>16500000</v>
      </c>
      <c r="AL197" s="6">
        <v>14600000</v>
      </c>
      <c r="AM197" s="6">
        <v>10000000</v>
      </c>
      <c r="AN197" s="4"/>
      <c r="AO197" s="4"/>
      <c r="AP197" s="4"/>
      <c r="AQ197" s="4"/>
      <c r="AR197" s="4"/>
      <c r="AS197" s="6">
        <v>15000</v>
      </c>
      <c r="AT197" s="4"/>
    </row>
    <row r="198" spans="1:46" ht="30" x14ac:dyDescent="0.25">
      <c r="A198" s="2">
        <v>411881</v>
      </c>
      <c r="B198" s="3" t="s">
        <v>516</v>
      </c>
      <c r="C198" s="3" t="s">
        <v>517</v>
      </c>
      <c r="D198" s="3" t="s">
        <v>177</v>
      </c>
      <c r="E198" s="6">
        <v>390</v>
      </c>
      <c r="F198" s="3" t="s">
        <v>518</v>
      </c>
      <c r="G198" s="3" t="s">
        <v>519</v>
      </c>
      <c r="H198" s="5"/>
      <c r="I198" s="5"/>
      <c r="J198" s="5"/>
      <c r="K198" s="5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6">
        <v>19000000</v>
      </c>
      <c r="AI198" s="6">
        <v>19500000</v>
      </c>
      <c r="AJ198" s="6">
        <v>14000000</v>
      </c>
      <c r="AK198" s="6">
        <v>12500000</v>
      </c>
      <c r="AL198" s="6">
        <v>11300000</v>
      </c>
      <c r="AM198" s="6">
        <v>9400000</v>
      </c>
      <c r="AN198" s="4"/>
      <c r="AO198" s="4"/>
      <c r="AP198" s="4"/>
      <c r="AQ198" s="4"/>
      <c r="AR198" s="4"/>
      <c r="AS198" s="6">
        <v>10000</v>
      </c>
      <c r="AT198" s="4"/>
    </row>
    <row r="199" spans="1:46" ht="30" x14ac:dyDescent="0.25">
      <c r="A199" s="2">
        <v>403994</v>
      </c>
      <c r="B199" s="3" t="s">
        <v>1588</v>
      </c>
      <c r="C199" s="3" t="s">
        <v>1589</v>
      </c>
      <c r="D199" s="3" t="s">
        <v>141</v>
      </c>
      <c r="E199" s="6">
        <v>1753</v>
      </c>
      <c r="F199" s="3" t="s">
        <v>1590</v>
      </c>
      <c r="G199" s="3" t="s">
        <v>1591</v>
      </c>
      <c r="H199" s="2">
        <v>7534512</v>
      </c>
      <c r="I199" s="2">
        <v>0</v>
      </c>
      <c r="J199" s="2">
        <v>0</v>
      </c>
      <c r="K199" s="2">
        <v>0</v>
      </c>
      <c r="L199" s="2">
        <v>0</v>
      </c>
      <c r="M199" s="6">
        <v>0</v>
      </c>
      <c r="N199" s="4"/>
      <c r="O199" s="6">
        <v>168000</v>
      </c>
      <c r="P199" s="4"/>
      <c r="Q199" s="6">
        <v>0</v>
      </c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6">
        <v>0</v>
      </c>
      <c r="AR199" s="6">
        <v>0</v>
      </c>
      <c r="AS199" s="6">
        <v>0</v>
      </c>
      <c r="AT199" s="4"/>
    </row>
    <row r="200" spans="1:46" ht="30" x14ac:dyDescent="0.25">
      <c r="A200" s="2">
        <v>403995</v>
      </c>
      <c r="B200" s="3" t="s">
        <v>1588</v>
      </c>
      <c r="C200" s="3" t="s">
        <v>1589</v>
      </c>
      <c r="D200" s="3" t="s">
        <v>136</v>
      </c>
      <c r="E200" s="6">
        <v>1690</v>
      </c>
      <c r="F200" s="3" t="s">
        <v>1592</v>
      </c>
      <c r="G200" s="3" t="s">
        <v>1593</v>
      </c>
      <c r="H200" s="2">
        <v>0</v>
      </c>
      <c r="I200" s="2">
        <v>4800000</v>
      </c>
      <c r="J200" s="2">
        <v>3000000</v>
      </c>
      <c r="K200" s="2">
        <v>1666900</v>
      </c>
      <c r="L200" s="2">
        <v>2060000</v>
      </c>
      <c r="M200" s="2">
        <v>2550000</v>
      </c>
      <c r="N200" s="6">
        <v>2840000</v>
      </c>
      <c r="O200" s="6">
        <v>2940000</v>
      </c>
      <c r="P200" s="6">
        <v>2570000</v>
      </c>
      <c r="Q200" s="6">
        <v>2614000</v>
      </c>
      <c r="R200" s="6">
        <v>3590000</v>
      </c>
      <c r="S200" s="6">
        <v>3110000</v>
      </c>
      <c r="T200" s="6">
        <v>1210000</v>
      </c>
      <c r="U200" s="6">
        <v>2526000</v>
      </c>
      <c r="V200" s="6">
        <v>1789000</v>
      </c>
      <c r="W200" s="6">
        <v>475000</v>
      </c>
      <c r="X200" s="6">
        <v>3140190</v>
      </c>
      <c r="Y200" s="6">
        <v>2586000</v>
      </c>
      <c r="Z200" s="6">
        <v>2987010</v>
      </c>
      <c r="AA200" s="6">
        <v>2786040</v>
      </c>
      <c r="AB200" s="6">
        <v>1462032</v>
      </c>
      <c r="AC200" s="6">
        <v>1300000</v>
      </c>
      <c r="AD200" s="6">
        <v>1200000</v>
      </c>
      <c r="AE200" s="6">
        <v>1300000</v>
      </c>
      <c r="AF200" s="6">
        <v>2500000</v>
      </c>
      <c r="AG200" s="6">
        <v>2500000</v>
      </c>
      <c r="AH200" s="6">
        <v>2500000</v>
      </c>
      <c r="AI200" s="6">
        <v>2500000</v>
      </c>
      <c r="AJ200" s="6">
        <v>2500000</v>
      </c>
      <c r="AK200" s="6">
        <v>2500000</v>
      </c>
      <c r="AL200" s="6">
        <v>2500000</v>
      </c>
      <c r="AM200" s="6">
        <v>2500000</v>
      </c>
      <c r="AN200" s="6">
        <v>2500000</v>
      </c>
      <c r="AO200" s="6">
        <v>2500000</v>
      </c>
      <c r="AP200" s="6">
        <v>2500000</v>
      </c>
      <c r="AQ200" s="6">
        <v>2500000</v>
      </c>
      <c r="AR200" s="6">
        <v>2500000</v>
      </c>
      <c r="AS200" s="6">
        <v>2500000</v>
      </c>
      <c r="AT200" s="4"/>
    </row>
    <row r="201" spans="1:46" ht="30" x14ac:dyDescent="0.25">
      <c r="A201" s="2">
        <v>446519</v>
      </c>
      <c r="B201" s="3" t="s">
        <v>1588</v>
      </c>
      <c r="C201" s="3" t="s">
        <v>1589</v>
      </c>
      <c r="D201" s="3" t="s">
        <v>180</v>
      </c>
      <c r="E201" s="2">
        <v>1750</v>
      </c>
      <c r="F201" s="3" t="s">
        <v>1594</v>
      </c>
      <c r="G201" s="3" t="s">
        <v>1591</v>
      </c>
      <c r="H201" s="5"/>
      <c r="I201" s="5"/>
      <c r="J201" s="5"/>
      <c r="K201" s="5"/>
      <c r="L201" s="5"/>
      <c r="M201" s="5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6">
        <v>22449000</v>
      </c>
      <c r="AL201" s="6">
        <v>37251058</v>
      </c>
      <c r="AM201" s="6">
        <v>45023000</v>
      </c>
      <c r="AN201" s="6">
        <v>39106197</v>
      </c>
      <c r="AO201" s="6">
        <v>41495072</v>
      </c>
      <c r="AP201" s="6">
        <v>40511148</v>
      </c>
      <c r="AQ201" s="6">
        <v>40994659</v>
      </c>
      <c r="AR201" s="6">
        <v>37567000</v>
      </c>
      <c r="AS201" s="6">
        <v>36583068</v>
      </c>
      <c r="AT201" s="4"/>
    </row>
    <row r="202" spans="1:46" ht="30" x14ac:dyDescent="0.25">
      <c r="A202" s="2">
        <v>404067</v>
      </c>
      <c r="B202" s="3" t="s">
        <v>1595</v>
      </c>
      <c r="C202" s="3" t="s">
        <v>1596</v>
      </c>
      <c r="D202" s="3" t="s">
        <v>141</v>
      </c>
      <c r="E202" s="6">
        <v>1578</v>
      </c>
      <c r="F202" s="3" t="s">
        <v>1597</v>
      </c>
      <c r="G202" s="3" t="s">
        <v>1598</v>
      </c>
      <c r="H202" s="2">
        <v>25000000</v>
      </c>
      <c r="I202" s="2">
        <v>26000000</v>
      </c>
      <c r="J202" s="2">
        <v>26000000</v>
      </c>
      <c r="K202" s="2">
        <v>9000000</v>
      </c>
      <c r="L202" s="2">
        <v>7700000</v>
      </c>
      <c r="M202" s="2">
        <v>7800000</v>
      </c>
      <c r="N202" s="6">
        <v>15000000</v>
      </c>
      <c r="O202" s="6">
        <v>20000000</v>
      </c>
      <c r="P202" s="6">
        <v>20000000</v>
      </c>
      <c r="Q202" s="6">
        <v>110000000</v>
      </c>
      <c r="R202" s="6">
        <v>118000000</v>
      </c>
      <c r="S202" s="6">
        <v>120000000</v>
      </c>
      <c r="T202" s="4"/>
      <c r="U202" s="4"/>
      <c r="V202" s="4"/>
      <c r="W202" s="4"/>
      <c r="X202" s="6">
        <v>30700000</v>
      </c>
      <c r="Y202" s="4"/>
      <c r="Z202" s="4"/>
      <c r="AA202" s="6">
        <v>30700000</v>
      </c>
      <c r="AB202" s="6">
        <v>62000000</v>
      </c>
      <c r="AC202" s="6">
        <v>13140000</v>
      </c>
      <c r="AD202" s="6">
        <v>13140000</v>
      </c>
      <c r="AE202" s="6">
        <v>13140000</v>
      </c>
      <c r="AF202" s="6">
        <v>44566171</v>
      </c>
      <c r="AG202" s="6">
        <v>49027419</v>
      </c>
      <c r="AH202" s="6">
        <v>43198100</v>
      </c>
      <c r="AI202" s="6">
        <v>74819335</v>
      </c>
      <c r="AJ202" s="6">
        <v>100636879</v>
      </c>
      <c r="AK202" s="6">
        <v>89229768</v>
      </c>
      <c r="AL202" s="6">
        <v>85975970</v>
      </c>
      <c r="AM202" s="6">
        <v>84282821</v>
      </c>
      <c r="AN202" s="6">
        <v>75589781</v>
      </c>
      <c r="AO202" s="6">
        <v>59526372</v>
      </c>
      <c r="AP202" s="6">
        <v>107201903</v>
      </c>
      <c r="AQ202" s="6">
        <v>76985401</v>
      </c>
      <c r="AR202" s="6">
        <v>56676490</v>
      </c>
      <c r="AS202" s="6">
        <v>64092435</v>
      </c>
      <c r="AT202" s="4"/>
    </row>
    <row r="203" spans="1:46" ht="30" x14ac:dyDescent="0.25">
      <c r="A203" s="2">
        <v>411133</v>
      </c>
      <c r="B203" s="3" t="s">
        <v>1595</v>
      </c>
      <c r="C203" s="3" t="s">
        <v>1596</v>
      </c>
      <c r="D203" s="3" t="s">
        <v>136</v>
      </c>
      <c r="E203" s="6">
        <v>1597</v>
      </c>
      <c r="F203" s="3" t="s">
        <v>1599</v>
      </c>
      <c r="G203" s="3" t="s">
        <v>1600</v>
      </c>
      <c r="H203" s="5"/>
      <c r="I203" s="5"/>
      <c r="J203" s="5"/>
      <c r="K203" s="5"/>
      <c r="L203" s="5"/>
      <c r="M203" s="7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6">
        <v>495501605</v>
      </c>
      <c r="AE203" s="6">
        <v>599125076</v>
      </c>
      <c r="AF203" s="6">
        <v>544301401</v>
      </c>
      <c r="AG203" s="6">
        <v>251028735</v>
      </c>
      <c r="AH203" s="6">
        <v>143581479</v>
      </c>
      <c r="AI203" s="6">
        <v>3650150</v>
      </c>
      <c r="AJ203" s="4"/>
      <c r="AK203" s="4"/>
      <c r="AL203" s="4"/>
      <c r="AM203" s="4"/>
      <c r="AN203" s="4"/>
      <c r="AO203" s="4"/>
      <c r="AP203" s="6">
        <v>0</v>
      </c>
      <c r="AQ203" s="6">
        <v>0</v>
      </c>
      <c r="AR203" s="6">
        <v>0</v>
      </c>
      <c r="AS203" s="6">
        <v>0</v>
      </c>
      <c r="AT203" s="4"/>
    </row>
    <row r="204" spans="1:46" ht="30" x14ac:dyDescent="0.25">
      <c r="A204" s="2">
        <v>411911</v>
      </c>
      <c r="B204" s="3" t="s">
        <v>1595</v>
      </c>
      <c r="C204" s="3" t="s">
        <v>1596</v>
      </c>
      <c r="D204" s="3" t="s">
        <v>180</v>
      </c>
      <c r="E204" s="2">
        <v>1595</v>
      </c>
      <c r="F204" s="3" t="s">
        <v>1599</v>
      </c>
      <c r="G204" s="3" t="s">
        <v>1600</v>
      </c>
      <c r="H204" s="5"/>
      <c r="I204" s="5"/>
      <c r="J204" s="5"/>
      <c r="K204" s="5"/>
      <c r="L204" s="5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6">
        <v>57116805</v>
      </c>
      <c r="AG204" s="6">
        <v>569557999</v>
      </c>
      <c r="AH204" s="6">
        <v>553416506</v>
      </c>
      <c r="AI204" s="6">
        <v>709119775</v>
      </c>
      <c r="AJ204" s="6">
        <v>619581965</v>
      </c>
      <c r="AK204" s="6">
        <v>664362257</v>
      </c>
      <c r="AL204" s="6">
        <v>583865681</v>
      </c>
      <c r="AM204" s="6">
        <v>624796426</v>
      </c>
      <c r="AN204" s="6">
        <v>635889336</v>
      </c>
      <c r="AO204" s="6">
        <v>709267864</v>
      </c>
      <c r="AP204" s="6">
        <v>550874425</v>
      </c>
      <c r="AQ204" s="6">
        <v>547835595</v>
      </c>
      <c r="AR204" s="6">
        <v>481056228</v>
      </c>
      <c r="AS204" s="6">
        <v>485570826</v>
      </c>
      <c r="AT204" s="4"/>
    </row>
    <row r="205" spans="1:46" ht="30" x14ac:dyDescent="0.25">
      <c r="A205" s="2">
        <v>432165</v>
      </c>
      <c r="B205" s="3" t="s">
        <v>1595</v>
      </c>
      <c r="C205" s="3" t="s">
        <v>1596</v>
      </c>
      <c r="D205" s="3" t="s">
        <v>157</v>
      </c>
      <c r="E205" s="6">
        <v>1589</v>
      </c>
      <c r="F205" s="3" t="s">
        <v>1601</v>
      </c>
      <c r="G205" s="3" t="s">
        <v>1600</v>
      </c>
      <c r="H205" s="5"/>
      <c r="I205" s="5"/>
      <c r="J205" s="5"/>
      <c r="K205" s="5"/>
      <c r="L205" s="5"/>
      <c r="M205" s="4"/>
      <c r="N205" s="4"/>
      <c r="O205" s="4"/>
      <c r="P205" s="4"/>
      <c r="Q205" s="4"/>
      <c r="R205" s="4"/>
      <c r="S205" s="7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6">
        <v>5908520</v>
      </c>
      <c r="AI205" s="6">
        <v>67714044</v>
      </c>
      <c r="AJ205" s="6">
        <v>660214355</v>
      </c>
      <c r="AK205" s="6">
        <v>444291364</v>
      </c>
      <c r="AL205" s="6">
        <v>690288737</v>
      </c>
      <c r="AM205" s="6">
        <v>671592213</v>
      </c>
      <c r="AN205" s="6">
        <v>627998715</v>
      </c>
      <c r="AO205" s="6">
        <v>379115620</v>
      </c>
      <c r="AP205" s="6">
        <v>350608855</v>
      </c>
      <c r="AQ205" s="6">
        <v>666763261</v>
      </c>
      <c r="AR205" s="6">
        <v>635550844</v>
      </c>
      <c r="AS205" s="6">
        <v>610359018</v>
      </c>
      <c r="AT205" s="4"/>
    </row>
    <row r="206" spans="1:46" ht="30" x14ac:dyDescent="0.25">
      <c r="A206" s="2">
        <v>404038</v>
      </c>
      <c r="B206" s="3" t="s">
        <v>522</v>
      </c>
      <c r="C206" s="3" t="s">
        <v>523</v>
      </c>
      <c r="D206" s="3" t="s">
        <v>141</v>
      </c>
      <c r="E206" s="4"/>
      <c r="F206" s="3" t="s">
        <v>524</v>
      </c>
      <c r="G206" s="3" t="s">
        <v>525</v>
      </c>
      <c r="H206" s="2">
        <v>7320000</v>
      </c>
      <c r="I206" s="2">
        <v>0</v>
      </c>
      <c r="J206" s="2">
        <v>0</v>
      </c>
      <c r="K206" s="2">
        <v>0</v>
      </c>
      <c r="L206" s="2">
        <v>0</v>
      </c>
      <c r="M206" s="6">
        <v>0</v>
      </c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30" x14ac:dyDescent="0.25">
      <c r="A207" s="2">
        <v>409271</v>
      </c>
      <c r="B207" s="3" t="s">
        <v>1602</v>
      </c>
      <c r="C207" s="3" t="s">
        <v>1329</v>
      </c>
      <c r="D207" s="3" t="s">
        <v>141</v>
      </c>
      <c r="E207" s="6">
        <v>250</v>
      </c>
      <c r="F207" s="3" t="s">
        <v>499</v>
      </c>
      <c r="G207" s="3" t="s">
        <v>499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6">
        <v>0</v>
      </c>
      <c r="P207" s="6">
        <v>0</v>
      </c>
      <c r="Q207" s="6">
        <v>0</v>
      </c>
      <c r="R207" s="6">
        <v>0</v>
      </c>
      <c r="S207" s="4"/>
      <c r="T207" s="4"/>
      <c r="U207" s="4"/>
      <c r="V207" s="4"/>
      <c r="W207" s="7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ht="30" x14ac:dyDescent="0.25">
      <c r="A208" s="2">
        <v>409272</v>
      </c>
      <c r="B208" s="3" t="s">
        <v>1602</v>
      </c>
      <c r="C208" s="3" t="s">
        <v>1329</v>
      </c>
      <c r="D208" s="3" t="s">
        <v>136</v>
      </c>
      <c r="E208" s="2">
        <v>250</v>
      </c>
      <c r="F208" s="3" t="s">
        <v>499</v>
      </c>
      <c r="G208" s="3" t="s">
        <v>499</v>
      </c>
      <c r="H208" s="6">
        <v>3108000</v>
      </c>
      <c r="I208" s="6">
        <v>3900000</v>
      </c>
      <c r="J208" s="6">
        <v>3762000</v>
      </c>
      <c r="K208" s="6">
        <v>3757000</v>
      </c>
      <c r="L208" s="6">
        <v>4082000</v>
      </c>
      <c r="M208" s="6">
        <v>3929000</v>
      </c>
      <c r="N208" s="6">
        <v>4898000</v>
      </c>
      <c r="O208" s="6">
        <v>3676000</v>
      </c>
      <c r="P208" s="6">
        <v>3560000</v>
      </c>
      <c r="Q208" s="6">
        <v>3873000</v>
      </c>
      <c r="R208" s="6">
        <v>3740000</v>
      </c>
      <c r="S208" s="6">
        <v>3394000</v>
      </c>
      <c r="T208" s="6">
        <v>3477000</v>
      </c>
      <c r="U208" s="6">
        <v>3143000</v>
      </c>
      <c r="V208" s="2">
        <v>3143000</v>
      </c>
      <c r="W208" s="4"/>
      <c r="X208" s="6">
        <v>3978000</v>
      </c>
      <c r="Y208" s="4"/>
      <c r="Z208" s="4"/>
      <c r="AA208" s="6">
        <v>3628000</v>
      </c>
      <c r="AB208" s="6">
        <v>4143000</v>
      </c>
      <c r="AC208" s="6">
        <v>3739000</v>
      </c>
      <c r="AD208" s="6">
        <v>4181600</v>
      </c>
      <c r="AE208" s="6">
        <v>3548700</v>
      </c>
      <c r="AF208" s="6">
        <v>3616300</v>
      </c>
      <c r="AG208" s="2">
        <v>3644800</v>
      </c>
      <c r="AH208" s="2">
        <v>2849300</v>
      </c>
      <c r="AI208" s="6">
        <v>3178100</v>
      </c>
      <c r="AJ208" s="6">
        <v>1556400</v>
      </c>
      <c r="AK208" s="6">
        <v>0</v>
      </c>
      <c r="AL208" s="6">
        <v>0</v>
      </c>
      <c r="AM208" s="4"/>
      <c r="AN208" s="4"/>
      <c r="AO208" s="4"/>
      <c r="AP208" s="4"/>
      <c r="AQ208" s="4"/>
      <c r="AR208" s="4"/>
      <c r="AS208" s="5"/>
      <c r="AT208" s="4"/>
    </row>
    <row r="209" spans="1:46" ht="30" x14ac:dyDescent="0.25">
      <c r="A209" s="2">
        <v>412237</v>
      </c>
      <c r="B209" s="3" t="s">
        <v>1602</v>
      </c>
      <c r="C209" s="3" t="s">
        <v>1329</v>
      </c>
      <c r="D209" s="3" t="s">
        <v>180</v>
      </c>
      <c r="E209" s="2">
        <v>305</v>
      </c>
      <c r="F209" s="3" t="s">
        <v>499</v>
      </c>
      <c r="G209" s="3" t="s">
        <v>499</v>
      </c>
      <c r="H209" s="5"/>
      <c r="I209" s="5"/>
      <c r="J209" s="5"/>
      <c r="K209" s="5"/>
      <c r="L209" s="5"/>
      <c r="M209" s="5"/>
      <c r="N209" s="5"/>
      <c r="O209" s="4"/>
      <c r="P209" s="4"/>
      <c r="Q209" s="4"/>
      <c r="R209" s="4"/>
      <c r="S209" s="4"/>
      <c r="T209" s="4"/>
      <c r="U209" s="4"/>
      <c r="V209" s="7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7"/>
      <c r="AH209" s="7"/>
      <c r="AI209" s="4"/>
      <c r="AJ209" s="4"/>
      <c r="AK209" s="6">
        <v>0</v>
      </c>
      <c r="AL209" s="6">
        <v>0</v>
      </c>
      <c r="AM209" s="4"/>
      <c r="AN209" s="4"/>
      <c r="AO209" s="4"/>
      <c r="AP209" s="4"/>
      <c r="AQ209" s="4"/>
      <c r="AR209" s="4"/>
      <c r="AS209" s="5"/>
      <c r="AT209" s="4"/>
    </row>
    <row r="210" spans="1:46" ht="45" x14ac:dyDescent="0.25">
      <c r="A210" s="2">
        <v>404049</v>
      </c>
      <c r="B210" s="3" t="s">
        <v>1603</v>
      </c>
      <c r="C210" s="3" t="s">
        <v>1604</v>
      </c>
      <c r="D210" s="3" t="s">
        <v>141</v>
      </c>
      <c r="E210" s="2">
        <v>1422</v>
      </c>
      <c r="F210" s="3" t="s">
        <v>1605</v>
      </c>
      <c r="G210" s="3" t="s">
        <v>1606</v>
      </c>
      <c r="H210" s="6">
        <v>0</v>
      </c>
      <c r="I210" s="6">
        <v>0</v>
      </c>
      <c r="J210" s="6">
        <v>130747000</v>
      </c>
      <c r="K210" s="6">
        <v>338500000</v>
      </c>
      <c r="L210" s="6">
        <v>207400000</v>
      </c>
      <c r="M210" s="6">
        <v>16082000</v>
      </c>
      <c r="N210" s="6">
        <v>0</v>
      </c>
      <c r="O210" s="6">
        <v>0</v>
      </c>
      <c r="P210" s="4"/>
      <c r="Q210" s="6">
        <v>46470000</v>
      </c>
      <c r="R210" s="6">
        <v>46470000</v>
      </c>
      <c r="S210" s="6">
        <v>192000000</v>
      </c>
      <c r="T210" s="2">
        <v>217031000</v>
      </c>
      <c r="U210" s="2">
        <v>244404000</v>
      </c>
      <c r="V210" s="2">
        <v>252213248</v>
      </c>
      <c r="W210" s="2">
        <v>249543371</v>
      </c>
      <c r="X210" s="2">
        <v>239425983</v>
      </c>
      <c r="Y210" s="6">
        <v>191143221</v>
      </c>
      <c r="Z210" s="6">
        <v>263316645</v>
      </c>
      <c r="AA210" s="6">
        <v>231295283</v>
      </c>
      <c r="AB210" s="6">
        <v>196992000</v>
      </c>
      <c r="AC210" s="6">
        <v>196992000</v>
      </c>
      <c r="AD210" s="6">
        <v>287470563</v>
      </c>
      <c r="AE210" s="6">
        <v>218988252</v>
      </c>
      <c r="AF210" s="6">
        <v>238138089</v>
      </c>
      <c r="AG210" s="6">
        <v>146932033</v>
      </c>
      <c r="AH210" s="6">
        <v>146932033</v>
      </c>
      <c r="AI210" s="6">
        <v>156000000</v>
      </c>
      <c r="AJ210" s="2">
        <v>158300000</v>
      </c>
      <c r="AK210" s="2">
        <v>113600000</v>
      </c>
      <c r="AL210" s="2">
        <v>166900000</v>
      </c>
      <c r="AM210" s="2">
        <v>226386390</v>
      </c>
      <c r="AN210" s="6">
        <v>201344884</v>
      </c>
      <c r="AO210" s="6">
        <v>181800635</v>
      </c>
      <c r="AP210" s="6">
        <v>138633151</v>
      </c>
      <c r="AQ210" s="6">
        <v>190672704</v>
      </c>
      <c r="AR210" s="6">
        <v>190487786</v>
      </c>
      <c r="AS210" s="6">
        <v>163202624</v>
      </c>
      <c r="AT210" s="4"/>
    </row>
    <row r="211" spans="1:46" ht="45" x14ac:dyDescent="0.25">
      <c r="A211" s="2">
        <v>404050</v>
      </c>
      <c r="B211" s="3" t="s">
        <v>1603</v>
      </c>
      <c r="C211" s="3" t="s">
        <v>1604</v>
      </c>
      <c r="D211" s="3" t="s">
        <v>136</v>
      </c>
      <c r="E211" s="2">
        <v>1405</v>
      </c>
      <c r="F211" s="3" t="s">
        <v>1607</v>
      </c>
      <c r="G211" s="3" t="s">
        <v>1608</v>
      </c>
      <c r="H211" s="6">
        <v>175000000</v>
      </c>
      <c r="I211" s="6">
        <v>95616000</v>
      </c>
      <c r="J211" s="6">
        <v>98674000</v>
      </c>
      <c r="K211" s="6">
        <v>0</v>
      </c>
      <c r="L211" s="6">
        <v>2400000</v>
      </c>
      <c r="M211" s="6">
        <v>0</v>
      </c>
      <c r="N211" s="6">
        <v>0</v>
      </c>
      <c r="O211" s="6">
        <v>0</v>
      </c>
      <c r="P211" s="4"/>
      <c r="Q211" s="6">
        <v>0</v>
      </c>
      <c r="R211" s="6">
        <v>0</v>
      </c>
      <c r="S211" s="6">
        <v>8000000</v>
      </c>
      <c r="T211" s="2">
        <v>11880000</v>
      </c>
      <c r="U211" s="2">
        <v>11520000</v>
      </c>
      <c r="V211" s="2">
        <v>8640000</v>
      </c>
      <c r="W211" s="2">
        <v>5460000</v>
      </c>
      <c r="X211" s="2">
        <v>4850585</v>
      </c>
      <c r="Y211" s="2">
        <v>6081453</v>
      </c>
      <c r="Z211" s="2">
        <v>14469602</v>
      </c>
      <c r="AA211" s="2">
        <v>8467214</v>
      </c>
      <c r="AB211" s="2">
        <v>52056000</v>
      </c>
      <c r="AC211" s="2">
        <v>52056000</v>
      </c>
      <c r="AD211" s="2">
        <v>107247792</v>
      </c>
      <c r="AE211" s="2">
        <v>84096000</v>
      </c>
      <c r="AF211" s="2">
        <v>59594531</v>
      </c>
      <c r="AG211" s="2">
        <v>77895406</v>
      </c>
      <c r="AH211" s="2">
        <v>77895406</v>
      </c>
      <c r="AI211" s="6">
        <v>45200000</v>
      </c>
      <c r="AJ211" s="6">
        <v>52500000</v>
      </c>
      <c r="AK211" s="6">
        <v>53400000</v>
      </c>
      <c r="AL211" s="6">
        <v>9500000</v>
      </c>
      <c r="AM211" s="6">
        <v>16725490</v>
      </c>
      <c r="AN211" s="6">
        <v>6957815</v>
      </c>
      <c r="AO211" s="6">
        <v>41530946</v>
      </c>
      <c r="AP211" s="6">
        <v>51840000</v>
      </c>
      <c r="AQ211" s="6">
        <v>51840000</v>
      </c>
      <c r="AR211" s="6">
        <v>16795949</v>
      </c>
      <c r="AS211" s="6">
        <v>46095792</v>
      </c>
      <c r="AT211" s="4"/>
    </row>
    <row r="212" spans="1:46" ht="45" x14ac:dyDescent="0.25">
      <c r="A212" s="2">
        <v>404052</v>
      </c>
      <c r="B212" s="3" t="s">
        <v>1603</v>
      </c>
      <c r="C212" s="3" t="s">
        <v>1604</v>
      </c>
      <c r="D212" s="3" t="s">
        <v>180</v>
      </c>
      <c r="E212" s="2">
        <v>1369</v>
      </c>
      <c r="F212" s="3" t="s">
        <v>1609</v>
      </c>
      <c r="G212" s="3" t="s">
        <v>1610</v>
      </c>
      <c r="H212" s="6">
        <v>141100000</v>
      </c>
      <c r="I212" s="6">
        <v>158508000</v>
      </c>
      <c r="J212" s="6">
        <v>145790000</v>
      </c>
      <c r="K212" s="6">
        <v>120000000</v>
      </c>
      <c r="L212" s="6">
        <v>143300000</v>
      </c>
      <c r="M212" s="6">
        <v>151112000</v>
      </c>
      <c r="N212" s="6">
        <v>179341000</v>
      </c>
      <c r="O212" s="6">
        <v>214800000</v>
      </c>
      <c r="P212" s="4"/>
      <c r="Q212" s="6">
        <v>207990000</v>
      </c>
      <c r="R212" s="6">
        <v>207990000</v>
      </c>
      <c r="S212" s="2">
        <v>208000000</v>
      </c>
      <c r="T212" s="2">
        <v>192857000</v>
      </c>
      <c r="U212" s="6">
        <v>187083000</v>
      </c>
      <c r="V212" s="6">
        <v>394200000</v>
      </c>
      <c r="W212" s="6">
        <v>354780000</v>
      </c>
      <c r="X212" s="6">
        <v>340395940</v>
      </c>
      <c r="Y212" s="6">
        <v>271751526</v>
      </c>
      <c r="Z212" s="6">
        <v>198521286</v>
      </c>
      <c r="AA212" s="6">
        <v>270222917</v>
      </c>
      <c r="AB212" s="6">
        <v>265680000</v>
      </c>
      <c r="AC212" s="6">
        <v>265680000</v>
      </c>
      <c r="AD212" s="6">
        <v>318867744</v>
      </c>
      <c r="AE212" s="6">
        <v>281645492</v>
      </c>
      <c r="AF212" s="6">
        <v>287468830</v>
      </c>
      <c r="AG212" s="6">
        <v>249575010</v>
      </c>
      <c r="AH212" s="6">
        <v>249575010</v>
      </c>
      <c r="AI212" s="6">
        <v>19000000</v>
      </c>
      <c r="AJ212" s="6">
        <v>11600000</v>
      </c>
      <c r="AK212" s="6">
        <v>116300000</v>
      </c>
      <c r="AL212" s="6">
        <v>150400000</v>
      </c>
      <c r="AM212" s="6">
        <v>218382614</v>
      </c>
      <c r="AN212" s="6">
        <v>252709677</v>
      </c>
      <c r="AO212" s="6">
        <v>129645332</v>
      </c>
      <c r="AP212" s="6">
        <v>258834261</v>
      </c>
      <c r="AQ212" s="6">
        <v>218915500</v>
      </c>
      <c r="AR212" s="6">
        <v>231232643</v>
      </c>
      <c r="AS212" s="6">
        <v>230549674</v>
      </c>
      <c r="AT212" s="4"/>
    </row>
    <row r="213" spans="1:46" ht="45" x14ac:dyDescent="0.25">
      <c r="A213" s="2">
        <v>404053</v>
      </c>
      <c r="B213" s="3" t="s">
        <v>1603</v>
      </c>
      <c r="C213" s="3" t="s">
        <v>1604</v>
      </c>
      <c r="D213" s="3" t="s">
        <v>157</v>
      </c>
      <c r="E213" s="2">
        <v>1415</v>
      </c>
      <c r="F213" s="3" t="s">
        <v>1611</v>
      </c>
      <c r="G213" s="3" t="s">
        <v>1612</v>
      </c>
      <c r="H213" s="2">
        <v>215300000</v>
      </c>
      <c r="I213" s="2">
        <v>223614000</v>
      </c>
      <c r="J213" s="2">
        <v>82077000</v>
      </c>
      <c r="K213" s="2">
        <v>27000000</v>
      </c>
      <c r="L213" s="2">
        <v>112900000</v>
      </c>
      <c r="M213" s="2">
        <v>245660000</v>
      </c>
      <c r="N213" s="2">
        <v>120679000</v>
      </c>
      <c r="O213" s="2">
        <v>145200000</v>
      </c>
      <c r="P213" s="4"/>
      <c r="Q213" s="6">
        <v>181960000</v>
      </c>
      <c r="R213" s="6">
        <v>181960000</v>
      </c>
      <c r="S213" s="2">
        <v>392000000</v>
      </c>
      <c r="T213" s="6">
        <v>279786000</v>
      </c>
      <c r="U213" s="6">
        <v>358518000</v>
      </c>
      <c r="V213" s="6">
        <v>151401000</v>
      </c>
      <c r="W213" s="6">
        <v>371520000</v>
      </c>
      <c r="X213" s="6">
        <v>356457240</v>
      </c>
      <c r="Y213" s="2">
        <v>284573897</v>
      </c>
      <c r="Z213" s="6">
        <v>284573897</v>
      </c>
      <c r="AA213" s="6">
        <v>311419961</v>
      </c>
      <c r="AB213" s="6">
        <v>148008528</v>
      </c>
      <c r="AC213" s="6">
        <v>148009000</v>
      </c>
      <c r="AD213" s="6">
        <v>49026439</v>
      </c>
      <c r="AE213" s="6">
        <v>79017542</v>
      </c>
      <c r="AF213" s="6">
        <v>117181383</v>
      </c>
      <c r="AG213" s="6">
        <v>89434274</v>
      </c>
      <c r="AH213" s="6">
        <v>89434274</v>
      </c>
      <c r="AI213" s="6">
        <v>3000000</v>
      </c>
      <c r="AJ213" s="4"/>
      <c r="AK213" s="4"/>
      <c r="AL213" s="4"/>
      <c r="AM213" s="4"/>
      <c r="AN213" s="4"/>
      <c r="AO213" s="4"/>
      <c r="AP213" s="4"/>
      <c r="AQ213" s="4"/>
      <c r="AR213" s="6">
        <v>0</v>
      </c>
      <c r="AS213" s="6">
        <v>0</v>
      </c>
      <c r="AT213" s="4"/>
    </row>
    <row r="214" spans="1:46" ht="45" x14ac:dyDescent="0.25">
      <c r="A214" s="2">
        <v>423302</v>
      </c>
      <c r="B214" s="3" t="s">
        <v>1603</v>
      </c>
      <c r="C214" s="3" t="s">
        <v>1604</v>
      </c>
      <c r="D214" s="3" t="s">
        <v>169</v>
      </c>
      <c r="E214" s="2">
        <v>1515</v>
      </c>
      <c r="F214" s="3" t="s">
        <v>1613</v>
      </c>
      <c r="G214" s="3" t="s">
        <v>1614</v>
      </c>
      <c r="H214" s="7"/>
      <c r="I214" s="7"/>
      <c r="J214" s="7"/>
      <c r="K214" s="7"/>
      <c r="L214" s="7"/>
      <c r="M214" s="7"/>
      <c r="N214" s="7"/>
      <c r="O214" s="7"/>
      <c r="P214" s="4"/>
      <c r="Q214" s="4"/>
      <c r="R214" s="4"/>
      <c r="S214" s="7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4"/>
      <c r="AI214" s="6">
        <v>404000000</v>
      </c>
      <c r="AJ214" s="6">
        <v>366100000</v>
      </c>
      <c r="AK214" s="6">
        <v>377300000</v>
      </c>
      <c r="AL214" s="6">
        <v>377900000</v>
      </c>
      <c r="AM214" s="6">
        <v>372963888</v>
      </c>
      <c r="AN214" s="6">
        <v>274484870</v>
      </c>
      <c r="AO214" s="2">
        <v>320695100</v>
      </c>
      <c r="AP214" s="6">
        <v>287441350</v>
      </c>
      <c r="AQ214" s="6">
        <v>213301413</v>
      </c>
      <c r="AR214" s="6">
        <v>355979409</v>
      </c>
      <c r="AS214" s="6">
        <v>357105825</v>
      </c>
      <c r="AT214" s="4"/>
    </row>
    <row r="215" spans="1:46" ht="30" x14ac:dyDescent="0.25">
      <c r="A215" s="2">
        <v>412055</v>
      </c>
      <c r="B215" s="3" t="s">
        <v>526</v>
      </c>
      <c r="C215" s="3" t="s">
        <v>527</v>
      </c>
      <c r="D215" s="3" t="s">
        <v>141</v>
      </c>
      <c r="E215" s="2">
        <v>580</v>
      </c>
      <c r="F215" s="3" t="s">
        <v>528</v>
      </c>
      <c r="G215" s="3" t="s">
        <v>529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7"/>
      <c r="U215" s="7"/>
      <c r="V215" s="5"/>
      <c r="W215" s="5"/>
      <c r="X215" s="5"/>
      <c r="Y215" s="5"/>
      <c r="Z215" s="7"/>
      <c r="AA215" s="5"/>
      <c r="AB215" s="7"/>
      <c r="AC215" s="7"/>
      <c r="AD215" s="7"/>
      <c r="AE215" s="6">
        <v>2763820</v>
      </c>
      <c r="AF215" s="6">
        <v>2763820</v>
      </c>
      <c r="AG215" s="6">
        <v>2763820</v>
      </c>
      <c r="AH215" s="6">
        <v>1627730</v>
      </c>
      <c r="AI215" s="6">
        <v>1754980</v>
      </c>
      <c r="AJ215" s="6">
        <v>1658730</v>
      </c>
      <c r="AK215" s="6">
        <v>1698910</v>
      </c>
      <c r="AL215" s="6">
        <v>1510300</v>
      </c>
      <c r="AM215" s="6">
        <v>1780850</v>
      </c>
      <c r="AN215" s="4"/>
      <c r="AO215" s="7"/>
      <c r="AP215" s="6">
        <v>1600280</v>
      </c>
      <c r="AQ215" s="4"/>
      <c r="AR215" s="4"/>
      <c r="AS215" s="4"/>
      <c r="AT215" s="4"/>
    </row>
    <row r="216" spans="1:46" x14ac:dyDescent="0.25">
      <c r="A216" s="2">
        <v>400180</v>
      </c>
      <c r="B216" s="3" t="s">
        <v>499</v>
      </c>
      <c r="C216" s="3" t="s">
        <v>531</v>
      </c>
      <c r="D216" s="3" t="s">
        <v>393</v>
      </c>
      <c r="E216" s="2">
        <v>525</v>
      </c>
      <c r="F216" s="3" t="s">
        <v>533</v>
      </c>
      <c r="G216" s="3" t="s">
        <v>534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5"/>
      <c r="W216" s="5"/>
      <c r="X216" s="5"/>
      <c r="Y216" s="5"/>
      <c r="Z216" s="4"/>
      <c r="AA216" s="5"/>
      <c r="AB216" s="4"/>
      <c r="AC216" s="4"/>
      <c r="AD216" s="6">
        <v>221662000</v>
      </c>
      <c r="AE216" s="6">
        <v>286665025</v>
      </c>
      <c r="AF216" s="6">
        <v>380355961</v>
      </c>
      <c r="AG216" s="6">
        <v>387819000</v>
      </c>
      <c r="AH216" s="6">
        <v>401362000</v>
      </c>
      <c r="AI216" s="6">
        <v>343711000</v>
      </c>
      <c r="AJ216" s="6">
        <v>389957000</v>
      </c>
      <c r="AK216" s="6">
        <v>185703000</v>
      </c>
      <c r="AL216" s="6">
        <v>239828000</v>
      </c>
      <c r="AM216" s="6">
        <v>317814000</v>
      </c>
      <c r="AN216" s="6">
        <v>285292000</v>
      </c>
      <c r="AO216" s="6">
        <v>132214000</v>
      </c>
      <c r="AP216" s="6">
        <v>101952000</v>
      </c>
      <c r="AQ216" s="6">
        <v>111085000</v>
      </c>
      <c r="AR216" s="6">
        <v>136859000</v>
      </c>
      <c r="AS216" s="6">
        <v>129847000</v>
      </c>
      <c r="AT216" s="4"/>
    </row>
    <row r="217" spans="1:46" ht="30" x14ac:dyDescent="0.25">
      <c r="A217" s="2">
        <v>409336</v>
      </c>
      <c r="B217" s="3" t="s">
        <v>530</v>
      </c>
      <c r="C217" s="3" t="s">
        <v>531</v>
      </c>
      <c r="D217" s="3" t="s">
        <v>384</v>
      </c>
      <c r="E217" s="2">
        <v>505</v>
      </c>
      <c r="F217" s="3" t="s">
        <v>535</v>
      </c>
      <c r="G217" s="3" t="s">
        <v>536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6">
        <v>311388920</v>
      </c>
      <c r="V217" s="2">
        <v>357270123</v>
      </c>
      <c r="W217" s="2">
        <v>312039400</v>
      </c>
      <c r="X217" s="2">
        <v>258503320</v>
      </c>
      <c r="Y217" s="2">
        <v>215117420</v>
      </c>
      <c r="Z217" s="6">
        <v>270189700</v>
      </c>
      <c r="AA217" s="6">
        <v>347964721</v>
      </c>
      <c r="AB217" s="6">
        <v>388708060</v>
      </c>
      <c r="AC217" s="6">
        <v>444315960</v>
      </c>
      <c r="AD217" s="6">
        <v>371958440</v>
      </c>
      <c r="AE217" s="6">
        <v>353607600</v>
      </c>
      <c r="AF217" s="6">
        <v>345835413</v>
      </c>
      <c r="AG217" s="6">
        <v>352773231</v>
      </c>
      <c r="AH217" s="6">
        <v>337521653</v>
      </c>
      <c r="AI217" s="6">
        <v>283148578</v>
      </c>
      <c r="AJ217" s="6">
        <v>257737000</v>
      </c>
      <c r="AK217" s="6">
        <v>184918000</v>
      </c>
      <c r="AL217" s="6">
        <v>260849000</v>
      </c>
      <c r="AM217" s="6">
        <v>365968000</v>
      </c>
      <c r="AN217" s="6">
        <v>138222000</v>
      </c>
      <c r="AO217" s="6">
        <v>258318000</v>
      </c>
      <c r="AP217" s="6">
        <v>254185000</v>
      </c>
      <c r="AQ217" s="6">
        <v>267873000</v>
      </c>
      <c r="AR217" s="6">
        <v>197763000</v>
      </c>
      <c r="AS217" s="4"/>
      <c r="AT217" s="4"/>
    </row>
    <row r="218" spans="1:46" ht="30" x14ac:dyDescent="0.25">
      <c r="A218" s="2">
        <v>409337</v>
      </c>
      <c r="B218" s="3" t="s">
        <v>530</v>
      </c>
      <c r="C218" s="3" t="s">
        <v>531</v>
      </c>
      <c r="D218" s="3" t="s">
        <v>312</v>
      </c>
      <c r="E218" s="6">
        <v>500</v>
      </c>
      <c r="F218" s="3" t="s">
        <v>537</v>
      </c>
      <c r="G218" s="3" t="s">
        <v>538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5"/>
      <c r="U218" s="2">
        <v>115011480</v>
      </c>
      <c r="V218" s="2">
        <v>38477077</v>
      </c>
      <c r="W218" s="2">
        <v>59544200</v>
      </c>
      <c r="X218" s="6">
        <v>46936680</v>
      </c>
      <c r="Y218" s="6">
        <v>25043590</v>
      </c>
      <c r="Z218" s="6">
        <v>25908300</v>
      </c>
      <c r="AA218" s="6">
        <v>20429800</v>
      </c>
      <c r="AB218" s="6">
        <v>24285540</v>
      </c>
      <c r="AC218" s="6">
        <v>25234040</v>
      </c>
      <c r="AD218" s="6">
        <v>40982320</v>
      </c>
      <c r="AE218" s="6">
        <v>64930200</v>
      </c>
      <c r="AF218" s="6">
        <v>123089689</v>
      </c>
      <c r="AG218" s="6">
        <v>125594242</v>
      </c>
      <c r="AH218" s="6">
        <v>68863736</v>
      </c>
      <c r="AI218" s="6">
        <v>107727630</v>
      </c>
      <c r="AJ218" s="6">
        <v>139332000</v>
      </c>
      <c r="AK218" s="6">
        <v>187346000</v>
      </c>
      <c r="AL218" s="6">
        <v>61956000</v>
      </c>
      <c r="AM218" s="6">
        <v>48908000</v>
      </c>
      <c r="AN218" s="6">
        <v>77517000</v>
      </c>
      <c r="AO218" s="6">
        <v>70495000</v>
      </c>
      <c r="AP218" s="6">
        <v>97844000</v>
      </c>
      <c r="AQ218" s="6">
        <v>42270000</v>
      </c>
      <c r="AR218" s="6">
        <v>102114000</v>
      </c>
      <c r="AS218" s="6">
        <v>89492000</v>
      </c>
      <c r="AT218" s="4"/>
    </row>
    <row r="219" spans="1:46" ht="30" x14ac:dyDescent="0.25">
      <c r="A219" s="2">
        <v>409338</v>
      </c>
      <c r="B219" s="3" t="s">
        <v>530</v>
      </c>
      <c r="C219" s="3" t="s">
        <v>531</v>
      </c>
      <c r="D219" s="3" t="s">
        <v>157</v>
      </c>
      <c r="E219" s="2">
        <v>390</v>
      </c>
      <c r="F219" s="3" t="s">
        <v>547</v>
      </c>
      <c r="G219" s="3" t="s">
        <v>548</v>
      </c>
      <c r="H219" s="6">
        <v>110771000</v>
      </c>
      <c r="I219" s="6">
        <v>82772000</v>
      </c>
      <c r="J219" s="6">
        <v>91579000</v>
      </c>
      <c r="K219" s="6">
        <v>83604000</v>
      </c>
      <c r="L219" s="6">
        <v>97896000</v>
      </c>
      <c r="M219" s="6">
        <v>95998000</v>
      </c>
      <c r="N219" s="6">
        <v>105959300</v>
      </c>
      <c r="O219" s="6">
        <v>123241000</v>
      </c>
      <c r="P219" s="6">
        <v>111895000</v>
      </c>
      <c r="Q219" s="6">
        <v>125130000</v>
      </c>
      <c r="R219" s="6">
        <v>111809000</v>
      </c>
      <c r="S219" s="6">
        <v>102065000</v>
      </c>
      <c r="T219" s="6">
        <v>70928000</v>
      </c>
      <c r="U219" s="6">
        <v>109490000</v>
      </c>
      <c r="V219" s="2">
        <v>63065000</v>
      </c>
      <c r="W219" s="6">
        <v>93039000</v>
      </c>
      <c r="X219" s="6">
        <v>65051000</v>
      </c>
      <c r="Y219" s="6">
        <v>106707000</v>
      </c>
      <c r="Z219" s="6">
        <v>98387000</v>
      </c>
      <c r="AA219" s="6">
        <v>82563000</v>
      </c>
      <c r="AB219" s="6">
        <v>111580000</v>
      </c>
      <c r="AC219" s="6">
        <v>137680000</v>
      </c>
      <c r="AD219" s="6">
        <v>93653000</v>
      </c>
      <c r="AE219" s="6">
        <v>99832000</v>
      </c>
      <c r="AF219" s="6">
        <v>214556542</v>
      </c>
      <c r="AG219" s="6">
        <v>218861466</v>
      </c>
      <c r="AH219" s="6">
        <v>190780274</v>
      </c>
      <c r="AI219" s="6">
        <v>96134268</v>
      </c>
      <c r="AJ219" s="6">
        <v>120459000</v>
      </c>
      <c r="AK219" s="6">
        <v>228073000</v>
      </c>
      <c r="AL219" s="6">
        <v>79278000</v>
      </c>
      <c r="AM219" s="6">
        <v>142746000</v>
      </c>
      <c r="AN219" s="6">
        <v>242410000</v>
      </c>
      <c r="AO219" s="2">
        <v>238218000</v>
      </c>
      <c r="AP219" s="2">
        <v>237909000</v>
      </c>
      <c r="AQ219" s="2">
        <v>238966000</v>
      </c>
      <c r="AR219" s="2">
        <v>265264000</v>
      </c>
      <c r="AS219" s="2">
        <v>2457257000</v>
      </c>
      <c r="AT219" s="4"/>
    </row>
    <row r="220" spans="1:46" ht="30" x14ac:dyDescent="0.25">
      <c r="A220" s="2">
        <v>409339</v>
      </c>
      <c r="B220" s="3" t="s">
        <v>530</v>
      </c>
      <c r="C220" s="3" t="s">
        <v>531</v>
      </c>
      <c r="D220" s="3" t="s">
        <v>172</v>
      </c>
      <c r="E220" s="2">
        <v>374</v>
      </c>
      <c r="F220" s="3" t="s">
        <v>549</v>
      </c>
      <c r="G220" s="3" t="s">
        <v>550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5"/>
      <c r="U220" s="2">
        <v>14324400</v>
      </c>
      <c r="V220" s="6">
        <v>19947600</v>
      </c>
      <c r="W220" s="6">
        <v>15508400</v>
      </c>
      <c r="X220" s="2">
        <v>11498400</v>
      </c>
      <c r="Y220" s="6">
        <v>22376800</v>
      </c>
      <c r="Z220" s="6">
        <v>19313860</v>
      </c>
      <c r="AA220" s="6">
        <v>195000</v>
      </c>
      <c r="AB220" s="6">
        <v>16149900</v>
      </c>
      <c r="AC220" s="6">
        <v>307500</v>
      </c>
      <c r="AD220" s="6">
        <v>15862288</v>
      </c>
      <c r="AE220" s="6">
        <v>8128808</v>
      </c>
      <c r="AF220" s="6">
        <v>32378761</v>
      </c>
      <c r="AG220" s="6">
        <v>32855864</v>
      </c>
      <c r="AH220" s="6">
        <v>16352245</v>
      </c>
      <c r="AI220" s="6">
        <v>75569798</v>
      </c>
      <c r="AJ220" s="6">
        <v>81705000</v>
      </c>
      <c r="AK220" s="6">
        <v>69862000</v>
      </c>
      <c r="AL220" s="6">
        <v>90847000</v>
      </c>
      <c r="AM220" s="6">
        <v>95210000</v>
      </c>
      <c r="AN220" s="6">
        <v>84916000</v>
      </c>
      <c r="AO220" s="6">
        <v>95561000</v>
      </c>
      <c r="AP220" s="6">
        <v>65209000</v>
      </c>
      <c r="AQ220" s="6">
        <v>101487000</v>
      </c>
      <c r="AR220" s="6">
        <v>81185000</v>
      </c>
      <c r="AS220" s="6">
        <v>79229000</v>
      </c>
      <c r="AT220" s="4"/>
    </row>
    <row r="221" spans="1:46" ht="30" x14ac:dyDescent="0.25">
      <c r="A221" s="2">
        <v>409341</v>
      </c>
      <c r="B221" s="3" t="s">
        <v>530</v>
      </c>
      <c r="C221" s="3" t="s">
        <v>531</v>
      </c>
      <c r="D221" s="3" t="s">
        <v>141</v>
      </c>
      <c r="E221" s="2">
        <v>165</v>
      </c>
      <c r="F221" s="3" t="s">
        <v>553</v>
      </c>
      <c r="G221" s="3" t="s">
        <v>554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4"/>
      <c r="Q221" s="4"/>
      <c r="R221" s="4"/>
      <c r="S221" s="4"/>
      <c r="T221" s="5"/>
      <c r="U221" s="5"/>
      <c r="V221" s="5"/>
      <c r="W221" s="5"/>
      <c r="X221" s="5"/>
      <c r="Y221" s="4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4"/>
      <c r="AQ221" s="4"/>
      <c r="AR221" s="4"/>
      <c r="AS221" s="4"/>
      <c r="AT221" s="4"/>
    </row>
    <row r="222" spans="1:46" ht="30" x14ac:dyDescent="0.25">
      <c r="A222" s="2">
        <v>409342</v>
      </c>
      <c r="B222" s="3" t="s">
        <v>530</v>
      </c>
      <c r="C222" s="3" t="s">
        <v>531</v>
      </c>
      <c r="D222" s="3" t="s">
        <v>180</v>
      </c>
      <c r="E222" s="2">
        <v>433</v>
      </c>
      <c r="F222" s="3" t="s">
        <v>499</v>
      </c>
      <c r="G222" s="3" t="s">
        <v>499</v>
      </c>
      <c r="H222" s="6">
        <v>93189300</v>
      </c>
      <c r="I222" s="6">
        <v>57337300</v>
      </c>
      <c r="J222" s="6">
        <v>67775800</v>
      </c>
      <c r="K222" s="6">
        <v>61289600</v>
      </c>
      <c r="L222" s="6">
        <v>71859100</v>
      </c>
      <c r="M222" s="6">
        <v>77388400</v>
      </c>
      <c r="N222" s="6">
        <v>84502800</v>
      </c>
      <c r="O222" s="6">
        <v>84162000</v>
      </c>
      <c r="P222" s="6">
        <v>87298400</v>
      </c>
      <c r="Q222" s="6">
        <v>57276100</v>
      </c>
      <c r="R222" s="6">
        <v>79922700</v>
      </c>
      <c r="S222" s="6">
        <v>80883400</v>
      </c>
      <c r="T222" s="6">
        <v>85959200</v>
      </c>
      <c r="U222" s="6">
        <v>44371100</v>
      </c>
      <c r="V222" s="6">
        <v>131711000</v>
      </c>
      <c r="W222" s="6">
        <v>188521000</v>
      </c>
      <c r="X222" s="2">
        <v>185131000</v>
      </c>
      <c r="Y222" s="6">
        <v>224797000</v>
      </c>
      <c r="Z222" s="6">
        <v>227996000</v>
      </c>
      <c r="AA222" s="2">
        <v>194253000</v>
      </c>
      <c r="AB222" s="2">
        <v>168649700</v>
      </c>
      <c r="AC222" s="2">
        <v>214523000</v>
      </c>
      <c r="AD222" s="2">
        <v>82031000</v>
      </c>
      <c r="AE222" s="2">
        <v>33624000</v>
      </c>
      <c r="AF222" s="2">
        <v>74710528</v>
      </c>
      <c r="AG222" s="2">
        <v>76205000</v>
      </c>
      <c r="AH222" s="6">
        <v>24858000</v>
      </c>
      <c r="AI222" s="6">
        <v>11022000</v>
      </c>
      <c r="AJ222" s="6">
        <v>6276000</v>
      </c>
      <c r="AK222" s="6">
        <v>7035000</v>
      </c>
      <c r="AL222" s="6">
        <v>2249000</v>
      </c>
      <c r="AM222" s="6">
        <v>6066000</v>
      </c>
      <c r="AN222" s="6">
        <v>574000</v>
      </c>
      <c r="AO222" s="6">
        <v>334000</v>
      </c>
      <c r="AP222" s="4"/>
      <c r="AQ222" s="4"/>
      <c r="AR222" s="4"/>
      <c r="AS222" s="4"/>
      <c r="AT222" s="4"/>
    </row>
    <row r="223" spans="1:46" ht="30" x14ac:dyDescent="0.25">
      <c r="A223" s="2">
        <v>409344</v>
      </c>
      <c r="B223" s="3" t="s">
        <v>530</v>
      </c>
      <c r="C223" s="3" t="s">
        <v>531</v>
      </c>
      <c r="D223" s="3" t="s">
        <v>136</v>
      </c>
      <c r="E223" s="2">
        <v>315</v>
      </c>
      <c r="F223" s="3" t="s">
        <v>551</v>
      </c>
      <c r="G223" s="3" t="s">
        <v>552</v>
      </c>
      <c r="H223" s="6">
        <v>5027000</v>
      </c>
      <c r="I223" s="6">
        <v>3856300</v>
      </c>
      <c r="J223" s="6">
        <v>4757000</v>
      </c>
      <c r="K223" s="6">
        <v>5059200</v>
      </c>
      <c r="L223" s="6">
        <v>6001400</v>
      </c>
      <c r="M223" s="6">
        <v>6539100</v>
      </c>
      <c r="N223" s="6">
        <v>3919300</v>
      </c>
      <c r="O223" s="6">
        <v>11255900</v>
      </c>
      <c r="P223" s="6">
        <v>8333000</v>
      </c>
      <c r="Q223" s="6">
        <v>2484500</v>
      </c>
      <c r="R223" s="6">
        <v>10662900</v>
      </c>
      <c r="S223" s="6">
        <v>9970800</v>
      </c>
      <c r="T223" s="2">
        <v>9208300</v>
      </c>
      <c r="U223" s="2">
        <v>2845840</v>
      </c>
      <c r="V223" s="2">
        <v>792300</v>
      </c>
      <c r="W223" s="2">
        <v>13170000</v>
      </c>
      <c r="X223" s="2">
        <v>9622000</v>
      </c>
      <c r="Y223" s="6">
        <v>14742000</v>
      </c>
      <c r="Z223" s="2">
        <v>29839000</v>
      </c>
      <c r="AA223" s="2">
        <v>14941000</v>
      </c>
      <c r="AB223" s="2">
        <v>20895000</v>
      </c>
      <c r="AC223" s="2">
        <v>28591000</v>
      </c>
      <c r="AD223" s="2">
        <v>138500</v>
      </c>
      <c r="AE223" s="5"/>
      <c r="AF223" s="7"/>
      <c r="AG223" s="7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30" x14ac:dyDescent="0.25">
      <c r="A224" s="2">
        <v>409345</v>
      </c>
      <c r="B224" s="3" t="s">
        <v>530</v>
      </c>
      <c r="C224" s="3" t="s">
        <v>531</v>
      </c>
      <c r="D224" s="3" t="s">
        <v>169</v>
      </c>
      <c r="E224" s="2">
        <v>428</v>
      </c>
      <c r="F224" s="3" t="s">
        <v>545</v>
      </c>
      <c r="G224" s="3" t="s">
        <v>546</v>
      </c>
      <c r="H224" s="6">
        <v>12542600</v>
      </c>
      <c r="I224" s="6">
        <v>81843400</v>
      </c>
      <c r="J224" s="6">
        <v>88028300</v>
      </c>
      <c r="K224" s="6">
        <v>106372100</v>
      </c>
      <c r="L224" s="6">
        <v>95780500</v>
      </c>
      <c r="M224" s="6">
        <v>88519300</v>
      </c>
      <c r="N224" s="6">
        <v>71788900</v>
      </c>
      <c r="O224" s="6">
        <v>106827100</v>
      </c>
      <c r="P224" s="6">
        <v>109775500</v>
      </c>
      <c r="Q224" s="6">
        <v>108934800</v>
      </c>
      <c r="R224" s="6">
        <v>129084500</v>
      </c>
      <c r="S224" s="6">
        <v>155589500</v>
      </c>
      <c r="T224" s="2">
        <v>183213500</v>
      </c>
      <c r="U224" s="2">
        <v>21720900</v>
      </c>
      <c r="V224" s="2">
        <v>144111000</v>
      </c>
      <c r="W224" s="2">
        <v>229098000</v>
      </c>
      <c r="X224" s="2">
        <v>207605000</v>
      </c>
      <c r="Y224" s="2">
        <v>230977000</v>
      </c>
      <c r="Z224" s="2">
        <v>246044000</v>
      </c>
      <c r="AA224" s="2">
        <v>218806000</v>
      </c>
      <c r="AB224" s="2">
        <v>192310500</v>
      </c>
      <c r="AC224" s="2">
        <v>223604000</v>
      </c>
      <c r="AD224" s="2">
        <v>235818000</v>
      </c>
      <c r="AE224" s="2">
        <v>234295000</v>
      </c>
      <c r="AF224" s="2">
        <v>88695129</v>
      </c>
      <c r="AG224" s="2">
        <v>90473000</v>
      </c>
      <c r="AH224" s="2">
        <v>39513000</v>
      </c>
      <c r="AI224" s="2">
        <v>11237000</v>
      </c>
      <c r="AJ224" s="2">
        <v>4027000</v>
      </c>
      <c r="AK224" s="2">
        <v>7450000</v>
      </c>
      <c r="AL224" s="2">
        <v>13831000</v>
      </c>
      <c r="AM224" s="2">
        <v>24116000</v>
      </c>
      <c r="AN224" s="2">
        <v>15830000</v>
      </c>
      <c r="AO224" s="2">
        <v>6584000</v>
      </c>
      <c r="AP224" s="2">
        <v>10873000</v>
      </c>
      <c r="AQ224" s="2">
        <v>9296000</v>
      </c>
      <c r="AR224" s="2">
        <v>11637000</v>
      </c>
      <c r="AS224" s="6">
        <v>9111000</v>
      </c>
      <c r="AT224" s="4"/>
    </row>
    <row r="225" spans="1:46" ht="30" x14ac:dyDescent="0.25">
      <c r="A225" s="2">
        <v>412000</v>
      </c>
      <c r="B225" s="3" t="s">
        <v>530</v>
      </c>
      <c r="C225" s="3" t="s">
        <v>531</v>
      </c>
      <c r="D225" s="3" t="s">
        <v>256</v>
      </c>
      <c r="E225" s="2">
        <v>470</v>
      </c>
      <c r="F225" s="3" t="s">
        <v>544</v>
      </c>
      <c r="G225" s="3" t="s">
        <v>543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2">
        <v>136683000</v>
      </c>
      <c r="AI225" s="2">
        <v>203323000</v>
      </c>
      <c r="AJ225" s="2">
        <v>160660000</v>
      </c>
      <c r="AK225" s="2">
        <v>183699000</v>
      </c>
      <c r="AL225" s="2">
        <v>194929000</v>
      </c>
      <c r="AM225" s="2">
        <v>242430000</v>
      </c>
      <c r="AN225" s="2">
        <v>288734000</v>
      </c>
      <c r="AO225" s="2">
        <v>217990000</v>
      </c>
      <c r="AP225" s="2">
        <v>301190000</v>
      </c>
      <c r="AQ225" s="2">
        <v>317540000</v>
      </c>
      <c r="AR225" s="2">
        <v>194060000</v>
      </c>
      <c r="AS225" s="6">
        <v>77917000</v>
      </c>
      <c r="AT225" s="4"/>
    </row>
    <row r="226" spans="1:46" ht="30" x14ac:dyDescent="0.25">
      <c r="A226" s="2">
        <v>412001</v>
      </c>
      <c r="B226" s="3" t="s">
        <v>530</v>
      </c>
      <c r="C226" s="3" t="s">
        <v>531</v>
      </c>
      <c r="D226" s="3" t="s">
        <v>391</v>
      </c>
      <c r="E226" s="2">
        <v>470</v>
      </c>
      <c r="F226" s="3" t="s">
        <v>542</v>
      </c>
      <c r="G226" s="3" t="s">
        <v>543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7"/>
      <c r="U226" s="7"/>
      <c r="V226" s="7"/>
      <c r="W226" s="7"/>
      <c r="X226" s="7"/>
      <c r="Y226" s="5"/>
      <c r="Z226" s="7"/>
      <c r="AA226" s="7"/>
      <c r="AB226" s="7"/>
      <c r="AC226" s="7"/>
      <c r="AD226" s="7"/>
      <c r="AE226" s="7"/>
      <c r="AF226" s="7"/>
      <c r="AG226" s="7"/>
      <c r="AH226" s="6">
        <v>89192000</v>
      </c>
      <c r="AI226" s="6">
        <v>196763000</v>
      </c>
      <c r="AJ226" s="6">
        <v>101591000</v>
      </c>
      <c r="AK226" s="6">
        <v>146764000</v>
      </c>
      <c r="AL226" s="6">
        <v>225760000</v>
      </c>
      <c r="AM226" s="6">
        <v>137959000</v>
      </c>
      <c r="AN226" s="6">
        <v>126661000</v>
      </c>
      <c r="AO226" s="6">
        <v>173679000</v>
      </c>
      <c r="AP226" s="6">
        <v>90164000</v>
      </c>
      <c r="AQ226" s="6">
        <v>57511000</v>
      </c>
      <c r="AR226" s="6">
        <v>181583000</v>
      </c>
      <c r="AS226" s="6">
        <v>289448000</v>
      </c>
      <c r="AT226" s="4"/>
    </row>
    <row r="227" spans="1:46" ht="30" x14ac:dyDescent="0.25">
      <c r="A227" s="2">
        <v>422517</v>
      </c>
      <c r="B227" s="3" t="s">
        <v>530</v>
      </c>
      <c r="C227" s="3" t="s">
        <v>531</v>
      </c>
      <c r="D227" s="3" t="s">
        <v>253</v>
      </c>
      <c r="E227" s="2">
        <v>550</v>
      </c>
      <c r="F227" s="3" t="s">
        <v>499</v>
      </c>
      <c r="G227" s="3" t="s">
        <v>499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7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6">
        <v>0</v>
      </c>
      <c r="AP227" s="6">
        <v>6831000</v>
      </c>
      <c r="AQ227" s="6">
        <v>53478000</v>
      </c>
      <c r="AR227" s="6">
        <v>70945000</v>
      </c>
      <c r="AS227" s="6">
        <v>59745000</v>
      </c>
      <c r="AT227" s="4"/>
    </row>
    <row r="228" spans="1:46" ht="30" x14ac:dyDescent="0.25">
      <c r="A228" s="2">
        <v>422518</v>
      </c>
      <c r="B228" s="3" t="s">
        <v>530</v>
      </c>
      <c r="C228" s="3" t="s">
        <v>531</v>
      </c>
      <c r="D228" s="3" t="s">
        <v>532</v>
      </c>
      <c r="E228" s="2">
        <v>550</v>
      </c>
      <c r="F228" s="3" t="s">
        <v>499</v>
      </c>
      <c r="G228" s="3" t="s">
        <v>499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5"/>
      <c r="U228" s="5"/>
      <c r="V228" s="5"/>
      <c r="W228" s="5"/>
      <c r="X228" s="5"/>
      <c r="Y228" s="5"/>
      <c r="Z228" s="5"/>
      <c r="AA228" s="4"/>
      <c r="AB228" s="5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6">
        <v>0</v>
      </c>
      <c r="AP228" s="6">
        <v>1671000</v>
      </c>
      <c r="AQ228" s="6">
        <v>10871000</v>
      </c>
      <c r="AR228" s="6">
        <v>27223000</v>
      </c>
      <c r="AS228" s="6">
        <v>56966000</v>
      </c>
      <c r="AT228" s="4"/>
    </row>
    <row r="229" spans="1:46" ht="30" x14ac:dyDescent="0.25">
      <c r="A229" s="2">
        <v>438519</v>
      </c>
      <c r="B229" s="3" t="s">
        <v>530</v>
      </c>
      <c r="C229" s="3" t="s">
        <v>531</v>
      </c>
      <c r="D229" s="3" t="s">
        <v>539</v>
      </c>
      <c r="E229" s="2">
        <v>500</v>
      </c>
      <c r="F229" s="3" t="s">
        <v>540</v>
      </c>
      <c r="G229" s="3" t="s">
        <v>541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5"/>
      <c r="U229" s="5"/>
      <c r="V229" s="5"/>
      <c r="W229" s="5"/>
      <c r="X229" s="5"/>
      <c r="Y229" s="5"/>
      <c r="Z229" s="5"/>
      <c r="AA229" s="4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2">
        <v>0</v>
      </c>
      <c r="AP229" s="5"/>
      <c r="AQ229" s="5"/>
      <c r="AR229" s="5"/>
      <c r="AS229" s="4"/>
      <c r="AT229" s="4"/>
    </row>
    <row r="230" spans="1:46" ht="30" x14ac:dyDescent="0.25">
      <c r="A230" s="2">
        <v>338236</v>
      </c>
      <c r="B230" s="3" t="s">
        <v>555</v>
      </c>
      <c r="C230" s="3" t="s">
        <v>556</v>
      </c>
      <c r="D230" s="3" t="s">
        <v>136</v>
      </c>
      <c r="E230" s="2">
        <v>220</v>
      </c>
      <c r="F230" s="3" t="s">
        <v>559</v>
      </c>
      <c r="G230" s="3" t="s">
        <v>560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7"/>
      <c r="U230" s="7"/>
      <c r="V230" s="7"/>
      <c r="W230" s="7"/>
      <c r="X230" s="7"/>
      <c r="Y230" s="7"/>
      <c r="Z230" s="7"/>
      <c r="AA230" s="5"/>
      <c r="AB230" s="5"/>
      <c r="AC230" s="5"/>
      <c r="AD230" s="5"/>
      <c r="AE230" s="5"/>
      <c r="AF230" s="5"/>
      <c r="AG230" s="2">
        <v>972000</v>
      </c>
      <c r="AH230" s="2">
        <v>972000</v>
      </c>
      <c r="AI230" s="2">
        <v>1800000</v>
      </c>
      <c r="AJ230" s="2">
        <v>1800000</v>
      </c>
      <c r="AK230" s="2">
        <v>1800000</v>
      </c>
      <c r="AL230" s="2">
        <v>50000</v>
      </c>
      <c r="AM230" s="2">
        <v>93000</v>
      </c>
      <c r="AN230" s="2">
        <v>700000</v>
      </c>
      <c r="AO230" s="7"/>
      <c r="AP230" s="7"/>
      <c r="AQ230" s="7"/>
      <c r="AR230" s="7"/>
      <c r="AS230" s="4"/>
      <c r="AT230" s="4"/>
    </row>
    <row r="231" spans="1:46" ht="30" x14ac:dyDescent="0.25">
      <c r="A231" s="2">
        <v>382164</v>
      </c>
      <c r="B231" s="3" t="s">
        <v>555</v>
      </c>
      <c r="C231" s="3" t="s">
        <v>556</v>
      </c>
      <c r="D231" s="3" t="s">
        <v>141</v>
      </c>
      <c r="E231" s="2">
        <v>200</v>
      </c>
      <c r="F231" s="3" t="s">
        <v>561</v>
      </c>
      <c r="G231" s="3" t="s">
        <v>562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5"/>
      <c r="U231" s="5"/>
      <c r="V231" s="5"/>
      <c r="W231" s="5"/>
      <c r="X231" s="5"/>
      <c r="Y231" s="5"/>
      <c r="Z231" s="4"/>
      <c r="AA231" s="5"/>
      <c r="AB231" s="5"/>
      <c r="AC231" s="5"/>
      <c r="AD231" s="5"/>
      <c r="AE231" s="7"/>
      <c r="AF231" s="7"/>
      <c r="AG231" s="6">
        <v>1050000</v>
      </c>
      <c r="AH231" s="6">
        <v>1050000</v>
      </c>
      <c r="AI231" s="6">
        <v>450000</v>
      </c>
      <c r="AJ231" s="6">
        <v>450000</v>
      </c>
      <c r="AK231" s="6">
        <v>450000</v>
      </c>
      <c r="AL231" s="6">
        <v>720000</v>
      </c>
      <c r="AM231" s="6">
        <v>198000</v>
      </c>
      <c r="AN231" s="6">
        <v>768000</v>
      </c>
      <c r="AO231" s="4"/>
      <c r="AP231" s="4"/>
      <c r="AQ231" s="4"/>
      <c r="AR231" s="4"/>
      <c r="AS231" s="4"/>
      <c r="AT231" s="4"/>
    </row>
    <row r="232" spans="1:46" ht="30" x14ac:dyDescent="0.25">
      <c r="A232" s="2">
        <v>432737</v>
      </c>
      <c r="B232" s="3" t="s">
        <v>555</v>
      </c>
      <c r="C232" s="3" t="s">
        <v>556</v>
      </c>
      <c r="D232" s="3" t="s">
        <v>180</v>
      </c>
      <c r="E232" s="2">
        <v>385</v>
      </c>
      <c r="F232" s="3" t="s">
        <v>557</v>
      </c>
      <c r="G232" s="3" t="s">
        <v>558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5"/>
      <c r="U232" s="5"/>
      <c r="V232" s="5"/>
      <c r="W232" s="5"/>
      <c r="X232" s="5"/>
      <c r="Y232" s="7"/>
      <c r="Z232" s="5"/>
      <c r="AA232" s="5"/>
      <c r="AB232" s="5"/>
      <c r="AC232" s="5"/>
      <c r="AD232" s="5"/>
      <c r="AE232" s="5"/>
      <c r="AF232" s="5"/>
      <c r="AG232" s="6">
        <v>480000</v>
      </c>
      <c r="AH232" s="6">
        <v>480000</v>
      </c>
      <c r="AI232" s="6">
        <v>360000</v>
      </c>
      <c r="AJ232" s="6">
        <v>360000</v>
      </c>
      <c r="AK232" s="6">
        <v>360000</v>
      </c>
      <c r="AL232" s="6">
        <v>2430000</v>
      </c>
      <c r="AM232" s="6">
        <v>28000</v>
      </c>
      <c r="AN232" s="6">
        <v>16820000</v>
      </c>
      <c r="AO232" s="4"/>
      <c r="AP232" s="4"/>
      <c r="AQ232" s="4"/>
      <c r="AR232" s="4"/>
      <c r="AS232" s="4"/>
      <c r="AT232" s="4"/>
    </row>
    <row r="233" spans="1:46" ht="30" x14ac:dyDescent="0.25">
      <c r="A233" s="2">
        <v>404034</v>
      </c>
      <c r="B233" s="3" t="s">
        <v>1615</v>
      </c>
      <c r="C233" s="3" t="s">
        <v>1334</v>
      </c>
      <c r="D233" s="3" t="s">
        <v>141</v>
      </c>
      <c r="E233" s="5"/>
      <c r="F233" s="3" t="s">
        <v>499</v>
      </c>
      <c r="G233" s="3" t="s">
        <v>499</v>
      </c>
      <c r="H233" s="4"/>
      <c r="I233" s="4"/>
      <c r="J233" s="4"/>
      <c r="K233" s="4"/>
      <c r="L233" s="4"/>
      <c r="M233" s="4"/>
      <c r="N233" s="6">
        <v>71500</v>
      </c>
      <c r="O233" s="6">
        <v>71500</v>
      </c>
      <c r="P233" s="6">
        <v>71500</v>
      </c>
      <c r="Q233" s="6">
        <v>71500</v>
      </c>
      <c r="R233" s="6">
        <v>1800000</v>
      </c>
      <c r="S233" s="6">
        <v>4518000</v>
      </c>
      <c r="T233" s="6">
        <v>3726000</v>
      </c>
      <c r="U233" s="6">
        <v>4698000</v>
      </c>
      <c r="V233" s="6">
        <v>4698000</v>
      </c>
      <c r="W233" s="6">
        <v>5021000</v>
      </c>
      <c r="X233" s="6">
        <v>90000</v>
      </c>
      <c r="Y233" s="4"/>
      <c r="Z233" s="6">
        <v>10000</v>
      </c>
      <c r="AA233" s="2">
        <v>10000</v>
      </c>
      <c r="AB233" s="2">
        <v>100000</v>
      </c>
      <c r="AC233" s="2">
        <v>15000</v>
      </c>
      <c r="AD233" s="2">
        <v>50000</v>
      </c>
      <c r="AE233" s="2">
        <v>50000</v>
      </c>
      <c r="AF233" s="2">
        <v>75000</v>
      </c>
      <c r="AG233" s="2">
        <v>145000</v>
      </c>
      <c r="AH233" s="2">
        <v>10000</v>
      </c>
      <c r="AI233" s="2">
        <v>10000</v>
      </c>
      <c r="AJ233" s="5"/>
      <c r="AK233" s="5"/>
      <c r="AL233" s="5"/>
      <c r="AM233" s="5"/>
      <c r="AN233" s="5"/>
      <c r="AO233" s="4"/>
      <c r="AP233" s="4"/>
      <c r="AQ233" s="4"/>
      <c r="AR233" s="4"/>
      <c r="AS233" s="4"/>
      <c r="AT233" s="4"/>
    </row>
    <row r="234" spans="1:46" ht="30" x14ac:dyDescent="0.25">
      <c r="A234" s="2">
        <v>409356</v>
      </c>
      <c r="B234" s="3" t="s">
        <v>563</v>
      </c>
      <c r="C234" s="3" t="s">
        <v>564</v>
      </c>
      <c r="D234" s="3" t="s">
        <v>141</v>
      </c>
      <c r="E234" s="2">
        <v>130</v>
      </c>
      <c r="F234" s="3" t="s">
        <v>565</v>
      </c>
      <c r="G234" s="3" t="s">
        <v>566</v>
      </c>
      <c r="H234" s="4"/>
      <c r="I234" s="4"/>
      <c r="J234" s="4"/>
      <c r="K234" s="4"/>
      <c r="L234" s="4"/>
      <c r="M234" s="6">
        <v>2000000</v>
      </c>
      <c r="N234" s="6">
        <v>1880000</v>
      </c>
      <c r="O234" s="6">
        <v>1880000</v>
      </c>
      <c r="P234" s="4"/>
      <c r="Q234" s="6">
        <v>2084223</v>
      </c>
      <c r="R234" s="4"/>
      <c r="S234" s="4"/>
      <c r="T234" s="6">
        <v>1419120</v>
      </c>
      <c r="U234" s="2">
        <v>1419120</v>
      </c>
      <c r="V234" s="2">
        <v>1419120</v>
      </c>
      <c r="W234" s="5"/>
      <c r="X234" s="5"/>
      <c r="Y234" s="5"/>
      <c r="Z234" s="5"/>
      <c r="AA234" s="2">
        <v>1460000</v>
      </c>
      <c r="AB234" s="7"/>
      <c r="AC234" s="2">
        <v>1460000</v>
      </c>
      <c r="AD234" s="2">
        <v>1395800</v>
      </c>
      <c r="AE234" s="2">
        <v>1471500</v>
      </c>
      <c r="AF234" s="2">
        <v>1471500</v>
      </c>
      <c r="AG234" s="2">
        <v>1147500</v>
      </c>
      <c r="AH234" s="2">
        <v>1147500</v>
      </c>
      <c r="AI234" s="2">
        <v>1062500</v>
      </c>
      <c r="AJ234" s="2">
        <v>970900</v>
      </c>
      <c r="AK234" s="2">
        <v>911200</v>
      </c>
      <c r="AL234" s="2">
        <v>799800</v>
      </c>
      <c r="AM234" s="2">
        <v>900300</v>
      </c>
      <c r="AN234" s="2">
        <v>978700</v>
      </c>
      <c r="AO234" s="2">
        <v>946200</v>
      </c>
      <c r="AP234" s="2">
        <v>938000</v>
      </c>
      <c r="AQ234" s="2">
        <v>1080500</v>
      </c>
      <c r="AR234" s="2">
        <v>458100</v>
      </c>
      <c r="AS234" s="2">
        <v>1151800</v>
      </c>
      <c r="AT234" s="4"/>
    </row>
    <row r="235" spans="1:46" ht="30" x14ac:dyDescent="0.25">
      <c r="A235" s="2">
        <v>405295</v>
      </c>
      <c r="B235" s="3" t="s">
        <v>567</v>
      </c>
      <c r="C235" s="3" t="s">
        <v>568</v>
      </c>
      <c r="D235" s="3" t="s">
        <v>136</v>
      </c>
      <c r="E235" s="6">
        <v>300</v>
      </c>
      <c r="F235" s="3" t="s">
        <v>569</v>
      </c>
      <c r="G235" s="3" t="s">
        <v>570</v>
      </c>
      <c r="H235" s="4"/>
      <c r="I235" s="5"/>
      <c r="J235" s="5"/>
      <c r="K235" s="5"/>
      <c r="L235" s="5"/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2">
        <v>6441500</v>
      </c>
      <c r="X235" s="7"/>
      <c r="Y235" s="6">
        <v>6576545</v>
      </c>
      <c r="Z235" s="7"/>
      <c r="AA235" s="6">
        <v>8107000</v>
      </c>
      <c r="AB235" s="6">
        <v>10950000</v>
      </c>
      <c r="AC235" s="6">
        <v>12724000</v>
      </c>
      <c r="AD235" s="6">
        <v>11819795</v>
      </c>
      <c r="AE235" s="6">
        <v>11819795</v>
      </c>
      <c r="AF235" s="6">
        <v>11819795</v>
      </c>
      <c r="AG235" s="6">
        <v>17268000</v>
      </c>
      <c r="AH235" s="6">
        <v>17268000</v>
      </c>
      <c r="AI235" s="6">
        <v>17268000</v>
      </c>
      <c r="AJ235" s="6">
        <v>14283000</v>
      </c>
      <c r="AK235" s="6">
        <v>15392000</v>
      </c>
      <c r="AL235" s="6">
        <v>16880000</v>
      </c>
      <c r="AM235" s="6">
        <v>18696000</v>
      </c>
      <c r="AN235" s="6">
        <v>13063000</v>
      </c>
      <c r="AO235" s="6">
        <v>15284000</v>
      </c>
      <c r="AP235" s="6">
        <v>15806000</v>
      </c>
      <c r="AQ235" s="6">
        <v>12679000</v>
      </c>
      <c r="AR235" s="6">
        <v>16591000</v>
      </c>
      <c r="AS235" s="6">
        <v>14858000</v>
      </c>
      <c r="AT235" s="4"/>
    </row>
    <row r="236" spans="1:46" ht="30" x14ac:dyDescent="0.25">
      <c r="A236" s="2">
        <v>410292</v>
      </c>
      <c r="B236" s="3" t="s">
        <v>567</v>
      </c>
      <c r="C236" s="3" t="s">
        <v>568</v>
      </c>
      <c r="D236" s="3" t="s">
        <v>141</v>
      </c>
      <c r="E236" s="2">
        <v>300</v>
      </c>
      <c r="F236" s="3" t="s">
        <v>571</v>
      </c>
      <c r="G236" s="3" t="s">
        <v>572</v>
      </c>
      <c r="H236" s="4"/>
      <c r="I236" s="7"/>
      <c r="J236" s="7"/>
      <c r="K236" s="7"/>
      <c r="L236" s="7"/>
      <c r="M236" s="4"/>
      <c r="N236" s="7"/>
      <c r="O236" s="7"/>
      <c r="P236" s="7"/>
      <c r="Q236" s="7"/>
      <c r="R236" s="7"/>
      <c r="S236" s="6">
        <v>4961000</v>
      </c>
      <c r="T236" s="6">
        <v>15268000</v>
      </c>
      <c r="U236" s="2">
        <v>15268000</v>
      </c>
      <c r="V236" s="2">
        <v>12883000</v>
      </c>
      <c r="W236" s="2">
        <v>6441500</v>
      </c>
      <c r="X236" s="5"/>
      <c r="Y236" s="2">
        <v>6576546</v>
      </c>
      <c r="Z236" s="5"/>
      <c r="AA236" s="2">
        <v>10448000</v>
      </c>
      <c r="AB236" s="2">
        <v>10585000</v>
      </c>
      <c r="AC236" s="2">
        <v>11286000</v>
      </c>
      <c r="AD236" s="2">
        <v>11819795</v>
      </c>
      <c r="AE236" s="2">
        <v>11819795</v>
      </c>
      <c r="AF236" s="2">
        <v>11819795</v>
      </c>
      <c r="AG236" s="2">
        <v>7464000</v>
      </c>
      <c r="AH236" s="2">
        <v>7464000</v>
      </c>
      <c r="AI236" s="2">
        <v>7464000</v>
      </c>
      <c r="AJ236" s="2">
        <v>8879000</v>
      </c>
      <c r="AK236" s="2">
        <v>7228000</v>
      </c>
      <c r="AL236" s="2">
        <v>6984000</v>
      </c>
      <c r="AM236" s="2">
        <v>8144000</v>
      </c>
      <c r="AN236" s="2">
        <v>12316000</v>
      </c>
      <c r="AO236" s="2">
        <v>7059000</v>
      </c>
      <c r="AP236" s="2">
        <v>6655000</v>
      </c>
      <c r="AQ236" s="6">
        <v>10572000</v>
      </c>
      <c r="AR236" s="6">
        <v>8219000</v>
      </c>
      <c r="AS236" s="6">
        <v>8179000</v>
      </c>
      <c r="AT236" s="4"/>
    </row>
    <row r="237" spans="1:46" ht="30" x14ac:dyDescent="0.25">
      <c r="A237" s="2">
        <v>404058</v>
      </c>
      <c r="B237" s="3" t="s">
        <v>573</v>
      </c>
      <c r="C237" s="3" t="s">
        <v>574</v>
      </c>
      <c r="D237" s="3" t="s">
        <v>180</v>
      </c>
      <c r="E237" s="5"/>
      <c r="F237" s="3" t="s">
        <v>575</v>
      </c>
      <c r="G237" s="3" t="s">
        <v>576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4"/>
      <c r="P237" s="4"/>
      <c r="Q237" s="4"/>
      <c r="R237" s="4"/>
      <c r="S237" s="4"/>
      <c r="T237" s="4"/>
      <c r="U237" s="7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1:46" ht="30" x14ac:dyDescent="0.25">
      <c r="A238" s="2">
        <v>404059</v>
      </c>
      <c r="B238" s="3" t="s">
        <v>573</v>
      </c>
      <c r="C238" s="3" t="s">
        <v>574</v>
      </c>
      <c r="D238" s="3" t="s">
        <v>157</v>
      </c>
      <c r="E238" s="5"/>
      <c r="F238" s="3" t="s">
        <v>575</v>
      </c>
      <c r="G238" s="3" t="s">
        <v>576</v>
      </c>
      <c r="H238" s="6">
        <v>1277500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4"/>
      <c r="P238" s="4"/>
      <c r="Q238" s="4"/>
      <c r="R238" s="4"/>
      <c r="S238" s="4"/>
      <c r="T238" s="4"/>
      <c r="U238" s="4"/>
      <c r="V238" s="7"/>
      <c r="W238" s="7"/>
      <c r="X238" s="7"/>
      <c r="Y238" s="7"/>
      <c r="Z238" s="7"/>
      <c r="AA238" s="5"/>
      <c r="AB238" s="7"/>
      <c r="AC238" s="5"/>
      <c r="AD238" s="5"/>
      <c r="AE238" s="7"/>
      <c r="AF238" s="5"/>
      <c r="AG238" s="5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</row>
    <row r="239" spans="1:46" ht="30" x14ac:dyDescent="0.25">
      <c r="A239" s="2">
        <v>403990</v>
      </c>
      <c r="B239" s="3" t="s">
        <v>1616</v>
      </c>
      <c r="C239" s="3" t="s">
        <v>1339</v>
      </c>
      <c r="D239" s="3" t="s">
        <v>141</v>
      </c>
      <c r="E239" s="5"/>
      <c r="F239" s="3" t="s">
        <v>1617</v>
      </c>
      <c r="G239" s="3" t="s">
        <v>1618</v>
      </c>
      <c r="H239" s="4"/>
      <c r="I239" s="4"/>
      <c r="J239" s="4"/>
      <c r="K239" s="4"/>
      <c r="L239" s="4"/>
      <c r="M239" s="4"/>
      <c r="N239" s="4"/>
      <c r="O239" s="4"/>
      <c r="P239" s="6">
        <v>60000</v>
      </c>
      <c r="Q239" s="4"/>
      <c r="R239" s="4"/>
      <c r="S239" s="4"/>
      <c r="T239" s="4"/>
      <c r="U239" s="4"/>
      <c r="V239" s="5"/>
      <c r="W239" s="4"/>
      <c r="X239" s="5"/>
      <c r="Y239" s="5"/>
      <c r="Z239" s="4"/>
      <c r="AA239" s="7"/>
      <c r="AB239" s="4"/>
      <c r="AC239" s="7"/>
      <c r="AD239" s="5"/>
      <c r="AE239" s="5"/>
      <c r="AF239" s="5"/>
      <c r="AG239" s="5"/>
      <c r="AH239" s="5"/>
      <c r="AI239" s="5"/>
      <c r="AJ239" s="5"/>
      <c r="AK239" s="5"/>
      <c r="AL239" s="5"/>
      <c r="AM239" s="4"/>
      <c r="AN239" s="4"/>
      <c r="AO239" s="4"/>
      <c r="AP239" s="4"/>
      <c r="AQ239" s="4"/>
      <c r="AR239" s="4"/>
      <c r="AS239" s="4"/>
      <c r="AT239" s="4"/>
    </row>
    <row r="240" spans="1:46" ht="30" x14ac:dyDescent="0.25">
      <c r="A240" s="2">
        <v>404075</v>
      </c>
      <c r="B240" s="3" t="s">
        <v>1619</v>
      </c>
      <c r="C240" s="3" t="s">
        <v>1620</v>
      </c>
      <c r="D240" s="3" t="s">
        <v>141</v>
      </c>
      <c r="E240" s="6">
        <v>1595</v>
      </c>
      <c r="F240" s="3" t="s">
        <v>1621</v>
      </c>
      <c r="G240" s="3" t="s">
        <v>1622</v>
      </c>
      <c r="H240" s="6">
        <v>37876700</v>
      </c>
      <c r="I240" s="6">
        <v>28182600</v>
      </c>
      <c r="J240" s="6">
        <v>33643700</v>
      </c>
      <c r="K240" s="6">
        <v>40040800</v>
      </c>
      <c r="L240" s="6">
        <v>30170200</v>
      </c>
      <c r="M240" s="6">
        <v>28951200</v>
      </c>
      <c r="N240" s="6">
        <v>25035400</v>
      </c>
      <c r="O240" s="6">
        <v>35000000</v>
      </c>
      <c r="P240" s="6">
        <v>42075300</v>
      </c>
      <c r="Q240" s="6">
        <v>30800000</v>
      </c>
      <c r="R240" s="6">
        <v>30800000</v>
      </c>
      <c r="S240" s="6">
        <v>30800000</v>
      </c>
      <c r="T240" s="6">
        <v>30800000</v>
      </c>
      <c r="U240" s="6">
        <v>30800000</v>
      </c>
      <c r="V240" s="2">
        <v>30800000</v>
      </c>
      <c r="W240" s="2">
        <v>30800000</v>
      </c>
      <c r="X240" s="6">
        <v>30800000</v>
      </c>
      <c r="Y240" s="6">
        <v>30800000</v>
      </c>
      <c r="Z240" s="6">
        <v>30800000</v>
      </c>
      <c r="AA240" s="6">
        <v>30800000</v>
      </c>
      <c r="AB240" s="6">
        <v>30800000</v>
      </c>
      <c r="AC240" s="6">
        <v>30800000</v>
      </c>
      <c r="AD240" s="7"/>
      <c r="AE240" s="6">
        <v>30800000</v>
      </c>
      <c r="AF240" s="6">
        <v>30800000</v>
      </c>
      <c r="AG240" s="2">
        <v>30800000</v>
      </c>
      <c r="AH240" s="6">
        <v>30800000</v>
      </c>
      <c r="AI240" s="6">
        <v>887125</v>
      </c>
      <c r="AJ240" s="6">
        <v>552250</v>
      </c>
      <c r="AK240" s="6">
        <v>552250</v>
      </c>
      <c r="AL240" s="6">
        <v>552250</v>
      </c>
      <c r="AM240" s="6">
        <v>609500</v>
      </c>
      <c r="AN240" s="4"/>
      <c r="AO240" s="4"/>
      <c r="AP240" s="4"/>
      <c r="AQ240" s="4"/>
      <c r="AR240" s="4"/>
      <c r="AS240" s="4"/>
      <c r="AT240" s="4"/>
    </row>
    <row r="241" spans="1:46" ht="30" x14ac:dyDescent="0.25">
      <c r="A241" s="2">
        <v>409224</v>
      </c>
      <c r="B241" s="3" t="s">
        <v>577</v>
      </c>
      <c r="C241" s="3" t="s">
        <v>578</v>
      </c>
      <c r="D241" s="3" t="s">
        <v>141</v>
      </c>
      <c r="E241" s="5"/>
      <c r="F241" s="3" t="s">
        <v>579</v>
      </c>
      <c r="G241" s="3" t="s">
        <v>580</v>
      </c>
      <c r="H241" s="6">
        <v>766500</v>
      </c>
      <c r="I241" s="6">
        <v>1007400</v>
      </c>
      <c r="J241" s="6">
        <v>920000</v>
      </c>
      <c r="K241" s="6">
        <v>1160000</v>
      </c>
      <c r="L241" s="6">
        <v>1170000</v>
      </c>
      <c r="M241" s="6">
        <v>1000000</v>
      </c>
      <c r="N241" s="6">
        <v>1000000</v>
      </c>
      <c r="O241" s="6">
        <v>1060000</v>
      </c>
      <c r="P241" s="6">
        <v>970000</v>
      </c>
      <c r="Q241" s="6">
        <v>1060325</v>
      </c>
      <c r="R241" s="6">
        <v>255500</v>
      </c>
      <c r="S241" s="6">
        <v>86400</v>
      </c>
      <c r="T241" s="4"/>
      <c r="U241" s="4"/>
      <c r="V241" s="7"/>
      <c r="W241" s="7"/>
      <c r="X241" s="4"/>
      <c r="Y241" s="4"/>
      <c r="Z241" s="4"/>
      <c r="AA241" s="4"/>
      <c r="AB241" s="4"/>
      <c r="AC241" s="4"/>
      <c r="AD241" s="4"/>
      <c r="AE241" s="4"/>
      <c r="AF241" s="4"/>
      <c r="AG241" s="7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30" x14ac:dyDescent="0.25">
      <c r="A242" s="2">
        <v>410362</v>
      </c>
      <c r="B242" s="3" t="s">
        <v>577</v>
      </c>
      <c r="C242" s="3" t="s">
        <v>578</v>
      </c>
      <c r="D242" s="3" t="s">
        <v>136</v>
      </c>
      <c r="E242" s="2">
        <v>150</v>
      </c>
      <c r="F242" s="3" t="s">
        <v>581</v>
      </c>
      <c r="G242" s="3" t="s">
        <v>582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6">
        <v>176400</v>
      </c>
      <c r="T242" s="6">
        <v>450000</v>
      </c>
      <c r="U242" s="6">
        <v>277400</v>
      </c>
      <c r="V242" s="6">
        <v>423500</v>
      </c>
      <c r="W242" s="6">
        <v>350000</v>
      </c>
      <c r="X242" s="2">
        <v>967600</v>
      </c>
      <c r="Y242" s="6">
        <v>182500</v>
      </c>
      <c r="Z242" s="6">
        <v>128194</v>
      </c>
      <c r="AA242" s="6">
        <v>302950</v>
      </c>
      <c r="AB242" s="6">
        <v>200000</v>
      </c>
      <c r="AC242" s="6">
        <v>335800</v>
      </c>
      <c r="AD242" s="6">
        <v>363500</v>
      </c>
      <c r="AE242" s="6">
        <v>255500</v>
      </c>
      <c r="AF242" s="6">
        <v>299125</v>
      </c>
      <c r="AG242" s="6">
        <v>175600</v>
      </c>
      <c r="AH242" s="6">
        <v>103008</v>
      </c>
      <c r="AI242" s="6">
        <v>149537</v>
      </c>
      <c r="AJ242" s="6">
        <v>149537</v>
      </c>
      <c r="AK242" s="6">
        <v>250000</v>
      </c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30" x14ac:dyDescent="0.25">
      <c r="A243" s="2">
        <v>404846</v>
      </c>
      <c r="B243" s="3" t="s">
        <v>1623</v>
      </c>
      <c r="C243" s="3" t="s">
        <v>1624</v>
      </c>
      <c r="D243" s="3" t="s">
        <v>141</v>
      </c>
      <c r="E243" s="2">
        <v>680</v>
      </c>
      <c r="F243" s="3" t="s">
        <v>499</v>
      </c>
      <c r="G243" s="3" t="s">
        <v>499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6">
        <v>316200</v>
      </c>
      <c r="U243" s="6">
        <v>319700</v>
      </c>
      <c r="V243" s="6">
        <v>44020</v>
      </c>
      <c r="W243" s="6">
        <v>44020</v>
      </c>
      <c r="X243" s="6">
        <v>40660</v>
      </c>
      <c r="Y243" s="4"/>
      <c r="Z243" s="6">
        <v>676795</v>
      </c>
      <c r="AA243" s="6">
        <v>539350</v>
      </c>
      <c r="AB243" s="6">
        <v>449950</v>
      </c>
      <c r="AC243" s="6">
        <v>422150</v>
      </c>
      <c r="AD243" s="6">
        <v>403750</v>
      </c>
      <c r="AE243" s="6">
        <v>330050</v>
      </c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30" x14ac:dyDescent="0.25">
      <c r="A244" s="2">
        <v>404863</v>
      </c>
      <c r="B244" s="3" t="s">
        <v>1623</v>
      </c>
      <c r="C244" s="3" t="s">
        <v>1624</v>
      </c>
      <c r="D244" s="3" t="s">
        <v>136</v>
      </c>
      <c r="E244" s="2">
        <v>700</v>
      </c>
      <c r="F244" s="3" t="s">
        <v>499</v>
      </c>
      <c r="G244" s="3" t="s">
        <v>499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6">
        <v>316200</v>
      </c>
      <c r="U244" s="6">
        <v>319700</v>
      </c>
      <c r="V244" s="6">
        <v>44020</v>
      </c>
      <c r="W244" s="6">
        <v>44020</v>
      </c>
      <c r="X244" s="6">
        <v>40660</v>
      </c>
      <c r="Y244" s="4"/>
      <c r="Z244" s="6">
        <v>676795</v>
      </c>
      <c r="AA244" s="6">
        <v>539350</v>
      </c>
      <c r="AB244" s="6">
        <v>449950</v>
      </c>
      <c r="AC244" s="6">
        <v>422150</v>
      </c>
      <c r="AD244" s="6">
        <v>403750</v>
      </c>
      <c r="AE244" s="6">
        <v>330050</v>
      </c>
      <c r="AF244" s="6">
        <v>59500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30" x14ac:dyDescent="0.25">
      <c r="A245" s="2">
        <v>411564</v>
      </c>
      <c r="B245" s="3" t="s">
        <v>1625</v>
      </c>
      <c r="C245" s="3" t="s">
        <v>1626</v>
      </c>
      <c r="D245" s="3" t="s">
        <v>157</v>
      </c>
      <c r="E245" s="2">
        <v>955</v>
      </c>
      <c r="F245" s="3" t="s">
        <v>1627</v>
      </c>
      <c r="G245" s="3" t="s">
        <v>1628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5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6">
        <v>5577918</v>
      </c>
      <c r="AM245" s="6">
        <v>5577918</v>
      </c>
      <c r="AN245" s="6">
        <v>13098768</v>
      </c>
      <c r="AO245" s="6">
        <v>14265000</v>
      </c>
      <c r="AP245" s="6">
        <v>16072100</v>
      </c>
      <c r="AQ245" s="6">
        <v>12968900</v>
      </c>
      <c r="AR245" s="6">
        <v>14066800</v>
      </c>
      <c r="AS245" s="6">
        <v>10968251</v>
      </c>
      <c r="AT245" s="4"/>
    </row>
    <row r="246" spans="1:46" ht="30" x14ac:dyDescent="0.25">
      <c r="A246" s="2">
        <v>412197</v>
      </c>
      <c r="B246" s="3" t="s">
        <v>1625</v>
      </c>
      <c r="C246" s="3" t="s">
        <v>1626</v>
      </c>
      <c r="D246" s="3" t="s">
        <v>180</v>
      </c>
      <c r="E246" s="2">
        <v>950</v>
      </c>
      <c r="F246" s="3" t="s">
        <v>1629</v>
      </c>
      <c r="G246" s="3" t="s">
        <v>1630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7"/>
      <c r="Y246" s="4"/>
      <c r="Z246" s="5"/>
      <c r="AA246" s="5"/>
      <c r="AB246" s="4"/>
      <c r="AC246" s="5"/>
      <c r="AD246" s="5"/>
      <c r="AE246" s="4"/>
      <c r="AF246" s="6">
        <v>10100</v>
      </c>
      <c r="AG246" s="6">
        <v>440800</v>
      </c>
      <c r="AH246" s="6">
        <v>536300</v>
      </c>
      <c r="AI246" s="2">
        <v>536300</v>
      </c>
      <c r="AJ246" s="2">
        <v>625200</v>
      </c>
      <c r="AK246" s="2">
        <v>487000</v>
      </c>
      <c r="AL246" s="2">
        <v>505210</v>
      </c>
      <c r="AM246" s="2">
        <v>505210</v>
      </c>
      <c r="AN246" s="2">
        <v>1692282</v>
      </c>
      <c r="AO246" s="2">
        <v>2000</v>
      </c>
      <c r="AP246" s="2">
        <v>31000</v>
      </c>
      <c r="AQ246" s="2">
        <v>32700</v>
      </c>
      <c r="AR246" s="2">
        <v>31000</v>
      </c>
      <c r="AS246" s="2">
        <v>4465839</v>
      </c>
      <c r="AT246" s="4"/>
    </row>
    <row r="247" spans="1:46" ht="30" x14ac:dyDescent="0.25">
      <c r="A247" s="2">
        <v>404602</v>
      </c>
      <c r="B247" s="3" t="s">
        <v>583</v>
      </c>
      <c r="C247" s="3" t="s">
        <v>584</v>
      </c>
      <c r="D247" s="3" t="s">
        <v>141</v>
      </c>
      <c r="E247" s="2">
        <v>300</v>
      </c>
      <c r="F247" s="3" t="s">
        <v>499</v>
      </c>
      <c r="G247" s="3" t="s">
        <v>499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6">
        <v>2016000</v>
      </c>
      <c r="U247" s="6">
        <v>10368000</v>
      </c>
      <c r="V247" s="2">
        <v>8352000</v>
      </c>
      <c r="W247" s="6">
        <v>7500000</v>
      </c>
      <c r="X247" s="2">
        <v>7250000</v>
      </c>
      <c r="Y247" s="4"/>
      <c r="Z247" s="5"/>
      <c r="AA247" s="5"/>
      <c r="AB247" s="4"/>
      <c r="AC247" s="7"/>
      <c r="AD247" s="7"/>
      <c r="AE247" s="4"/>
      <c r="AF247" s="4"/>
      <c r="AG247" s="4"/>
      <c r="AH247" s="4"/>
      <c r="AI247" s="7"/>
      <c r="AJ247" s="6">
        <v>1353600</v>
      </c>
      <c r="AK247" s="6">
        <v>390000</v>
      </c>
      <c r="AL247" s="6">
        <v>480000</v>
      </c>
      <c r="AM247" s="6">
        <v>480000</v>
      </c>
      <c r="AN247" s="7"/>
      <c r="AO247" s="7"/>
      <c r="AP247" s="7"/>
      <c r="AQ247" s="7"/>
      <c r="AR247" s="7"/>
      <c r="AS247" s="7"/>
      <c r="AT247" s="4"/>
    </row>
    <row r="248" spans="1:46" ht="30" x14ac:dyDescent="0.25">
      <c r="A248" s="2">
        <v>404156</v>
      </c>
      <c r="B248" s="3" t="s">
        <v>585</v>
      </c>
      <c r="C248" s="3" t="s">
        <v>586</v>
      </c>
      <c r="D248" s="3" t="s">
        <v>141</v>
      </c>
      <c r="E248" s="5"/>
      <c r="F248" s="3" t="s">
        <v>587</v>
      </c>
      <c r="G248" s="3" t="s">
        <v>588</v>
      </c>
      <c r="H248" s="6">
        <v>9150000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4"/>
      <c r="O248" s="4"/>
      <c r="P248" s="4"/>
      <c r="Q248" s="4"/>
      <c r="R248" s="4"/>
      <c r="S248" s="4"/>
      <c r="T248" s="4"/>
      <c r="U248" s="4"/>
      <c r="V248" s="5"/>
      <c r="W248" s="5"/>
      <c r="X248" s="5"/>
      <c r="Y248" s="4"/>
      <c r="Z248" s="7"/>
      <c r="AA248" s="7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30" x14ac:dyDescent="0.25">
      <c r="A249" s="2">
        <v>404234</v>
      </c>
      <c r="B249" s="3" t="s">
        <v>589</v>
      </c>
      <c r="C249" s="3" t="s">
        <v>590</v>
      </c>
      <c r="D249" s="3" t="s">
        <v>141</v>
      </c>
      <c r="E249" s="5"/>
      <c r="F249" s="3" t="s">
        <v>1631</v>
      </c>
      <c r="G249" s="3" t="s">
        <v>1632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4"/>
      <c r="N249" s="4"/>
      <c r="O249" s="4"/>
      <c r="P249" s="4"/>
      <c r="Q249" s="4"/>
      <c r="R249" s="4"/>
      <c r="S249" s="4"/>
      <c r="T249" s="4"/>
      <c r="U249" s="4"/>
      <c r="V249" s="7"/>
      <c r="W249" s="7"/>
      <c r="X249" s="7"/>
      <c r="Y249" s="4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30" x14ac:dyDescent="0.25">
      <c r="A250" s="2">
        <v>404235</v>
      </c>
      <c r="B250" s="3" t="s">
        <v>589</v>
      </c>
      <c r="C250" s="3" t="s">
        <v>590</v>
      </c>
      <c r="D250" s="3" t="s">
        <v>136</v>
      </c>
      <c r="E250" s="2">
        <v>201</v>
      </c>
      <c r="F250" s="3" t="s">
        <v>591</v>
      </c>
      <c r="G250" s="3" t="s">
        <v>592</v>
      </c>
      <c r="H250" s="6">
        <v>45000</v>
      </c>
      <c r="I250" s="6">
        <v>75000</v>
      </c>
      <c r="J250" s="6">
        <v>75000</v>
      </c>
      <c r="K250" s="6">
        <v>75000</v>
      </c>
      <c r="L250" s="6">
        <v>75000</v>
      </c>
      <c r="M250" s="4"/>
      <c r="N250" s="4"/>
      <c r="O250" s="4"/>
      <c r="P250" s="4"/>
      <c r="Q250" s="4"/>
      <c r="R250" s="4"/>
      <c r="S250" s="6">
        <v>0</v>
      </c>
      <c r="T250" s="4"/>
      <c r="U250" s="4"/>
      <c r="V250" s="4"/>
      <c r="W250" s="5"/>
      <c r="X250" s="4"/>
      <c r="Y250" s="5"/>
      <c r="Z250" s="7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4"/>
    </row>
    <row r="251" spans="1:46" ht="30" x14ac:dyDescent="0.25">
      <c r="A251" s="2">
        <v>404236</v>
      </c>
      <c r="B251" s="3" t="s">
        <v>589</v>
      </c>
      <c r="C251" s="3" t="s">
        <v>590</v>
      </c>
      <c r="D251" s="3" t="s">
        <v>180</v>
      </c>
      <c r="E251" s="5"/>
      <c r="F251" s="3" t="s">
        <v>1633</v>
      </c>
      <c r="G251" s="3" t="s">
        <v>1634</v>
      </c>
      <c r="H251" s="6">
        <v>0</v>
      </c>
      <c r="I251" s="6">
        <v>0</v>
      </c>
      <c r="J251" s="6">
        <v>0</v>
      </c>
      <c r="K251" s="6">
        <v>62500</v>
      </c>
      <c r="L251" s="6">
        <v>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7"/>
      <c r="X251" s="5"/>
      <c r="Y251" s="5"/>
      <c r="Z251" s="5"/>
      <c r="AA251" s="5"/>
      <c r="AB251" s="5"/>
      <c r="AC251" s="5"/>
      <c r="AD251" s="7"/>
      <c r="AE251" s="7"/>
      <c r="AF251" s="7"/>
      <c r="AG251" s="7"/>
      <c r="AH251" s="7"/>
      <c r="AI251" s="5"/>
      <c r="AJ251" s="5"/>
      <c r="AK251" s="5"/>
      <c r="AL251" s="5"/>
      <c r="AM251" s="5"/>
      <c r="AN251" s="7"/>
      <c r="AO251" s="7"/>
      <c r="AP251" s="7"/>
      <c r="AQ251" s="7"/>
      <c r="AR251" s="5"/>
      <c r="AS251" s="5"/>
      <c r="AT251" s="4"/>
    </row>
    <row r="252" spans="1:46" ht="30" x14ac:dyDescent="0.25">
      <c r="A252" s="2">
        <v>404237</v>
      </c>
      <c r="B252" s="3" t="s">
        <v>589</v>
      </c>
      <c r="C252" s="3" t="s">
        <v>590</v>
      </c>
      <c r="D252" s="3" t="s">
        <v>157</v>
      </c>
      <c r="E252" s="5"/>
      <c r="F252" s="3" t="s">
        <v>1633</v>
      </c>
      <c r="G252" s="3" t="s">
        <v>1635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6">
        <v>0</v>
      </c>
      <c r="X252" s="7"/>
      <c r="Y252" s="7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4"/>
    </row>
    <row r="253" spans="1:46" ht="30" x14ac:dyDescent="0.25">
      <c r="A253" s="2">
        <v>404238</v>
      </c>
      <c r="B253" s="3" t="s">
        <v>589</v>
      </c>
      <c r="C253" s="3" t="s">
        <v>590</v>
      </c>
      <c r="D253" s="3" t="s">
        <v>169</v>
      </c>
      <c r="E253" s="5"/>
      <c r="F253" s="3" t="s">
        <v>1636</v>
      </c>
      <c r="G253" s="3" t="s">
        <v>1637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1:46" ht="30" x14ac:dyDescent="0.25">
      <c r="A254" s="2">
        <v>404175</v>
      </c>
      <c r="B254" s="3" t="s">
        <v>593</v>
      </c>
      <c r="C254" s="3" t="s">
        <v>1345</v>
      </c>
      <c r="D254" s="3" t="s">
        <v>141</v>
      </c>
      <c r="E254" s="2">
        <v>250</v>
      </c>
      <c r="F254" s="3" t="s">
        <v>595</v>
      </c>
      <c r="G254" s="3" t="s">
        <v>596</v>
      </c>
      <c r="H254" s="6">
        <v>1455000</v>
      </c>
      <c r="I254" s="6">
        <v>219800</v>
      </c>
      <c r="J254" s="6">
        <v>273060</v>
      </c>
      <c r="K254" s="6">
        <v>249750</v>
      </c>
      <c r="L254" s="6">
        <v>205215</v>
      </c>
      <c r="M254" s="6">
        <v>0</v>
      </c>
      <c r="N254" s="6">
        <v>0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5"/>
      <c r="AK254" s="5"/>
      <c r="AL254" s="5"/>
      <c r="AM254" s="7"/>
      <c r="AN254" s="7"/>
      <c r="AO254" s="7"/>
      <c r="AP254" s="7"/>
      <c r="AQ254" s="7"/>
      <c r="AR254" s="7"/>
      <c r="AS254" s="7"/>
      <c r="AT254" s="7"/>
    </row>
    <row r="255" spans="1:46" ht="30" x14ac:dyDescent="0.25">
      <c r="A255" s="2">
        <v>404128</v>
      </c>
      <c r="B255" s="3" t="s">
        <v>597</v>
      </c>
      <c r="C255" s="3" t="s">
        <v>598</v>
      </c>
      <c r="D255" s="3" t="s">
        <v>141</v>
      </c>
      <c r="E255" s="5"/>
      <c r="F255" s="3" t="s">
        <v>599</v>
      </c>
      <c r="G255" s="3" t="s">
        <v>600</v>
      </c>
      <c r="H255" s="6">
        <v>3660000</v>
      </c>
      <c r="I255" s="6">
        <v>3660000</v>
      </c>
      <c r="J255" s="6">
        <v>3660000</v>
      </c>
      <c r="K255" s="6">
        <v>0</v>
      </c>
      <c r="L255" s="6">
        <v>0</v>
      </c>
      <c r="M255" s="6">
        <v>0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5"/>
      <c r="AK255" s="7"/>
      <c r="AL255" s="5"/>
      <c r="AM255" s="4"/>
      <c r="AN255" s="4"/>
      <c r="AO255" s="4"/>
      <c r="AP255" s="4"/>
      <c r="AQ255" s="4"/>
      <c r="AR255" s="4"/>
      <c r="AS255" s="4"/>
      <c r="AT255" s="4"/>
    </row>
    <row r="256" spans="1:46" ht="30" x14ac:dyDescent="0.25">
      <c r="A256" s="2">
        <v>405331</v>
      </c>
      <c r="B256" s="3" t="s">
        <v>601</v>
      </c>
      <c r="C256" s="3" t="s">
        <v>602</v>
      </c>
      <c r="D256" s="3" t="s">
        <v>141</v>
      </c>
      <c r="E256" s="2">
        <v>250</v>
      </c>
      <c r="F256" s="3" t="s">
        <v>603</v>
      </c>
      <c r="G256" s="3" t="s">
        <v>604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2">
        <v>4970000</v>
      </c>
      <c r="AK256" s="2">
        <v>5500000</v>
      </c>
      <c r="AL256" s="6">
        <v>5500000</v>
      </c>
      <c r="AM256" s="4"/>
      <c r="AN256" s="4"/>
      <c r="AO256" s="4"/>
      <c r="AP256" s="4"/>
      <c r="AQ256" s="4"/>
      <c r="AR256" s="4"/>
      <c r="AS256" s="4"/>
      <c r="AT256" s="4"/>
    </row>
    <row r="257" spans="1:46" ht="30" x14ac:dyDescent="0.25">
      <c r="A257" s="2">
        <v>405332</v>
      </c>
      <c r="B257" s="3" t="s">
        <v>601</v>
      </c>
      <c r="C257" s="3" t="s">
        <v>602</v>
      </c>
      <c r="D257" s="3" t="s">
        <v>136</v>
      </c>
      <c r="E257" s="2">
        <v>200</v>
      </c>
      <c r="F257" s="3" t="s">
        <v>603</v>
      </c>
      <c r="G257" s="3" t="s">
        <v>604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5"/>
      <c r="AB257" s="4"/>
      <c r="AC257" s="5"/>
      <c r="AD257" s="5"/>
      <c r="AE257" s="5"/>
      <c r="AF257" s="4"/>
      <c r="AG257" s="4"/>
      <c r="AH257" s="4"/>
      <c r="AI257" s="4"/>
      <c r="AJ257" s="6">
        <v>70000</v>
      </c>
      <c r="AK257" s="7"/>
      <c r="AL257" s="6">
        <v>200000</v>
      </c>
      <c r="AM257" s="4"/>
      <c r="AN257" s="4"/>
      <c r="AO257" s="4"/>
      <c r="AP257" s="4"/>
      <c r="AQ257" s="4"/>
      <c r="AR257" s="4"/>
      <c r="AS257" s="4"/>
      <c r="AT257" s="4"/>
    </row>
    <row r="258" spans="1:46" ht="30" x14ac:dyDescent="0.25">
      <c r="A258" s="2">
        <v>405333</v>
      </c>
      <c r="B258" s="3" t="s">
        <v>601</v>
      </c>
      <c r="C258" s="3" t="s">
        <v>602</v>
      </c>
      <c r="D258" s="3" t="s">
        <v>180</v>
      </c>
      <c r="E258" s="2">
        <v>200</v>
      </c>
      <c r="F258" s="3" t="s">
        <v>603</v>
      </c>
      <c r="G258" s="3" t="s">
        <v>604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5"/>
      <c r="AB258" s="5"/>
      <c r="AC258" s="5"/>
      <c r="AD258" s="7"/>
      <c r="AE258" s="7"/>
      <c r="AF258" s="4"/>
      <c r="AG258" s="4"/>
      <c r="AH258" s="4"/>
      <c r="AI258" s="4"/>
      <c r="AJ258" s="6">
        <v>120000</v>
      </c>
      <c r="AK258" s="6">
        <v>200000</v>
      </c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30" x14ac:dyDescent="0.25">
      <c r="A259" s="2">
        <v>404847</v>
      </c>
      <c r="B259" s="3" t="s">
        <v>605</v>
      </c>
      <c r="C259" s="3" t="s">
        <v>606</v>
      </c>
      <c r="D259" s="3" t="s">
        <v>141</v>
      </c>
      <c r="E259" s="2">
        <v>270</v>
      </c>
      <c r="F259" s="3" t="s">
        <v>611</v>
      </c>
      <c r="G259" s="3" t="s">
        <v>613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6">
        <v>100000</v>
      </c>
      <c r="U259" s="6">
        <v>500000</v>
      </c>
      <c r="V259" s="6">
        <v>80000</v>
      </c>
      <c r="W259" s="6">
        <v>75000</v>
      </c>
      <c r="X259" s="2">
        <v>85000</v>
      </c>
      <c r="Y259" s="6">
        <v>87000</v>
      </c>
      <c r="Z259" s="6">
        <v>80000</v>
      </c>
      <c r="AA259" s="6">
        <v>85000</v>
      </c>
      <c r="AB259" s="6">
        <v>90000</v>
      </c>
      <c r="AC259" s="6">
        <v>75000</v>
      </c>
      <c r="AD259" s="6">
        <v>40000</v>
      </c>
      <c r="AE259" s="6">
        <v>40000</v>
      </c>
      <c r="AF259" s="6">
        <v>30000</v>
      </c>
      <c r="AG259" s="6">
        <v>83000</v>
      </c>
      <c r="AH259" s="6">
        <v>83000</v>
      </c>
      <c r="AI259" s="6">
        <v>85000</v>
      </c>
      <c r="AJ259" s="6">
        <v>85000</v>
      </c>
      <c r="AK259" s="6">
        <v>85000</v>
      </c>
      <c r="AL259" s="6">
        <v>81000</v>
      </c>
      <c r="AM259" s="6">
        <v>81000</v>
      </c>
      <c r="AN259" s="6">
        <v>84000</v>
      </c>
      <c r="AO259" s="6">
        <v>85050</v>
      </c>
      <c r="AP259" s="6">
        <v>90100</v>
      </c>
      <c r="AQ259" s="6">
        <v>93700</v>
      </c>
      <c r="AR259" s="6">
        <v>93500</v>
      </c>
      <c r="AS259" s="4"/>
      <c r="AT259" s="4"/>
    </row>
    <row r="260" spans="1:46" ht="30" x14ac:dyDescent="0.25">
      <c r="A260" s="2">
        <v>404848</v>
      </c>
      <c r="B260" s="3" t="s">
        <v>605</v>
      </c>
      <c r="C260" s="3" t="s">
        <v>606</v>
      </c>
      <c r="D260" s="3" t="s">
        <v>136</v>
      </c>
      <c r="E260" s="2">
        <v>430</v>
      </c>
      <c r="F260" s="3" t="s">
        <v>611</v>
      </c>
      <c r="G260" s="3" t="s">
        <v>612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6">
        <v>3000000</v>
      </c>
      <c r="U260" s="6">
        <v>4000000</v>
      </c>
      <c r="V260" s="6">
        <v>3000000</v>
      </c>
      <c r="W260" s="2">
        <v>3500000</v>
      </c>
      <c r="X260" s="6">
        <v>4200000</v>
      </c>
      <c r="Y260" s="6">
        <v>5000000</v>
      </c>
      <c r="Z260" s="2">
        <v>6000000</v>
      </c>
      <c r="AA260" s="2">
        <v>6500000</v>
      </c>
      <c r="AB260" s="2">
        <v>10000000</v>
      </c>
      <c r="AC260" s="2">
        <v>10500000</v>
      </c>
      <c r="AD260" s="2">
        <v>12000000</v>
      </c>
      <c r="AE260" s="2">
        <v>12000000</v>
      </c>
      <c r="AF260" s="2">
        <v>12000000</v>
      </c>
      <c r="AG260" s="6">
        <v>24000000</v>
      </c>
      <c r="AH260" s="6">
        <v>24000000</v>
      </c>
      <c r="AI260" s="2">
        <v>22000000</v>
      </c>
      <c r="AJ260" s="2">
        <v>20000000</v>
      </c>
      <c r="AK260" s="2">
        <v>20000000</v>
      </c>
      <c r="AL260" s="2">
        <v>18000000</v>
      </c>
      <c r="AM260" s="2">
        <v>18000000</v>
      </c>
      <c r="AN260" s="6">
        <v>20000000</v>
      </c>
      <c r="AO260" s="6">
        <v>0</v>
      </c>
      <c r="AP260" s="6">
        <v>0</v>
      </c>
      <c r="AQ260" s="6">
        <v>0</v>
      </c>
      <c r="AR260" s="6">
        <v>0</v>
      </c>
      <c r="AS260" s="4"/>
      <c r="AT260" s="4"/>
    </row>
    <row r="261" spans="1:46" ht="30" x14ac:dyDescent="0.25">
      <c r="A261" s="2">
        <v>404851</v>
      </c>
      <c r="B261" s="3" t="s">
        <v>605</v>
      </c>
      <c r="C261" s="3" t="s">
        <v>606</v>
      </c>
      <c r="D261" s="3" t="s">
        <v>180</v>
      </c>
      <c r="E261" s="2">
        <v>180</v>
      </c>
      <c r="F261" s="3" t="s">
        <v>615</v>
      </c>
      <c r="G261" s="3" t="s">
        <v>613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5"/>
      <c r="X261" s="5"/>
      <c r="Y261" s="2">
        <v>0</v>
      </c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4"/>
    </row>
    <row r="262" spans="1:46" ht="30" x14ac:dyDescent="0.25">
      <c r="A262" s="2">
        <v>404852</v>
      </c>
      <c r="B262" s="3" t="s">
        <v>605</v>
      </c>
      <c r="C262" s="3" t="s">
        <v>606</v>
      </c>
      <c r="D262" s="3" t="s">
        <v>157</v>
      </c>
      <c r="E262" s="2">
        <v>180</v>
      </c>
      <c r="F262" s="3" t="s">
        <v>615</v>
      </c>
      <c r="G262" s="3" t="s">
        <v>612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5"/>
      <c r="AI262" s="5"/>
      <c r="AJ262" s="5"/>
      <c r="AK262" s="5"/>
      <c r="AL262" s="5"/>
      <c r="AM262" s="5"/>
      <c r="AN262" s="7"/>
      <c r="AO262" s="7"/>
      <c r="AP262" s="7"/>
      <c r="AQ262" s="7"/>
      <c r="AR262" s="7"/>
      <c r="AS262" s="5"/>
      <c r="AT262" s="4"/>
    </row>
    <row r="263" spans="1:46" ht="30" x14ac:dyDescent="0.25">
      <c r="A263" s="2">
        <v>404853</v>
      </c>
      <c r="B263" s="3" t="s">
        <v>605</v>
      </c>
      <c r="C263" s="3" t="s">
        <v>606</v>
      </c>
      <c r="D263" s="3" t="s">
        <v>169</v>
      </c>
      <c r="E263" s="2">
        <v>180</v>
      </c>
      <c r="F263" s="3" t="s">
        <v>616</v>
      </c>
      <c r="G263" s="3" t="s">
        <v>610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6">
        <v>2000000</v>
      </c>
      <c r="U263" s="6">
        <v>2000000</v>
      </c>
      <c r="V263" s="6">
        <v>700000</v>
      </c>
      <c r="W263" s="6">
        <v>1840250</v>
      </c>
      <c r="X263" s="2">
        <v>1638660</v>
      </c>
      <c r="Y263" s="6">
        <v>3538580</v>
      </c>
      <c r="Z263" s="6">
        <v>2651420</v>
      </c>
      <c r="AA263" s="4"/>
      <c r="AB263" s="2">
        <v>1000000</v>
      </c>
      <c r="AC263" s="5"/>
      <c r="AD263" s="5"/>
      <c r="AE263" s="5"/>
      <c r="AF263" s="5"/>
      <c r="AG263" s="5"/>
      <c r="AH263" s="5"/>
      <c r="AI263" s="5"/>
      <c r="AJ263" s="5"/>
      <c r="AK263" s="7"/>
      <c r="AL263" s="7"/>
      <c r="AM263" s="7"/>
      <c r="AN263" s="4"/>
      <c r="AO263" s="4"/>
      <c r="AP263" s="4"/>
      <c r="AQ263" s="4"/>
      <c r="AR263" s="4"/>
      <c r="AS263" s="7"/>
      <c r="AT263" s="4"/>
    </row>
    <row r="264" spans="1:46" ht="30" x14ac:dyDescent="0.25">
      <c r="A264" s="2">
        <v>404854</v>
      </c>
      <c r="B264" s="3" t="s">
        <v>605</v>
      </c>
      <c r="C264" s="3" t="s">
        <v>606</v>
      </c>
      <c r="D264" s="3" t="s">
        <v>177</v>
      </c>
      <c r="E264" s="2">
        <v>475</v>
      </c>
      <c r="F264" s="3" t="s">
        <v>607</v>
      </c>
      <c r="G264" s="3" t="s">
        <v>608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6">
        <v>5000000</v>
      </c>
      <c r="U264" s="6">
        <v>6000000</v>
      </c>
      <c r="V264" s="6">
        <v>4000000</v>
      </c>
      <c r="W264" s="2">
        <v>5500000</v>
      </c>
      <c r="X264" s="6">
        <v>7776000</v>
      </c>
      <c r="Y264" s="6">
        <v>8000000</v>
      </c>
      <c r="Z264" s="2">
        <v>6000000</v>
      </c>
      <c r="AA264" s="5"/>
      <c r="AB264" s="6">
        <v>12000000</v>
      </c>
      <c r="AC264" s="6">
        <v>8500000</v>
      </c>
      <c r="AD264" s="6">
        <v>25000000</v>
      </c>
      <c r="AE264" s="6">
        <v>25000000</v>
      </c>
      <c r="AF264" s="6">
        <v>35000000</v>
      </c>
      <c r="AG264" s="6">
        <v>10000000</v>
      </c>
      <c r="AH264" s="6">
        <v>7000000</v>
      </c>
      <c r="AI264" s="6">
        <v>7000000</v>
      </c>
      <c r="AJ264" s="6">
        <v>7000000</v>
      </c>
      <c r="AK264" s="6">
        <v>8000000</v>
      </c>
      <c r="AL264" s="6">
        <v>9000000</v>
      </c>
      <c r="AM264" s="6">
        <v>9000000</v>
      </c>
      <c r="AN264" s="6">
        <v>7000000</v>
      </c>
      <c r="AO264" s="6">
        <v>9450000</v>
      </c>
      <c r="AP264" s="6">
        <v>10100000</v>
      </c>
      <c r="AQ264" s="6">
        <v>10400000</v>
      </c>
      <c r="AR264" s="6">
        <v>500000</v>
      </c>
      <c r="AS264" s="4"/>
      <c r="AT264" s="4"/>
    </row>
    <row r="265" spans="1:46" ht="30" x14ac:dyDescent="0.25">
      <c r="A265" s="2">
        <v>411054</v>
      </c>
      <c r="B265" s="3" t="s">
        <v>605</v>
      </c>
      <c r="C265" s="3" t="s">
        <v>606</v>
      </c>
      <c r="D265" s="3" t="s">
        <v>172</v>
      </c>
      <c r="E265" s="2">
        <v>151</v>
      </c>
      <c r="F265" s="3" t="s">
        <v>616</v>
      </c>
      <c r="G265" s="3" t="s">
        <v>610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7"/>
      <c r="X265" s="4"/>
      <c r="Y265" s="5"/>
      <c r="Z265" s="5"/>
      <c r="AA265" s="5"/>
      <c r="AB265" s="5"/>
      <c r="AC265" s="2">
        <v>1547640</v>
      </c>
      <c r="AD265" s="2">
        <v>800000</v>
      </c>
      <c r="AE265" s="2">
        <v>800000</v>
      </c>
      <c r="AF265" s="2">
        <v>800000</v>
      </c>
      <c r="AG265" s="2">
        <v>1000000</v>
      </c>
      <c r="AH265" s="2">
        <v>1000000</v>
      </c>
      <c r="AI265" s="2">
        <v>1000000</v>
      </c>
      <c r="AJ265" s="2">
        <v>200000</v>
      </c>
      <c r="AK265" s="2">
        <v>225000</v>
      </c>
      <c r="AL265" s="2">
        <v>175000</v>
      </c>
      <c r="AM265" s="2">
        <v>175000</v>
      </c>
      <c r="AN265" s="6">
        <v>200000</v>
      </c>
      <c r="AO265" s="6">
        <v>183750</v>
      </c>
      <c r="AP265" s="6">
        <v>185500</v>
      </c>
      <c r="AQ265" s="6">
        <v>190000</v>
      </c>
      <c r="AR265" s="6">
        <v>221000</v>
      </c>
      <c r="AS265" s="4"/>
      <c r="AT265" s="4"/>
    </row>
    <row r="266" spans="1:46" ht="30" x14ac:dyDescent="0.25">
      <c r="A266" s="2">
        <v>411137</v>
      </c>
      <c r="B266" s="3" t="s">
        <v>605</v>
      </c>
      <c r="C266" s="3" t="s">
        <v>606</v>
      </c>
      <c r="D266" s="3" t="s">
        <v>312</v>
      </c>
      <c r="E266" s="2">
        <v>475</v>
      </c>
      <c r="F266" s="3" t="s">
        <v>609</v>
      </c>
      <c r="G266" s="3" t="s">
        <v>610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7"/>
      <c r="Z266" s="5"/>
      <c r="AA266" s="5"/>
      <c r="AB266" s="5"/>
      <c r="AC266" s="5"/>
      <c r="AD266" s="2">
        <v>25000000</v>
      </c>
      <c r="AE266" s="2">
        <v>25000000</v>
      </c>
      <c r="AF266" s="2">
        <v>25000000</v>
      </c>
      <c r="AG266" s="2">
        <v>24000000</v>
      </c>
      <c r="AH266" s="2">
        <v>12000000</v>
      </c>
      <c r="AI266" s="2">
        <v>10000000</v>
      </c>
      <c r="AJ266" s="2">
        <v>8000000</v>
      </c>
      <c r="AK266" s="2">
        <v>10000000</v>
      </c>
      <c r="AL266" s="2">
        <v>7000000</v>
      </c>
      <c r="AM266" s="2">
        <v>7000000</v>
      </c>
      <c r="AN266" s="2">
        <v>8000000</v>
      </c>
      <c r="AO266" s="2">
        <v>26250000</v>
      </c>
      <c r="AP266" s="2">
        <v>27500000</v>
      </c>
      <c r="AQ266" s="2">
        <v>29500000</v>
      </c>
      <c r="AR266" s="2">
        <v>45000000</v>
      </c>
      <c r="AS266" s="5"/>
      <c r="AT266" s="5"/>
    </row>
    <row r="267" spans="1:46" ht="30" x14ac:dyDescent="0.25">
      <c r="A267" s="2">
        <v>437086</v>
      </c>
      <c r="B267" s="3" t="s">
        <v>605</v>
      </c>
      <c r="C267" s="3" t="s">
        <v>606</v>
      </c>
      <c r="D267" s="3" t="s">
        <v>384</v>
      </c>
      <c r="E267" s="2">
        <v>180</v>
      </c>
      <c r="F267" s="3" t="s">
        <v>614</v>
      </c>
      <c r="G267" s="3" t="s">
        <v>613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5"/>
      <c r="AA267" s="5"/>
      <c r="AB267" s="5"/>
      <c r="AC267" s="5"/>
      <c r="AD267" s="5"/>
      <c r="AE267" s="7"/>
      <c r="AF267" s="5"/>
      <c r="AG267" s="5"/>
      <c r="AH267" s="2">
        <v>200000</v>
      </c>
      <c r="AI267" s="2">
        <v>220000</v>
      </c>
      <c r="AJ267" s="2">
        <v>200000</v>
      </c>
      <c r="AK267" s="2">
        <v>260000</v>
      </c>
      <c r="AL267" s="2">
        <v>275000</v>
      </c>
      <c r="AM267" s="6">
        <v>275000</v>
      </c>
      <c r="AN267" s="6">
        <v>290000</v>
      </c>
      <c r="AO267" s="6">
        <v>289000</v>
      </c>
      <c r="AP267" s="6">
        <v>280000</v>
      </c>
      <c r="AQ267" s="6">
        <v>291000</v>
      </c>
      <c r="AR267" s="6">
        <v>290000</v>
      </c>
      <c r="AS267" s="7"/>
      <c r="AT267" s="7"/>
    </row>
    <row r="268" spans="1:46" ht="30" x14ac:dyDescent="0.25">
      <c r="A268" s="2">
        <v>409306</v>
      </c>
      <c r="B268" s="3" t="s">
        <v>617</v>
      </c>
      <c r="C268" s="3" t="s">
        <v>618</v>
      </c>
      <c r="D268" s="3" t="s">
        <v>141</v>
      </c>
      <c r="E268" s="5"/>
      <c r="F268" s="3" t="s">
        <v>619</v>
      </c>
      <c r="G268" s="3" t="s">
        <v>620</v>
      </c>
      <c r="H268" s="6">
        <v>1460000</v>
      </c>
      <c r="I268" s="6">
        <v>821250</v>
      </c>
      <c r="J268" s="6">
        <v>610000</v>
      </c>
      <c r="K268" s="6">
        <v>730000</v>
      </c>
      <c r="L268" s="6">
        <v>840000</v>
      </c>
      <c r="M268" s="6">
        <v>840000</v>
      </c>
      <c r="N268" s="6">
        <v>969500</v>
      </c>
      <c r="O268" s="6">
        <v>970000</v>
      </c>
      <c r="P268" s="6">
        <v>970000</v>
      </c>
      <c r="Q268" s="6">
        <v>403398</v>
      </c>
      <c r="R268" s="6">
        <v>709560</v>
      </c>
      <c r="S268" s="6">
        <v>922428</v>
      </c>
      <c r="T268" s="6">
        <v>709560</v>
      </c>
      <c r="U268" s="6">
        <v>657000</v>
      </c>
      <c r="V268" s="6">
        <v>657000</v>
      </c>
      <c r="W268" s="4"/>
      <c r="X268" s="4"/>
      <c r="Y268" s="4"/>
      <c r="Z268" s="7"/>
      <c r="AA268" s="7"/>
      <c r="AB268" s="7"/>
      <c r="AC268" s="7"/>
      <c r="AD268" s="7"/>
      <c r="AE268" s="4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4"/>
      <c r="AR268" s="5"/>
      <c r="AS268" s="5"/>
      <c r="AT268" s="4"/>
    </row>
    <row r="269" spans="1:46" ht="30" x14ac:dyDescent="0.25">
      <c r="A269" s="2">
        <v>404026</v>
      </c>
      <c r="B269" s="3" t="s">
        <v>1638</v>
      </c>
      <c r="C269" s="3" t="s">
        <v>1639</v>
      </c>
      <c r="D269" s="3" t="s">
        <v>141</v>
      </c>
      <c r="E269" s="2">
        <v>796</v>
      </c>
      <c r="F269" s="3" t="s">
        <v>1640</v>
      </c>
      <c r="G269" s="3" t="s">
        <v>1641</v>
      </c>
      <c r="H269" s="6">
        <v>4000000</v>
      </c>
      <c r="I269" s="6">
        <v>4000000</v>
      </c>
      <c r="J269" s="6">
        <v>2000000</v>
      </c>
      <c r="K269" s="6">
        <v>1000000</v>
      </c>
      <c r="L269" s="6">
        <v>4500000</v>
      </c>
      <c r="M269" s="6">
        <v>1500000</v>
      </c>
      <c r="N269" s="6">
        <v>520000</v>
      </c>
      <c r="O269" s="6">
        <v>0</v>
      </c>
      <c r="P269" s="4"/>
      <c r="Q269" s="4"/>
      <c r="R269" s="4"/>
      <c r="S269" s="4"/>
      <c r="T269" s="4"/>
      <c r="U269" s="4"/>
      <c r="V269" s="4"/>
      <c r="W269" s="4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4"/>
    </row>
    <row r="270" spans="1:46" ht="30" x14ac:dyDescent="0.25">
      <c r="A270" s="2">
        <v>404027</v>
      </c>
      <c r="B270" s="3" t="s">
        <v>1638</v>
      </c>
      <c r="C270" s="3" t="s">
        <v>1639</v>
      </c>
      <c r="D270" s="3" t="s">
        <v>136</v>
      </c>
      <c r="E270" s="2">
        <v>1593</v>
      </c>
      <c r="F270" s="3" t="s">
        <v>1640</v>
      </c>
      <c r="G270" s="3" t="s">
        <v>1641</v>
      </c>
      <c r="H270" s="6">
        <v>11000000</v>
      </c>
      <c r="I270" s="6">
        <v>11000000</v>
      </c>
      <c r="J270" s="6">
        <v>11000000</v>
      </c>
      <c r="K270" s="6">
        <v>7000000</v>
      </c>
      <c r="L270" s="6">
        <v>4500000</v>
      </c>
      <c r="M270" s="6">
        <v>12000000</v>
      </c>
      <c r="N270" s="6">
        <v>11000000</v>
      </c>
      <c r="O270" s="6">
        <v>0</v>
      </c>
      <c r="P270" s="4"/>
      <c r="Q270" s="4"/>
      <c r="R270" s="4"/>
      <c r="S270" s="4"/>
      <c r="T270" s="4"/>
      <c r="U270" s="4"/>
      <c r="V270" s="4"/>
      <c r="W270" s="4"/>
      <c r="X270" s="5"/>
      <c r="Y270" s="7"/>
      <c r="Z270" s="7"/>
      <c r="AA270" s="5"/>
      <c r="AB270" s="5"/>
      <c r="AC270" s="5"/>
      <c r="AD270" s="5"/>
      <c r="AE270" s="7"/>
      <c r="AF270" s="5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4"/>
    </row>
    <row r="271" spans="1:46" ht="30" x14ac:dyDescent="0.25">
      <c r="A271" s="2">
        <v>404198</v>
      </c>
      <c r="B271" s="3" t="s">
        <v>1642</v>
      </c>
      <c r="C271" s="3" t="s">
        <v>1353</v>
      </c>
      <c r="D271" s="3" t="s">
        <v>141</v>
      </c>
      <c r="E271" s="2">
        <v>105</v>
      </c>
      <c r="F271" s="3" t="s">
        <v>1643</v>
      </c>
      <c r="G271" s="3" t="s">
        <v>1644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7"/>
      <c r="Y271" s="5"/>
      <c r="Z271" s="5"/>
      <c r="AA271" s="5"/>
      <c r="AB271" s="5"/>
      <c r="AC271" s="2">
        <v>1000</v>
      </c>
      <c r="AD271" s="5"/>
      <c r="AE271" s="5"/>
      <c r="AF271" s="5"/>
      <c r="AG271" s="5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30" x14ac:dyDescent="0.25">
      <c r="A272" s="2">
        <v>404199</v>
      </c>
      <c r="B272" s="3" t="s">
        <v>1642</v>
      </c>
      <c r="C272" s="3" t="s">
        <v>1353</v>
      </c>
      <c r="D272" s="3" t="s">
        <v>136</v>
      </c>
      <c r="E272" s="5"/>
      <c r="F272" s="3" t="s">
        <v>1643</v>
      </c>
      <c r="G272" s="3" t="s">
        <v>1645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2">
        <v>1000</v>
      </c>
      <c r="AD272" s="7"/>
      <c r="AE272" s="7"/>
      <c r="AF272" s="7"/>
      <c r="AG272" s="7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30" x14ac:dyDescent="0.25">
      <c r="A273" s="2">
        <v>404200</v>
      </c>
      <c r="B273" s="3" t="s">
        <v>1642</v>
      </c>
      <c r="C273" s="3" t="s">
        <v>1353</v>
      </c>
      <c r="D273" s="3" t="s">
        <v>180</v>
      </c>
      <c r="E273" s="2">
        <v>220</v>
      </c>
      <c r="F273" s="3" t="s">
        <v>1643</v>
      </c>
      <c r="G273" s="3" t="s">
        <v>1646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2">
        <v>1000</v>
      </c>
      <c r="AD273" s="5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5"/>
      <c r="AS273" s="5"/>
      <c r="AT273" s="4"/>
    </row>
    <row r="274" spans="1:46" ht="30" x14ac:dyDescent="0.25">
      <c r="A274" s="2">
        <v>158221</v>
      </c>
      <c r="B274" s="3" t="s">
        <v>621</v>
      </c>
      <c r="C274" s="3" t="s">
        <v>627</v>
      </c>
      <c r="D274" s="3" t="s">
        <v>177</v>
      </c>
      <c r="E274" s="2">
        <v>153</v>
      </c>
      <c r="F274" s="3" t="s">
        <v>369</v>
      </c>
      <c r="G274" s="3" t="s">
        <v>371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4"/>
      <c r="AF274" s="4"/>
      <c r="AG274" s="4"/>
      <c r="AH274" s="4"/>
      <c r="AI274" s="4"/>
      <c r="AJ274" s="4"/>
      <c r="AK274" s="4"/>
      <c r="AL274" s="4"/>
      <c r="AM274" s="6">
        <v>149000</v>
      </c>
      <c r="AN274" s="4"/>
      <c r="AO274" s="4"/>
      <c r="AP274" s="4"/>
      <c r="AQ274" s="4"/>
      <c r="AR274" s="7"/>
      <c r="AS274" s="6">
        <v>0</v>
      </c>
      <c r="AT274" s="4"/>
    </row>
    <row r="275" spans="1:46" ht="30" x14ac:dyDescent="0.25">
      <c r="A275" s="2">
        <v>223202</v>
      </c>
      <c r="B275" s="3" t="s">
        <v>621</v>
      </c>
      <c r="C275" s="3" t="s">
        <v>627</v>
      </c>
      <c r="D275" s="3" t="s">
        <v>169</v>
      </c>
      <c r="E275" s="2">
        <v>159</v>
      </c>
      <c r="F275" s="3" t="s">
        <v>628</v>
      </c>
      <c r="G275" s="3" t="s">
        <v>629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4"/>
      <c r="AF275" s="4"/>
      <c r="AG275" s="4"/>
      <c r="AH275" s="4"/>
      <c r="AI275" s="4"/>
      <c r="AJ275" s="4"/>
      <c r="AK275" s="4"/>
      <c r="AL275" s="4"/>
      <c r="AM275" s="6">
        <v>190000</v>
      </c>
      <c r="AN275" s="4"/>
      <c r="AO275" s="4"/>
      <c r="AP275" s="4"/>
      <c r="AQ275" s="4"/>
      <c r="AR275" s="4"/>
      <c r="AS275" s="6">
        <v>0</v>
      </c>
      <c r="AT275" s="4"/>
    </row>
    <row r="276" spans="1:46" ht="30" x14ac:dyDescent="0.25">
      <c r="A276" s="2">
        <v>402655</v>
      </c>
      <c r="B276" s="3" t="s">
        <v>621</v>
      </c>
      <c r="C276" s="3" t="s">
        <v>627</v>
      </c>
      <c r="D276" s="3" t="s">
        <v>180</v>
      </c>
      <c r="E276" s="2">
        <v>160</v>
      </c>
      <c r="F276" s="3" t="s">
        <v>625</v>
      </c>
      <c r="G276" s="3" t="s">
        <v>626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7"/>
      <c r="X276" s="5"/>
      <c r="Y276" s="5"/>
      <c r="Z276" s="5"/>
      <c r="AA276" s="5"/>
      <c r="AB276" s="5"/>
      <c r="AC276" s="5"/>
      <c r="AD276" s="5"/>
      <c r="AE276" s="5"/>
      <c r="AF276" s="5"/>
      <c r="AG276" s="2">
        <v>30000</v>
      </c>
      <c r="AH276" s="2">
        <v>15000</v>
      </c>
      <c r="AI276" s="2">
        <v>15000</v>
      </c>
      <c r="AJ276" s="2">
        <v>15000</v>
      </c>
      <c r="AK276" s="2">
        <v>14000</v>
      </c>
      <c r="AL276" s="2">
        <v>20000</v>
      </c>
      <c r="AM276" s="2">
        <v>53000</v>
      </c>
      <c r="AN276" s="2">
        <v>15000</v>
      </c>
      <c r="AO276" s="2">
        <v>50000</v>
      </c>
      <c r="AP276" s="2">
        <v>50000</v>
      </c>
      <c r="AQ276" s="2">
        <v>50000</v>
      </c>
      <c r="AR276" s="2">
        <v>50000</v>
      </c>
      <c r="AS276" s="2">
        <v>100000</v>
      </c>
      <c r="AT276" s="4"/>
    </row>
    <row r="277" spans="1:46" ht="30" x14ac:dyDescent="0.25">
      <c r="A277" s="2">
        <v>404124</v>
      </c>
      <c r="B277" s="3" t="s">
        <v>621</v>
      </c>
      <c r="C277" s="3" t="s">
        <v>627</v>
      </c>
      <c r="D277" s="3" t="s">
        <v>157</v>
      </c>
      <c r="E277" s="2">
        <v>180</v>
      </c>
      <c r="F277" s="3" t="s">
        <v>625</v>
      </c>
      <c r="G277" s="3" t="s">
        <v>626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2">
        <v>1172000000</v>
      </c>
      <c r="W277" s="4"/>
      <c r="X277" s="5"/>
      <c r="Y277" s="5"/>
      <c r="Z277" s="5"/>
      <c r="AA277" s="5"/>
      <c r="AB277" s="5"/>
      <c r="AC277" s="5"/>
      <c r="AD277" s="5"/>
      <c r="AE277" s="5"/>
      <c r="AF277" s="5"/>
      <c r="AG277" s="2">
        <v>120000</v>
      </c>
      <c r="AH277" s="2">
        <v>120000</v>
      </c>
      <c r="AI277" s="2">
        <v>140000</v>
      </c>
      <c r="AJ277" s="2">
        <v>140000</v>
      </c>
      <c r="AK277" s="2">
        <v>130000</v>
      </c>
      <c r="AL277" s="2">
        <v>140000</v>
      </c>
      <c r="AM277" s="2">
        <v>29000</v>
      </c>
      <c r="AN277" s="2">
        <v>150000</v>
      </c>
      <c r="AO277" s="2">
        <v>200000</v>
      </c>
      <c r="AP277" s="2">
        <v>250000</v>
      </c>
      <c r="AQ277" s="2">
        <v>200000</v>
      </c>
      <c r="AR277" s="2">
        <v>200000</v>
      </c>
      <c r="AS277" s="2">
        <v>250000</v>
      </c>
      <c r="AT277" s="4"/>
    </row>
    <row r="278" spans="1:46" ht="30" x14ac:dyDescent="0.25">
      <c r="A278" s="2">
        <v>404586</v>
      </c>
      <c r="B278" s="3" t="s">
        <v>621</v>
      </c>
      <c r="C278" s="3" t="s">
        <v>627</v>
      </c>
      <c r="D278" s="3" t="s">
        <v>141</v>
      </c>
      <c r="E278" s="2">
        <v>228</v>
      </c>
      <c r="F278" s="3" t="s">
        <v>623</v>
      </c>
      <c r="G278" s="3" t="s">
        <v>624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2">
        <v>190000</v>
      </c>
      <c r="W278" s="4"/>
      <c r="X278" s="5"/>
      <c r="Y278" s="5"/>
      <c r="Z278" s="5"/>
      <c r="AA278" s="5"/>
      <c r="AB278" s="5"/>
      <c r="AC278" s="5"/>
      <c r="AD278" s="5"/>
      <c r="AE278" s="5"/>
      <c r="AF278" s="5"/>
      <c r="AG278" s="2">
        <v>44000000</v>
      </c>
      <c r="AH278" s="2">
        <v>43202000</v>
      </c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2">
        <v>0</v>
      </c>
      <c r="AT278" s="4"/>
    </row>
    <row r="279" spans="1:46" ht="30" x14ac:dyDescent="0.25">
      <c r="A279" s="2">
        <v>404587</v>
      </c>
      <c r="B279" s="3" t="s">
        <v>621</v>
      </c>
      <c r="C279" s="3" t="s">
        <v>627</v>
      </c>
      <c r="D279" s="3" t="s">
        <v>136</v>
      </c>
      <c r="E279" s="2">
        <v>145</v>
      </c>
      <c r="F279" s="3" t="s">
        <v>630</v>
      </c>
      <c r="G279" s="3" t="s">
        <v>631</v>
      </c>
      <c r="H279" s="2">
        <v>8200000</v>
      </c>
      <c r="I279" s="2">
        <v>10490000</v>
      </c>
      <c r="J279" s="2">
        <v>11000000</v>
      </c>
      <c r="K279" s="2">
        <v>15590000</v>
      </c>
      <c r="L279" s="2">
        <v>12900000</v>
      </c>
      <c r="M279" s="2">
        <v>1020000</v>
      </c>
      <c r="N279" s="2">
        <v>1020000</v>
      </c>
      <c r="O279" s="5"/>
      <c r="P279" s="7"/>
      <c r="Q279" s="7"/>
      <c r="R279" s="7"/>
      <c r="S279" s="7"/>
      <c r="T279" s="5"/>
      <c r="U279" s="7"/>
      <c r="V279" s="7"/>
      <c r="W279" s="4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6">
        <v>0</v>
      </c>
      <c r="AT279" s="4"/>
    </row>
    <row r="280" spans="1:46" ht="30" x14ac:dyDescent="0.25">
      <c r="A280" s="2">
        <v>405564</v>
      </c>
      <c r="B280" s="3" t="s">
        <v>632</v>
      </c>
      <c r="C280" s="3" t="s">
        <v>633</v>
      </c>
      <c r="D280" s="3" t="s">
        <v>141</v>
      </c>
      <c r="E280" s="2">
        <v>350</v>
      </c>
      <c r="F280" s="3" t="s">
        <v>634</v>
      </c>
      <c r="G280" s="3" t="s">
        <v>635</v>
      </c>
      <c r="H280" s="7"/>
      <c r="I280" s="7"/>
      <c r="J280" s="7"/>
      <c r="K280" s="7"/>
      <c r="L280" s="7"/>
      <c r="M280" s="7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">
        <v>5000000</v>
      </c>
      <c r="Y280" s="5"/>
      <c r="Z280" s="5"/>
      <c r="AA280" s="2">
        <v>16200000</v>
      </c>
      <c r="AB280" s="2">
        <v>19440000</v>
      </c>
      <c r="AC280" s="2">
        <v>19440000</v>
      </c>
      <c r="AD280" s="2">
        <v>19440000</v>
      </c>
      <c r="AE280" s="4"/>
      <c r="AF280" s="6">
        <v>9213352</v>
      </c>
      <c r="AG280" s="4"/>
      <c r="AH280" s="4"/>
      <c r="AI280" s="5"/>
      <c r="AJ280" s="5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30" x14ac:dyDescent="0.25">
      <c r="A281" s="2">
        <v>404220</v>
      </c>
      <c r="B281" s="3" t="s">
        <v>636</v>
      </c>
      <c r="C281" s="3" t="s">
        <v>637</v>
      </c>
      <c r="D281" s="3" t="s">
        <v>141</v>
      </c>
      <c r="E281" s="5"/>
      <c r="F281" s="3" t="s">
        <v>638</v>
      </c>
      <c r="G281" s="3" t="s">
        <v>639</v>
      </c>
      <c r="H281" s="2">
        <v>620500</v>
      </c>
      <c r="I281" s="2">
        <v>620500</v>
      </c>
      <c r="J281" s="2">
        <v>0</v>
      </c>
      <c r="K281" s="2">
        <v>560000</v>
      </c>
      <c r="L281" s="2">
        <v>500000</v>
      </c>
      <c r="M281" s="5"/>
      <c r="N281" s="5"/>
      <c r="O281" s="5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4"/>
      <c r="AF281" s="4"/>
      <c r="AG281" s="4"/>
      <c r="AH281" s="4"/>
      <c r="AI281" s="7"/>
      <c r="AJ281" s="7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30" x14ac:dyDescent="0.25">
      <c r="A282" s="2">
        <v>409318</v>
      </c>
      <c r="B282" s="3" t="s">
        <v>640</v>
      </c>
      <c r="C282" s="3" t="s">
        <v>641</v>
      </c>
      <c r="D282" s="3" t="s">
        <v>141</v>
      </c>
      <c r="E282" s="5"/>
      <c r="F282" s="3" t="s">
        <v>642</v>
      </c>
      <c r="G282" s="3" t="s">
        <v>643</v>
      </c>
      <c r="H282" s="2">
        <v>3744000</v>
      </c>
      <c r="I282" s="2">
        <v>4742400</v>
      </c>
      <c r="J282" s="2">
        <v>3883200</v>
      </c>
      <c r="K282" s="2">
        <v>3070000</v>
      </c>
      <c r="L282" s="2">
        <v>5865700</v>
      </c>
      <c r="M282" s="2">
        <v>9354900</v>
      </c>
      <c r="N282" s="2">
        <v>3590800</v>
      </c>
      <c r="O282" s="2">
        <v>3945200</v>
      </c>
      <c r="P282" s="6">
        <v>2825300</v>
      </c>
      <c r="Q282" s="6">
        <v>2971100</v>
      </c>
      <c r="R282" s="6">
        <v>3101300</v>
      </c>
      <c r="S282" s="6">
        <v>2322900</v>
      </c>
      <c r="T282" s="2">
        <v>2226110</v>
      </c>
      <c r="U282" s="6">
        <v>2482200</v>
      </c>
      <c r="V282" s="6">
        <v>2449300</v>
      </c>
      <c r="W282" s="6">
        <v>2168300</v>
      </c>
      <c r="X282" s="6">
        <v>2150700</v>
      </c>
      <c r="Y282" s="6">
        <v>2402200</v>
      </c>
      <c r="Z282" s="6">
        <v>2350500</v>
      </c>
      <c r="AA282" s="6">
        <v>2431200</v>
      </c>
      <c r="AB282" s="6">
        <v>2465600</v>
      </c>
      <c r="AC282" s="6">
        <v>2457200</v>
      </c>
      <c r="AD282" s="6">
        <v>3375500</v>
      </c>
      <c r="AE282" s="6">
        <v>2016000</v>
      </c>
      <c r="AF282" s="6">
        <v>2515000</v>
      </c>
      <c r="AG282" s="6">
        <v>2515000</v>
      </c>
      <c r="AH282" s="6">
        <v>1892900</v>
      </c>
      <c r="AI282" s="6">
        <v>1992800</v>
      </c>
      <c r="AJ282" s="6">
        <v>1973500</v>
      </c>
      <c r="AK282" s="6">
        <v>1901600</v>
      </c>
      <c r="AL282" s="6">
        <v>1898500</v>
      </c>
      <c r="AM282" s="6">
        <v>1975500</v>
      </c>
      <c r="AN282" s="6">
        <v>2032100</v>
      </c>
      <c r="AO282" s="4"/>
      <c r="AP282" s="6">
        <v>1893500</v>
      </c>
      <c r="AQ282" s="6">
        <v>2083700</v>
      </c>
      <c r="AR282" s="6">
        <v>552300</v>
      </c>
      <c r="AS282" s="6">
        <v>2264500</v>
      </c>
      <c r="AT282" s="4"/>
    </row>
    <row r="283" spans="1:46" ht="30" x14ac:dyDescent="0.25">
      <c r="A283" s="2">
        <v>422848</v>
      </c>
      <c r="B283" s="3" t="s">
        <v>1647</v>
      </c>
      <c r="C283" s="3" t="s">
        <v>1361</v>
      </c>
      <c r="D283" s="3" t="s">
        <v>141</v>
      </c>
      <c r="E283" s="2">
        <v>160</v>
      </c>
      <c r="F283" s="3" t="s">
        <v>1648</v>
      </c>
      <c r="G283" s="3" t="s">
        <v>1649</v>
      </c>
      <c r="H283" s="5"/>
      <c r="I283" s="5"/>
      <c r="J283" s="5"/>
      <c r="K283" s="5"/>
      <c r="L283" s="5"/>
      <c r="M283" s="5"/>
      <c r="N283" s="5"/>
      <c r="O283" s="5"/>
      <c r="P283" s="5"/>
      <c r="Q283" s="4"/>
      <c r="R283" s="4"/>
      <c r="S283" s="4"/>
      <c r="T283" s="5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6">
        <v>4000</v>
      </c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30" x14ac:dyDescent="0.25">
      <c r="A284" s="2">
        <v>409220</v>
      </c>
      <c r="B284" s="3" t="s">
        <v>644</v>
      </c>
      <c r="C284" s="3" t="s">
        <v>645</v>
      </c>
      <c r="D284" s="3" t="s">
        <v>141</v>
      </c>
      <c r="E284" s="6">
        <v>155</v>
      </c>
      <c r="F284" s="3" t="s">
        <v>646</v>
      </c>
      <c r="G284" s="3" t="s">
        <v>647</v>
      </c>
      <c r="H284" s="2">
        <v>1768950</v>
      </c>
      <c r="I284" s="2">
        <v>1510530</v>
      </c>
      <c r="J284" s="2">
        <v>1280400</v>
      </c>
      <c r="K284" s="2">
        <v>1280400</v>
      </c>
      <c r="L284" s="2">
        <v>1280400</v>
      </c>
      <c r="M284" s="2">
        <v>1648080</v>
      </c>
      <c r="N284" s="2">
        <v>1637580</v>
      </c>
      <c r="O284" s="2">
        <v>2360190</v>
      </c>
      <c r="P284" s="2">
        <v>1540820</v>
      </c>
      <c r="Q284" s="2">
        <v>1373870</v>
      </c>
      <c r="R284" s="2">
        <v>2226090</v>
      </c>
      <c r="S284" s="6">
        <v>2436174</v>
      </c>
      <c r="T284" s="6">
        <v>2436174</v>
      </c>
      <c r="U284" s="6">
        <v>1340280</v>
      </c>
      <c r="V284" s="6">
        <v>1340280</v>
      </c>
      <c r="W284" s="6">
        <v>1132560</v>
      </c>
      <c r="X284" s="6">
        <v>766500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30" x14ac:dyDescent="0.25">
      <c r="A285" s="2">
        <v>412048</v>
      </c>
      <c r="B285" s="3" t="s">
        <v>648</v>
      </c>
      <c r="C285" s="3" t="s">
        <v>1364</v>
      </c>
      <c r="D285" s="3" t="s">
        <v>141</v>
      </c>
      <c r="E285" s="2">
        <v>275</v>
      </c>
      <c r="F285" s="3" t="s">
        <v>650</v>
      </c>
      <c r="G285" s="3" t="s">
        <v>651</v>
      </c>
      <c r="H285" s="5"/>
      <c r="I285" s="5"/>
      <c r="J285" s="5"/>
      <c r="K285" s="5"/>
      <c r="L285" s="5"/>
      <c r="M285" s="5"/>
      <c r="N285" s="5"/>
      <c r="O285" s="5"/>
      <c r="P285" s="5"/>
      <c r="Q285" s="7"/>
      <c r="R285" s="7"/>
      <c r="S285" s="4"/>
      <c r="T285" s="5"/>
      <c r="U285" s="4"/>
      <c r="V285" s="4"/>
      <c r="W285" s="4"/>
      <c r="X285" s="5"/>
      <c r="Y285" s="5"/>
      <c r="Z285" s="5"/>
      <c r="AA285" s="5"/>
      <c r="AB285" s="5"/>
      <c r="AC285" s="5"/>
      <c r="AD285" s="5"/>
      <c r="AE285" s="5"/>
      <c r="AF285" s="2">
        <v>180000</v>
      </c>
      <c r="AG285" s="2">
        <v>87000</v>
      </c>
      <c r="AH285" s="2">
        <v>109625</v>
      </c>
      <c r="AI285" s="2">
        <v>132250</v>
      </c>
      <c r="AJ285" s="6">
        <v>345000</v>
      </c>
      <c r="AK285" s="2">
        <v>717600</v>
      </c>
      <c r="AL285" s="2">
        <v>717600</v>
      </c>
      <c r="AM285" s="6">
        <v>2033200</v>
      </c>
      <c r="AN285" s="5"/>
      <c r="AO285" s="6">
        <v>1965120</v>
      </c>
      <c r="AP285" s="4"/>
      <c r="AQ285" s="4"/>
      <c r="AR285" s="4"/>
      <c r="AS285" s="5"/>
      <c r="AT285" s="4"/>
    </row>
    <row r="286" spans="1:46" ht="30" x14ac:dyDescent="0.25">
      <c r="A286" s="2">
        <v>409334</v>
      </c>
      <c r="B286" s="3" t="s">
        <v>705</v>
      </c>
      <c r="C286" s="3" t="s">
        <v>1366</v>
      </c>
      <c r="D286" s="3" t="s">
        <v>141</v>
      </c>
      <c r="E286" s="2">
        <v>457</v>
      </c>
      <c r="F286" s="3" t="s">
        <v>499</v>
      </c>
      <c r="G286" s="3" t="s">
        <v>499</v>
      </c>
      <c r="H286" s="2">
        <v>8146000</v>
      </c>
      <c r="I286" s="2">
        <v>5334000</v>
      </c>
      <c r="J286" s="2">
        <v>3568000</v>
      </c>
      <c r="K286" s="2">
        <v>525000</v>
      </c>
      <c r="L286" s="2">
        <v>153000</v>
      </c>
      <c r="M286" s="2">
        <v>1695000</v>
      </c>
      <c r="N286" s="2">
        <v>387000</v>
      </c>
      <c r="O286" s="2">
        <v>15022000</v>
      </c>
      <c r="P286" s="2">
        <v>280000</v>
      </c>
      <c r="Q286" s="2">
        <v>223000</v>
      </c>
      <c r="R286" s="2">
        <v>654000</v>
      </c>
      <c r="S286" s="2">
        <v>32000</v>
      </c>
      <c r="T286" s="2">
        <v>1111000</v>
      </c>
      <c r="U286" s="2">
        <v>306000</v>
      </c>
      <c r="V286" s="2">
        <v>1791000</v>
      </c>
      <c r="W286" s="2">
        <v>408000</v>
      </c>
      <c r="X286" s="2">
        <v>246000</v>
      </c>
      <c r="Y286" s="6">
        <v>314000</v>
      </c>
      <c r="Z286" s="2">
        <v>241000</v>
      </c>
      <c r="AA286" s="2">
        <v>293000</v>
      </c>
      <c r="AB286" s="2">
        <v>3508000</v>
      </c>
      <c r="AC286" s="2">
        <v>413000</v>
      </c>
      <c r="AD286" s="2">
        <v>107000</v>
      </c>
      <c r="AE286" s="2">
        <v>130000</v>
      </c>
      <c r="AF286" s="2">
        <v>245000</v>
      </c>
      <c r="AG286" s="2">
        <v>181000</v>
      </c>
      <c r="AH286" s="2">
        <v>456000</v>
      </c>
      <c r="AI286" s="2">
        <v>226000</v>
      </c>
      <c r="AJ286" s="2">
        <v>272000</v>
      </c>
      <c r="AK286" s="2">
        <v>5288000</v>
      </c>
      <c r="AL286" s="2">
        <v>507000</v>
      </c>
      <c r="AM286" s="2">
        <v>132000</v>
      </c>
      <c r="AN286" s="5"/>
      <c r="AO286" s="5"/>
      <c r="AP286" s="5"/>
      <c r="AQ286" s="2">
        <v>143000</v>
      </c>
      <c r="AR286" s="5"/>
      <c r="AS286" s="6">
        <v>49146000</v>
      </c>
      <c r="AT286" s="4"/>
    </row>
    <row r="287" spans="1:46" ht="30" x14ac:dyDescent="0.25">
      <c r="A287" s="2">
        <v>409335</v>
      </c>
      <c r="B287" s="3" t="s">
        <v>705</v>
      </c>
      <c r="C287" s="3" t="s">
        <v>1366</v>
      </c>
      <c r="D287" s="3" t="s">
        <v>136</v>
      </c>
      <c r="E287" s="2">
        <v>435</v>
      </c>
      <c r="F287" s="3" t="s">
        <v>499</v>
      </c>
      <c r="G287" s="3" t="s">
        <v>499</v>
      </c>
      <c r="H287" s="2">
        <v>51616000</v>
      </c>
      <c r="I287" s="2">
        <v>51501000</v>
      </c>
      <c r="J287" s="2">
        <v>47813000</v>
      </c>
      <c r="K287" s="2">
        <v>48336000</v>
      </c>
      <c r="L287" s="2">
        <v>48625000</v>
      </c>
      <c r="M287" s="2">
        <v>65559000</v>
      </c>
      <c r="N287" s="2">
        <v>59830000</v>
      </c>
      <c r="O287" s="2">
        <v>49159000</v>
      </c>
      <c r="P287" s="2">
        <v>58867000</v>
      </c>
      <c r="Q287" s="2">
        <v>59592000</v>
      </c>
      <c r="R287" s="2">
        <v>57116000</v>
      </c>
      <c r="S287" s="2">
        <v>52792000</v>
      </c>
      <c r="T287" s="2">
        <v>58740000</v>
      </c>
      <c r="U287" s="2">
        <v>53740000</v>
      </c>
      <c r="V287" s="2">
        <v>49957000</v>
      </c>
      <c r="W287" s="2">
        <v>68692000</v>
      </c>
      <c r="X287" s="2">
        <v>59539000</v>
      </c>
      <c r="Y287" s="6">
        <v>86588000</v>
      </c>
      <c r="Z287" s="2">
        <v>60266000</v>
      </c>
      <c r="AA287" s="2">
        <v>59739000</v>
      </c>
      <c r="AB287" s="2">
        <v>60446000</v>
      </c>
      <c r="AC287" s="2">
        <v>62818000</v>
      </c>
      <c r="AD287" s="2">
        <v>60648000</v>
      </c>
      <c r="AE287" s="2">
        <v>55887000</v>
      </c>
      <c r="AF287" s="2">
        <v>59353000</v>
      </c>
      <c r="AG287" s="2">
        <v>61113000</v>
      </c>
      <c r="AH287" s="2">
        <v>56157000</v>
      </c>
      <c r="AI287" s="2">
        <v>52133000</v>
      </c>
      <c r="AJ287" s="2">
        <v>53024000</v>
      </c>
      <c r="AK287" s="2">
        <v>50340000</v>
      </c>
      <c r="AL287" s="2">
        <v>58268000</v>
      </c>
      <c r="AM287" s="2">
        <v>56182000</v>
      </c>
      <c r="AN287" s="5"/>
      <c r="AO287" s="5"/>
      <c r="AP287" s="2">
        <v>57343000</v>
      </c>
      <c r="AQ287" s="2">
        <v>48963000</v>
      </c>
      <c r="AR287" s="2">
        <v>44473000</v>
      </c>
      <c r="AS287" s="6">
        <v>222000</v>
      </c>
      <c r="AT287" s="4"/>
    </row>
    <row r="288" spans="1:46" ht="30" x14ac:dyDescent="0.25">
      <c r="A288" s="2">
        <v>409350</v>
      </c>
      <c r="B288" s="3" t="s">
        <v>652</v>
      </c>
      <c r="C288" s="3" t="s">
        <v>1368</v>
      </c>
      <c r="D288" s="3" t="s">
        <v>141</v>
      </c>
      <c r="E288" s="2">
        <v>260</v>
      </c>
      <c r="F288" s="3" t="s">
        <v>654</v>
      </c>
      <c r="G288" s="3" t="s">
        <v>655</v>
      </c>
      <c r="H288" s="2">
        <v>1460000</v>
      </c>
      <c r="I288" s="2">
        <v>1460000</v>
      </c>
      <c r="J288" s="2">
        <v>1169700</v>
      </c>
      <c r="K288" s="2">
        <v>1984000</v>
      </c>
      <c r="L288" s="2">
        <v>1342400</v>
      </c>
      <c r="M288" s="2">
        <v>1613300</v>
      </c>
      <c r="N288" s="2">
        <v>2136000</v>
      </c>
      <c r="O288" s="2">
        <v>1827383</v>
      </c>
      <c r="P288" s="6">
        <v>2128000</v>
      </c>
      <c r="Q288" s="6">
        <v>2500000</v>
      </c>
      <c r="R288" s="6">
        <v>2547000</v>
      </c>
      <c r="S288" s="6">
        <v>2547000</v>
      </c>
      <c r="T288" s="6">
        <v>2217000</v>
      </c>
      <c r="U288" s="6">
        <v>3050000</v>
      </c>
      <c r="V288" s="6">
        <v>3608000</v>
      </c>
      <c r="W288" s="6">
        <v>5755000</v>
      </c>
      <c r="X288" s="6">
        <v>4561000</v>
      </c>
      <c r="Y288" s="6">
        <v>3029000</v>
      </c>
      <c r="Z288" s="6">
        <v>3225000</v>
      </c>
      <c r="AA288" s="6">
        <v>2986000</v>
      </c>
      <c r="AB288" s="6">
        <v>2943000</v>
      </c>
      <c r="AC288" s="6">
        <v>3173000</v>
      </c>
      <c r="AD288" s="6">
        <v>3536000</v>
      </c>
      <c r="AE288" s="6">
        <v>3536000</v>
      </c>
      <c r="AF288" s="6">
        <v>3449000</v>
      </c>
      <c r="AG288" s="6">
        <v>3309000</v>
      </c>
      <c r="AH288" s="6">
        <v>3233000</v>
      </c>
      <c r="AI288" s="6">
        <v>3281000</v>
      </c>
      <c r="AJ288" s="6">
        <v>3277000</v>
      </c>
      <c r="AK288" s="6">
        <v>3838000</v>
      </c>
      <c r="AL288" s="6">
        <v>3454000</v>
      </c>
      <c r="AM288" s="6">
        <v>3569000</v>
      </c>
      <c r="AN288" s="7"/>
      <c r="AO288" s="7"/>
      <c r="AP288" s="6">
        <v>2389000</v>
      </c>
      <c r="AQ288" s="6">
        <v>2310400</v>
      </c>
      <c r="AR288" s="6">
        <v>2503000</v>
      </c>
      <c r="AS288" s="6">
        <v>2388000</v>
      </c>
      <c r="AT288" s="4"/>
    </row>
    <row r="289" spans="1:46" ht="30" x14ac:dyDescent="0.25">
      <c r="A289" s="2">
        <v>411026</v>
      </c>
      <c r="B289" s="3" t="s">
        <v>707</v>
      </c>
      <c r="C289" s="3" t="s">
        <v>1370</v>
      </c>
      <c r="D289" s="3" t="s">
        <v>136</v>
      </c>
      <c r="E289" s="2">
        <v>360</v>
      </c>
      <c r="F289" s="3" t="s">
        <v>711</v>
      </c>
      <c r="G289" s="3" t="s">
        <v>712</v>
      </c>
      <c r="H289" s="5"/>
      <c r="I289" s="5"/>
      <c r="J289" s="5"/>
      <c r="K289" s="5"/>
      <c r="L289" s="5"/>
      <c r="M289" s="5"/>
      <c r="N289" s="5"/>
      <c r="O289" s="5"/>
      <c r="P289" s="5"/>
      <c r="Q289" s="4"/>
      <c r="R289" s="5"/>
      <c r="S289" s="5"/>
      <c r="T289" s="5"/>
      <c r="U289" s="5"/>
      <c r="V289" s="5"/>
      <c r="W289" s="5"/>
      <c r="X289" s="5"/>
      <c r="Y289" s="4"/>
      <c r="Z289" s="5"/>
      <c r="AA289" s="5"/>
      <c r="AB289" s="5"/>
      <c r="AC289" s="5"/>
      <c r="AD289" s="5"/>
      <c r="AE289" s="5"/>
      <c r="AF289" s="5"/>
      <c r="AG289" s="5"/>
      <c r="AH289" s="5"/>
      <c r="AI289" s="2">
        <v>116000</v>
      </c>
      <c r="AJ289" s="2">
        <v>122000</v>
      </c>
      <c r="AK289" s="2">
        <v>104000</v>
      </c>
      <c r="AL289" s="2">
        <v>137000</v>
      </c>
      <c r="AM289" s="2">
        <v>172000</v>
      </c>
      <c r="AN289" s="5"/>
      <c r="AO289" s="5"/>
      <c r="AP289" s="5"/>
      <c r="AQ289" s="5"/>
      <c r="AR289" s="5"/>
      <c r="AS289" s="4"/>
      <c r="AT289" s="4"/>
    </row>
    <row r="290" spans="1:46" ht="30" x14ac:dyDescent="0.25">
      <c r="A290" s="2">
        <v>411027</v>
      </c>
      <c r="B290" s="3" t="s">
        <v>707</v>
      </c>
      <c r="C290" s="3" t="s">
        <v>1370</v>
      </c>
      <c r="D290" s="3" t="s">
        <v>157</v>
      </c>
      <c r="E290" s="2">
        <v>320</v>
      </c>
      <c r="F290" s="3" t="s">
        <v>713</v>
      </c>
      <c r="G290" s="3" t="s">
        <v>714</v>
      </c>
      <c r="H290" s="7"/>
      <c r="I290" s="7"/>
      <c r="J290" s="7"/>
      <c r="K290" s="7"/>
      <c r="L290" s="7"/>
      <c r="M290" s="7"/>
      <c r="N290" s="7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7"/>
      <c r="AC290" s="5"/>
      <c r="AD290" s="5"/>
      <c r="AE290" s="5"/>
      <c r="AF290" s="5"/>
      <c r="AG290" s="5"/>
      <c r="AH290" s="5"/>
      <c r="AI290" s="2">
        <v>129000</v>
      </c>
      <c r="AJ290" s="2">
        <v>108000</v>
      </c>
      <c r="AK290" s="2">
        <v>88000</v>
      </c>
      <c r="AL290" s="2">
        <v>103000</v>
      </c>
      <c r="AM290" s="2">
        <v>164000</v>
      </c>
      <c r="AN290" s="5"/>
      <c r="AO290" s="5"/>
      <c r="AP290" s="5"/>
      <c r="AQ290" s="5"/>
      <c r="AR290" s="5"/>
      <c r="AS290" s="5"/>
      <c r="AT290" s="4"/>
    </row>
    <row r="291" spans="1:46" ht="30" x14ac:dyDescent="0.25">
      <c r="A291" s="2">
        <v>411028</v>
      </c>
      <c r="B291" s="3" t="s">
        <v>707</v>
      </c>
      <c r="C291" s="3" t="s">
        <v>1370</v>
      </c>
      <c r="D291" s="3" t="s">
        <v>180</v>
      </c>
      <c r="E291" s="2">
        <v>300</v>
      </c>
      <c r="F291" s="3" t="s">
        <v>715</v>
      </c>
      <c r="G291" s="3" t="s">
        <v>716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7"/>
      <c r="U291" s="7"/>
      <c r="V291" s="7"/>
      <c r="W291" s="7"/>
      <c r="X291" s="7"/>
      <c r="Y291" s="7"/>
      <c r="Z291" s="7"/>
      <c r="AA291" s="7"/>
      <c r="AB291" s="4"/>
      <c r="AC291" s="7"/>
      <c r="AD291" s="7"/>
      <c r="AE291" s="7"/>
      <c r="AF291" s="7"/>
      <c r="AG291" s="7"/>
      <c r="AH291" s="7"/>
      <c r="AI291" s="6">
        <v>129000</v>
      </c>
      <c r="AJ291" s="6">
        <v>110000</v>
      </c>
      <c r="AK291" s="6">
        <v>123000</v>
      </c>
      <c r="AL291" s="6">
        <v>109000</v>
      </c>
      <c r="AM291" s="6">
        <v>148000</v>
      </c>
      <c r="AN291" s="7"/>
      <c r="AO291" s="7"/>
      <c r="AP291" s="7"/>
      <c r="AQ291" s="7"/>
      <c r="AR291" s="7"/>
      <c r="AS291" s="7"/>
      <c r="AT291" s="4"/>
    </row>
    <row r="292" spans="1:46" ht="30" x14ac:dyDescent="0.25">
      <c r="A292" s="2">
        <v>411032</v>
      </c>
      <c r="B292" s="3" t="s">
        <v>707</v>
      </c>
      <c r="C292" s="3" t="s">
        <v>1370</v>
      </c>
      <c r="D292" s="3" t="s">
        <v>312</v>
      </c>
      <c r="E292" s="2">
        <v>408</v>
      </c>
      <c r="F292" s="3" t="s">
        <v>709</v>
      </c>
      <c r="G292" s="3" t="s">
        <v>710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6">
        <v>120000</v>
      </c>
      <c r="AJ292" s="6">
        <v>125000</v>
      </c>
      <c r="AK292" s="6">
        <v>125000</v>
      </c>
      <c r="AL292" s="6">
        <v>125000</v>
      </c>
      <c r="AM292" s="6">
        <v>125000</v>
      </c>
      <c r="AN292" s="4"/>
      <c r="AO292" s="4"/>
      <c r="AP292" s="4"/>
      <c r="AQ292" s="4"/>
      <c r="AR292" s="4"/>
      <c r="AS292" s="4"/>
      <c r="AT292" s="4"/>
    </row>
    <row r="293" spans="1:46" ht="30" x14ac:dyDescent="0.25">
      <c r="A293" s="2">
        <v>409447</v>
      </c>
      <c r="B293" s="3" t="s">
        <v>656</v>
      </c>
      <c r="C293" s="3" t="s">
        <v>1372</v>
      </c>
      <c r="D293" s="3" t="s">
        <v>136</v>
      </c>
      <c r="E293" s="2">
        <v>243</v>
      </c>
      <c r="F293" s="3" t="s">
        <v>658</v>
      </c>
      <c r="G293" s="3" t="s">
        <v>659</v>
      </c>
      <c r="H293" s="2">
        <v>0</v>
      </c>
      <c r="I293" s="2">
        <v>1847000</v>
      </c>
      <c r="J293" s="2">
        <v>0</v>
      </c>
      <c r="K293" s="2">
        <v>307000</v>
      </c>
      <c r="L293" s="2">
        <v>526000</v>
      </c>
      <c r="M293" s="2">
        <v>27425000</v>
      </c>
      <c r="N293" s="6">
        <v>21258000</v>
      </c>
      <c r="O293" s="2">
        <v>31632000</v>
      </c>
      <c r="P293" s="6">
        <v>10651000</v>
      </c>
      <c r="Q293" s="2">
        <v>521000</v>
      </c>
      <c r="R293" s="2">
        <v>1056000</v>
      </c>
      <c r="S293" s="6">
        <v>356000</v>
      </c>
      <c r="T293" s="6">
        <v>12407000</v>
      </c>
      <c r="U293" s="2">
        <v>1038000</v>
      </c>
      <c r="V293" s="2">
        <v>4133000</v>
      </c>
      <c r="W293" s="2">
        <v>1092000</v>
      </c>
      <c r="X293" s="6">
        <v>2749000</v>
      </c>
      <c r="Y293" s="6">
        <v>55509000</v>
      </c>
      <c r="Z293" s="6">
        <v>24868000</v>
      </c>
      <c r="AA293" s="2">
        <v>20077000</v>
      </c>
      <c r="AB293" s="2">
        <v>13959000</v>
      </c>
      <c r="AC293" s="5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30" x14ac:dyDescent="0.25">
      <c r="A294" s="2">
        <v>409427</v>
      </c>
      <c r="B294" s="3" t="s">
        <v>660</v>
      </c>
      <c r="C294" s="3" t="s">
        <v>1374</v>
      </c>
      <c r="D294" s="3" t="s">
        <v>532</v>
      </c>
      <c r="E294" s="2">
        <v>163</v>
      </c>
      <c r="F294" s="3" t="s">
        <v>701</v>
      </c>
      <c r="G294" s="3" t="s">
        <v>702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4"/>
      <c r="O294" s="2">
        <v>0</v>
      </c>
      <c r="P294" s="4"/>
      <c r="Q294" s="5"/>
      <c r="R294" s="2">
        <v>30043000</v>
      </c>
      <c r="S294" s="6">
        <v>164269000</v>
      </c>
      <c r="T294" s="6">
        <v>357256000</v>
      </c>
      <c r="U294" s="6">
        <v>309638000</v>
      </c>
      <c r="V294" s="6">
        <v>124521000</v>
      </c>
      <c r="W294" s="2">
        <v>266421000</v>
      </c>
      <c r="X294" s="6">
        <v>379398000</v>
      </c>
      <c r="Y294" s="6">
        <v>257500000</v>
      </c>
      <c r="Z294" s="6">
        <v>366257000</v>
      </c>
      <c r="AA294" s="2">
        <v>223346000</v>
      </c>
      <c r="AB294" s="2">
        <v>50995000</v>
      </c>
      <c r="AC294" s="5"/>
      <c r="AD294" s="4"/>
      <c r="AE294" s="4"/>
      <c r="AF294" s="4"/>
      <c r="AG294" s="6">
        <v>34000</v>
      </c>
      <c r="AH294" s="6">
        <v>150000</v>
      </c>
      <c r="AI294" s="6">
        <v>152000</v>
      </c>
      <c r="AJ294" s="6">
        <v>138000</v>
      </c>
      <c r="AK294" s="6">
        <v>283000</v>
      </c>
      <c r="AL294" s="6">
        <v>112000</v>
      </c>
      <c r="AM294" s="6">
        <v>112000</v>
      </c>
      <c r="AN294" s="4"/>
      <c r="AO294" s="4"/>
      <c r="AP294" s="4"/>
      <c r="AQ294" s="4"/>
      <c r="AR294" s="4"/>
      <c r="AS294" s="4"/>
      <c r="AT294" s="4"/>
    </row>
    <row r="295" spans="1:46" ht="30" x14ac:dyDescent="0.25">
      <c r="A295" s="2">
        <v>409428</v>
      </c>
      <c r="B295" s="3" t="s">
        <v>660</v>
      </c>
      <c r="C295" s="3" t="s">
        <v>1374</v>
      </c>
      <c r="D295" s="3" t="s">
        <v>169</v>
      </c>
      <c r="E295" s="6">
        <v>230</v>
      </c>
      <c r="F295" s="3" t="s">
        <v>682</v>
      </c>
      <c r="G295" s="3" t="s">
        <v>683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4"/>
      <c r="O295" s="2">
        <v>0</v>
      </c>
      <c r="P295" s="4"/>
      <c r="Q295" s="7"/>
      <c r="R295" s="7"/>
      <c r="S295" s="4"/>
      <c r="T295" s="4"/>
      <c r="U295" s="4"/>
      <c r="V295" s="4"/>
      <c r="W295" s="7"/>
      <c r="X295" s="4"/>
      <c r="Y295" s="4"/>
      <c r="Z295" s="4"/>
      <c r="AA295" s="7"/>
      <c r="AB295" s="7"/>
      <c r="AC295" s="7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30" x14ac:dyDescent="0.25">
      <c r="A296" s="2">
        <v>409429</v>
      </c>
      <c r="B296" s="3" t="s">
        <v>660</v>
      </c>
      <c r="C296" s="3" t="s">
        <v>1374</v>
      </c>
      <c r="D296" s="3" t="s">
        <v>256</v>
      </c>
      <c r="E296" s="6">
        <v>206</v>
      </c>
      <c r="F296" s="3" t="s">
        <v>691</v>
      </c>
      <c r="G296" s="3" t="s">
        <v>692</v>
      </c>
      <c r="H296" s="2">
        <v>180657000</v>
      </c>
      <c r="I296" s="2">
        <v>163595000</v>
      </c>
      <c r="J296" s="2">
        <v>162054000</v>
      </c>
      <c r="K296" s="2">
        <v>157407000</v>
      </c>
      <c r="L296" s="2">
        <v>86994000</v>
      </c>
      <c r="M296" s="2">
        <v>16044000</v>
      </c>
      <c r="N296" s="6">
        <v>20033000</v>
      </c>
      <c r="O296" s="2">
        <v>50934000</v>
      </c>
      <c r="P296" s="6">
        <v>71487000</v>
      </c>
      <c r="Q296" s="6">
        <v>94652000</v>
      </c>
      <c r="R296" s="6">
        <v>184781000</v>
      </c>
      <c r="S296" s="6">
        <v>144416000</v>
      </c>
      <c r="T296" s="6">
        <v>64074000</v>
      </c>
      <c r="U296" s="6">
        <v>113362000</v>
      </c>
      <c r="V296" s="6">
        <v>136850000</v>
      </c>
      <c r="W296" s="6">
        <v>53564000</v>
      </c>
      <c r="X296" s="6">
        <v>54086000</v>
      </c>
      <c r="Y296" s="6">
        <v>54313000</v>
      </c>
      <c r="Z296" s="6">
        <v>69356000</v>
      </c>
      <c r="AA296" s="6">
        <v>175169000</v>
      </c>
      <c r="AB296" s="6">
        <v>40615000</v>
      </c>
      <c r="AC296" s="4"/>
      <c r="AD296" s="4"/>
      <c r="AE296" s="4"/>
      <c r="AF296" s="4"/>
      <c r="AG296" s="6">
        <v>82000</v>
      </c>
      <c r="AH296" s="6">
        <v>100000</v>
      </c>
      <c r="AI296" s="6">
        <v>100000</v>
      </c>
      <c r="AJ296" s="6">
        <v>92000</v>
      </c>
      <c r="AK296" s="6">
        <v>84000</v>
      </c>
      <c r="AL296" s="6">
        <v>68000</v>
      </c>
      <c r="AM296" s="6">
        <v>68000</v>
      </c>
      <c r="AN296" s="4"/>
      <c r="AO296" s="4"/>
      <c r="AP296" s="4"/>
      <c r="AQ296" s="4"/>
      <c r="AR296" s="4"/>
      <c r="AS296" s="4"/>
      <c r="AT296" s="4"/>
    </row>
    <row r="297" spans="1:46" ht="30" x14ac:dyDescent="0.25">
      <c r="A297" s="2">
        <v>409430</v>
      </c>
      <c r="B297" s="3" t="s">
        <v>660</v>
      </c>
      <c r="C297" s="3" t="s">
        <v>1374</v>
      </c>
      <c r="D297" s="3" t="s">
        <v>177</v>
      </c>
      <c r="E297" s="2">
        <v>240</v>
      </c>
      <c r="F297" s="3" t="s">
        <v>678</v>
      </c>
      <c r="G297" s="3" t="s">
        <v>679</v>
      </c>
      <c r="H297" s="2">
        <v>221139000</v>
      </c>
      <c r="I297" s="2">
        <v>259458000</v>
      </c>
      <c r="J297" s="2">
        <v>209296000</v>
      </c>
      <c r="K297" s="2">
        <v>234304000</v>
      </c>
      <c r="L297" s="2">
        <v>205446000</v>
      </c>
      <c r="M297" s="2">
        <v>181006000</v>
      </c>
      <c r="N297" s="2">
        <v>185836000</v>
      </c>
      <c r="O297" s="2">
        <v>221925000</v>
      </c>
      <c r="P297" s="2">
        <v>231376000</v>
      </c>
      <c r="Q297" s="6">
        <v>244943000</v>
      </c>
      <c r="R297" s="6">
        <v>266376000</v>
      </c>
      <c r="S297" s="6">
        <v>225345000</v>
      </c>
      <c r="T297" s="6">
        <v>190000000</v>
      </c>
      <c r="U297" s="2">
        <v>203266000</v>
      </c>
      <c r="V297" s="2">
        <v>191274000</v>
      </c>
      <c r="W297" s="2">
        <v>184050000</v>
      </c>
      <c r="X297" s="6">
        <v>162611000</v>
      </c>
      <c r="Y297" s="6">
        <v>196068000</v>
      </c>
      <c r="Z297" s="6">
        <v>195594000</v>
      </c>
      <c r="AA297" s="2">
        <v>190444000</v>
      </c>
      <c r="AB297" s="2">
        <v>38268000</v>
      </c>
      <c r="AC297" s="5"/>
      <c r="AD297" s="4"/>
      <c r="AE297" s="4"/>
      <c r="AF297" s="4"/>
      <c r="AG297" s="6">
        <v>115000</v>
      </c>
      <c r="AH297" s="6">
        <v>85000</v>
      </c>
      <c r="AI297" s="6">
        <v>85000</v>
      </c>
      <c r="AJ297" s="6">
        <v>87000</v>
      </c>
      <c r="AK297" s="6">
        <v>75000</v>
      </c>
      <c r="AL297" s="6">
        <v>59000</v>
      </c>
      <c r="AM297" s="6">
        <v>59000</v>
      </c>
      <c r="AN297" s="4"/>
      <c r="AO297" s="4"/>
      <c r="AP297" s="4"/>
      <c r="AQ297" s="4"/>
      <c r="AR297" s="4"/>
      <c r="AS297" s="4"/>
      <c r="AT297" s="4"/>
    </row>
    <row r="298" spans="1:46" ht="30" x14ac:dyDescent="0.25">
      <c r="A298" s="2">
        <v>409431</v>
      </c>
      <c r="B298" s="3" t="s">
        <v>660</v>
      </c>
      <c r="C298" s="3" t="s">
        <v>1374</v>
      </c>
      <c r="D298" s="3" t="s">
        <v>141</v>
      </c>
      <c r="E298" s="6">
        <v>245</v>
      </c>
      <c r="F298" s="3" t="s">
        <v>673</v>
      </c>
      <c r="G298" s="3" t="s">
        <v>674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7"/>
      <c r="O298" s="6">
        <v>468000</v>
      </c>
      <c r="P298" s="6">
        <v>966000</v>
      </c>
      <c r="Q298" s="6">
        <v>52000</v>
      </c>
      <c r="R298" s="4"/>
      <c r="S298" s="4"/>
      <c r="T298" s="6">
        <v>1014000</v>
      </c>
      <c r="U298" s="6">
        <v>24000</v>
      </c>
      <c r="V298" s="6">
        <v>157000</v>
      </c>
      <c r="W298" s="6">
        <v>229000</v>
      </c>
      <c r="X298" s="6">
        <v>1488000</v>
      </c>
      <c r="Y298" s="6">
        <v>759000</v>
      </c>
      <c r="Z298" s="4"/>
      <c r="AA298" s="2">
        <v>5029000</v>
      </c>
      <c r="AB298" s="2">
        <v>1359000</v>
      </c>
      <c r="AC298" s="5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30" x14ac:dyDescent="0.25">
      <c r="A299" s="2">
        <v>409433</v>
      </c>
      <c r="B299" s="3" t="s">
        <v>660</v>
      </c>
      <c r="C299" s="3" t="s">
        <v>1374</v>
      </c>
      <c r="D299" s="3" t="s">
        <v>312</v>
      </c>
      <c r="E299" s="2">
        <v>223</v>
      </c>
      <c r="F299" s="3" t="s">
        <v>688</v>
      </c>
      <c r="G299" s="3" t="s">
        <v>689</v>
      </c>
      <c r="H299" s="6">
        <v>200078000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4"/>
      <c r="O299" s="2">
        <v>0</v>
      </c>
      <c r="P299" s="2">
        <v>106000</v>
      </c>
      <c r="Q299" s="2">
        <v>53000</v>
      </c>
      <c r="R299" s="6">
        <v>13881000</v>
      </c>
      <c r="S299" s="6">
        <v>2132000</v>
      </c>
      <c r="T299" s="6">
        <v>88000</v>
      </c>
      <c r="U299" s="2">
        <v>1464000</v>
      </c>
      <c r="V299" s="2">
        <v>3250000</v>
      </c>
      <c r="W299" s="6">
        <v>1461000</v>
      </c>
      <c r="X299" s="6">
        <v>1417000</v>
      </c>
      <c r="Y299" s="6">
        <v>153000</v>
      </c>
      <c r="Z299" s="2">
        <v>3560000</v>
      </c>
      <c r="AA299" s="2">
        <v>2808000</v>
      </c>
      <c r="AB299" s="2">
        <v>1722</v>
      </c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4"/>
      <c r="AO299" s="4"/>
      <c r="AP299" s="4"/>
      <c r="AQ299" s="4"/>
      <c r="AR299" s="4"/>
      <c r="AS299" s="4"/>
      <c r="AT299" s="4"/>
    </row>
    <row r="300" spans="1:46" ht="30" x14ac:dyDescent="0.25">
      <c r="A300" s="2">
        <v>409434</v>
      </c>
      <c r="B300" s="3" t="s">
        <v>660</v>
      </c>
      <c r="C300" s="3" t="s">
        <v>1374</v>
      </c>
      <c r="D300" s="3" t="s">
        <v>172</v>
      </c>
      <c r="E300" s="2">
        <v>209</v>
      </c>
      <c r="F300" s="3" t="s">
        <v>261</v>
      </c>
      <c r="G300" s="3" t="s">
        <v>690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4"/>
      <c r="O300" s="2">
        <v>0</v>
      </c>
      <c r="P300" s="5"/>
      <c r="Q300" s="5"/>
      <c r="R300" s="4"/>
      <c r="S300" s="4"/>
      <c r="T300" s="6">
        <v>0</v>
      </c>
      <c r="U300" s="5"/>
      <c r="V300" s="5"/>
      <c r="W300" s="4"/>
      <c r="X300" s="4"/>
      <c r="Y300" s="4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4"/>
      <c r="AO300" s="4"/>
      <c r="AP300" s="4"/>
      <c r="AQ300" s="4"/>
      <c r="AR300" s="4"/>
      <c r="AS300" s="4"/>
      <c r="AT300" s="4"/>
    </row>
    <row r="301" spans="1:46" ht="30" x14ac:dyDescent="0.25">
      <c r="A301" s="2">
        <v>409438</v>
      </c>
      <c r="B301" s="3" t="s">
        <v>660</v>
      </c>
      <c r="C301" s="3" t="s">
        <v>1374</v>
      </c>
      <c r="D301" s="3" t="s">
        <v>136</v>
      </c>
      <c r="E301" s="2">
        <v>231</v>
      </c>
      <c r="F301" s="3" t="s">
        <v>680</v>
      </c>
      <c r="G301" s="3" t="s">
        <v>681</v>
      </c>
      <c r="H301" s="2">
        <v>171845000</v>
      </c>
      <c r="I301" s="2">
        <v>151737000</v>
      </c>
      <c r="J301" s="2">
        <v>150606000</v>
      </c>
      <c r="K301" s="2">
        <v>155038000</v>
      </c>
      <c r="L301" s="2">
        <v>148890000</v>
      </c>
      <c r="M301" s="2">
        <v>135484000</v>
      </c>
      <c r="N301" s="2">
        <v>133098000</v>
      </c>
      <c r="O301" s="2">
        <v>115267000</v>
      </c>
      <c r="P301" s="6">
        <v>78287000</v>
      </c>
      <c r="Q301" s="6">
        <v>199132000</v>
      </c>
      <c r="R301" s="6">
        <v>11757000</v>
      </c>
      <c r="S301" s="6">
        <v>27702000</v>
      </c>
      <c r="T301" s="6">
        <v>3865000</v>
      </c>
      <c r="U301" s="6">
        <v>7004000</v>
      </c>
      <c r="V301" s="6">
        <v>17390000</v>
      </c>
      <c r="W301" s="6">
        <v>24141000</v>
      </c>
      <c r="X301" s="6">
        <v>36544000</v>
      </c>
      <c r="Y301" s="6">
        <v>52308000</v>
      </c>
      <c r="Z301" s="6">
        <v>65091000</v>
      </c>
      <c r="AA301" s="6">
        <v>83621000</v>
      </c>
      <c r="AB301" s="6">
        <v>2629000</v>
      </c>
      <c r="AC301" s="7"/>
      <c r="AD301" s="7"/>
      <c r="AE301" s="7"/>
      <c r="AF301" s="7"/>
      <c r="AG301" s="6">
        <v>60000</v>
      </c>
      <c r="AH301" s="6">
        <v>45000</v>
      </c>
      <c r="AI301" s="6">
        <v>45000</v>
      </c>
      <c r="AJ301" s="6">
        <v>54000</v>
      </c>
      <c r="AK301" s="6">
        <v>45000</v>
      </c>
      <c r="AL301" s="6">
        <v>42000</v>
      </c>
      <c r="AM301" s="6">
        <v>42000</v>
      </c>
      <c r="AN301" s="4"/>
      <c r="AO301" s="4"/>
      <c r="AP301" s="4"/>
      <c r="AQ301" s="4"/>
      <c r="AR301" s="4"/>
      <c r="AS301" s="4"/>
      <c r="AT301" s="4"/>
    </row>
    <row r="302" spans="1:46" ht="30" x14ac:dyDescent="0.25">
      <c r="A302" s="2">
        <v>409439</v>
      </c>
      <c r="B302" s="3" t="s">
        <v>660</v>
      </c>
      <c r="C302" s="3" t="s">
        <v>1374</v>
      </c>
      <c r="D302" s="3" t="s">
        <v>180</v>
      </c>
      <c r="E302" s="2">
        <v>228</v>
      </c>
      <c r="F302" s="3" t="s">
        <v>684</v>
      </c>
      <c r="G302" s="3" t="s">
        <v>685</v>
      </c>
      <c r="H302" s="2">
        <v>29189000</v>
      </c>
      <c r="I302" s="2">
        <v>28089000</v>
      </c>
      <c r="J302" s="2">
        <v>66955000</v>
      </c>
      <c r="K302" s="2">
        <v>53698000</v>
      </c>
      <c r="L302" s="2">
        <v>19475000</v>
      </c>
      <c r="M302" s="2">
        <v>20716000</v>
      </c>
      <c r="N302" s="2">
        <v>40866000</v>
      </c>
      <c r="O302" s="2">
        <v>76925000</v>
      </c>
      <c r="P302" s="2">
        <v>82793000</v>
      </c>
      <c r="Q302" s="2">
        <v>9119000</v>
      </c>
      <c r="R302" s="2">
        <v>1356000</v>
      </c>
      <c r="S302" s="2">
        <v>1374000</v>
      </c>
      <c r="T302" s="2">
        <v>101000</v>
      </c>
      <c r="U302" s="2">
        <v>1465000</v>
      </c>
      <c r="V302" s="2">
        <v>666000</v>
      </c>
      <c r="W302" s="2">
        <v>408000</v>
      </c>
      <c r="X302" s="6">
        <v>257000</v>
      </c>
      <c r="Y302" s="6">
        <v>557000</v>
      </c>
      <c r="Z302" s="2">
        <v>1888000</v>
      </c>
      <c r="AA302" s="2">
        <v>127000</v>
      </c>
      <c r="AB302" s="2">
        <v>5000</v>
      </c>
      <c r="AC302" s="5"/>
      <c r="AD302" s="5"/>
      <c r="AE302" s="5"/>
      <c r="AF302" s="5"/>
      <c r="AG302" s="5"/>
      <c r="AH302" s="5"/>
      <c r="AI302" s="5"/>
      <c r="AJ302" s="5"/>
      <c r="AK302" s="5"/>
      <c r="AL302" s="4"/>
      <c r="AM302" s="4"/>
      <c r="AN302" s="4"/>
      <c r="AO302" s="4"/>
      <c r="AP302" s="5"/>
      <c r="AQ302" s="4"/>
      <c r="AR302" s="5"/>
      <c r="AS302" s="5"/>
      <c r="AT302" s="4"/>
    </row>
    <row r="303" spans="1:46" ht="30" x14ac:dyDescent="0.25">
      <c r="A303" s="2">
        <v>409440</v>
      </c>
      <c r="B303" s="3" t="s">
        <v>660</v>
      </c>
      <c r="C303" s="3" t="s">
        <v>1374</v>
      </c>
      <c r="D303" s="3" t="s">
        <v>157</v>
      </c>
      <c r="E303" s="2">
        <v>228</v>
      </c>
      <c r="F303" s="3" t="s">
        <v>686</v>
      </c>
      <c r="G303" s="3" t="s">
        <v>687</v>
      </c>
      <c r="H303" s="2">
        <v>6000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5"/>
      <c r="O303" s="2">
        <v>31000</v>
      </c>
      <c r="P303" s="6">
        <v>162000</v>
      </c>
      <c r="Q303" s="2">
        <v>34000</v>
      </c>
      <c r="R303" s="2">
        <v>2000</v>
      </c>
      <c r="S303" s="2">
        <v>592000</v>
      </c>
      <c r="T303" s="2">
        <v>17000</v>
      </c>
      <c r="U303" s="2">
        <v>10000</v>
      </c>
      <c r="V303" s="7"/>
      <c r="W303" s="6">
        <v>39000</v>
      </c>
      <c r="X303" s="2">
        <v>49000</v>
      </c>
      <c r="Y303" s="6">
        <v>1672000</v>
      </c>
      <c r="Z303" s="2">
        <v>582000</v>
      </c>
      <c r="AA303" s="6">
        <v>81000</v>
      </c>
      <c r="AB303" s="2">
        <v>6000</v>
      </c>
      <c r="AC303" s="5"/>
      <c r="AD303" s="5"/>
      <c r="AE303" s="5"/>
      <c r="AF303" s="7"/>
      <c r="AG303" s="7"/>
      <c r="AH303" s="7"/>
      <c r="AI303" s="7"/>
      <c r="AJ303" s="7"/>
      <c r="AK303" s="7"/>
      <c r="AL303" s="4"/>
      <c r="AM303" s="4"/>
      <c r="AN303" s="4"/>
      <c r="AO303" s="4"/>
      <c r="AP303" s="7"/>
      <c r="AQ303" s="4"/>
      <c r="AR303" s="7"/>
      <c r="AS303" s="7"/>
      <c r="AT303" s="4"/>
    </row>
    <row r="304" spans="1:46" ht="30" x14ac:dyDescent="0.25">
      <c r="A304" s="2">
        <v>409441</v>
      </c>
      <c r="B304" s="3" t="s">
        <v>660</v>
      </c>
      <c r="C304" s="3" t="s">
        <v>1374</v>
      </c>
      <c r="D304" s="3" t="s">
        <v>393</v>
      </c>
      <c r="E304" s="2">
        <v>250</v>
      </c>
      <c r="F304" s="3" t="s">
        <v>671</v>
      </c>
      <c r="G304" s="3" t="s">
        <v>672</v>
      </c>
      <c r="H304" s="2">
        <v>72203000</v>
      </c>
      <c r="I304" s="2">
        <v>195243000</v>
      </c>
      <c r="J304" s="2">
        <v>154214000</v>
      </c>
      <c r="K304" s="2">
        <v>103887000</v>
      </c>
      <c r="L304" s="2">
        <v>294002000</v>
      </c>
      <c r="M304" s="2">
        <v>297458000</v>
      </c>
      <c r="N304" s="2">
        <v>299151000</v>
      </c>
      <c r="O304" s="2">
        <v>293723000</v>
      </c>
      <c r="P304" s="6">
        <v>208097000</v>
      </c>
      <c r="Q304" s="6">
        <v>199132000</v>
      </c>
      <c r="R304" s="6">
        <v>114484000</v>
      </c>
      <c r="S304" s="6">
        <v>200507000</v>
      </c>
      <c r="T304" s="6">
        <v>166596000</v>
      </c>
      <c r="U304" s="6">
        <v>220191000</v>
      </c>
      <c r="V304" s="6">
        <v>222831000</v>
      </c>
      <c r="W304" s="6">
        <v>124220000</v>
      </c>
      <c r="X304" s="6">
        <v>110702000</v>
      </c>
      <c r="Y304" s="6">
        <v>171384000</v>
      </c>
      <c r="Z304" s="6">
        <v>68682000</v>
      </c>
      <c r="AA304" s="6">
        <v>163833000</v>
      </c>
      <c r="AB304" s="6">
        <v>34798000</v>
      </c>
      <c r="AC304" s="7"/>
      <c r="AD304" s="7"/>
      <c r="AE304" s="7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30" x14ac:dyDescent="0.25">
      <c r="A305" s="2">
        <v>409442</v>
      </c>
      <c r="B305" s="3" t="s">
        <v>660</v>
      </c>
      <c r="C305" s="3" t="s">
        <v>1374</v>
      </c>
      <c r="D305" s="3" t="s">
        <v>384</v>
      </c>
      <c r="E305" s="2">
        <v>250</v>
      </c>
      <c r="F305" s="3" t="s">
        <v>669</v>
      </c>
      <c r="G305" s="3" t="s">
        <v>670</v>
      </c>
      <c r="H305" s="2">
        <v>5737000</v>
      </c>
      <c r="I305" s="2">
        <v>40107000</v>
      </c>
      <c r="J305" s="2">
        <v>130063000</v>
      </c>
      <c r="K305" s="2">
        <v>171836000</v>
      </c>
      <c r="L305" s="2">
        <v>133033000</v>
      </c>
      <c r="M305" s="2">
        <v>256636000</v>
      </c>
      <c r="N305" s="2">
        <v>226988000</v>
      </c>
      <c r="O305" s="2">
        <v>238863000</v>
      </c>
      <c r="P305" s="6">
        <v>222870000</v>
      </c>
      <c r="Q305" s="2">
        <v>211831000</v>
      </c>
      <c r="R305" s="2">
        <v>268991000</v>
      </c>
      <c r="S305" s="2">
        <v>272842000</v>
      </c>
      <c r="T305" s="2">
        <v>253336000</v>
      </c>
      <c r="U305" s="2">
        <v>206748000</v>
      </c>
      <c r="V305" s="6">
        <v>260238000</v>
      </c>
      <c r="W305" s="6">
        <v>299470000</v>
      </c>
      <c r="X305" s="2">
        <v>305033000</v>
      </c>
      <c r="Y305" s="6">
        <v>307888000</v>
      </c>
      <c r="Z305" s="6">
        <v>295126000</v>
      </c>
      <c r="AA305" s="2">
        <v>157924000</v>
      </c>
      <c r="AB305" s="2">
        <v>3668</v>
      </c>
      <c r="AC305" s="5"/>
      <c r="AD305" s="5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30" x14ac:dyDescent="0.25">
      <c r="A306" s="2">
        <v>409444</v>
      </c>
      <c r="B306" s="3" t="s">
        <v>660</v>
      </c>
      <c r="C306" s="3" t="s">
        <v>1374</v>
      </c>
      <c r="D306" s="3" t="s">
        <v>253</v>
      </c>
      <c r="E306" s="2">
        <v>196</v>
      </c>
      <c r="F306" s="3" t="s">
        <v>693</v>
      </c>
      <c r="G306" s="3" t="s">
        <v>694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5"/>
      <c r="O306" s="2">
        <v>0</v>
      </c>
      <c r="P306" s="4"/>
      <c r="Q306" s="5"/>
      <c r="R306" s="5"/>
      <c r="S306" s="5"/>
      <c r="T306" s="5"/>
      <c r="U306" s="5"/>
      <c r="V306" s="4"/>
      <c r="W306" s="4"/>
      <c r="X306" s="7"/>
      <c r="Y306" s="4"/>
      <c r="Z306" s="4"/>
      <c r="AA306" s="7"/>
      <c r="AB306" s="5"/>
      <c r="AC306" s="5"/>
      <c r="AD306" s="7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30" x14ac:dyDescent="0.25">
      <c r="A307" s="2">
        <v>409445</v>
      </c>
      <c r="B307" s="3" t="s">
        <v>660</v>
      </c>
      <c r="C307" s="3" t="s">
        <v>1374</v>
      </c>
      <c r="D307" s="3" t="s">
        <v>391</v>
      </c>
      <c r="E307" s="2">
        <v>157</v>
      </c>
      <c r="F307" s="3" t="s">
        <v>703</v>
      </c>
      <c r="G307" s="3" t="s">
        <v>704</v>
      </c>
      <c r="H307" s="2">
        <v>38355000</v>
      </c>
      <c r="I307" s="2">
        <v>9746000</v>
      </c>
      <c r="J307" s="2">
        <v>32744000</v>
      </c>
      <c r="K307" s="2">
        <v>54284000</v>
      </c>
      <c r="L307" s="2">
        <v>23057000</v>
      </c>
      <c r="M307" s="2">
        <v>41587000</v>
      </c>
      <c r="N307" s="2">
        <v>38862000</v>
      </c>
      <c r="O307" s="2">
        <v>36104000</v>
      </c>
      <c r="P307" s="2">
        <v>11039000</v>
      </c>
      <c r="Q307" s="2">
        <v>24052000</v>
      </c>
      <c r="R307" s="2">
        <v>110673000</v>
      </c>
      <c r="S307" s="2">
        <v>13871000</v>
      </c>
      <c r="T307" s="2">
        <v>9359000</v>
      </c>
      <c r="U307" s="2">
        <v>25379000</v>
      </c>
      <c r="V307" s="2">
        <v>165211000</v>
      </c>
      <c r="W307" s="2">
        <v>116670000</v>
      </c>
      <c r="X307" s="2">
        <v>31130000</v>
      </c>
      <c r="Y307" s="6">
        <v>26319000</v>
      </c>
      <c r="Z307" s="2">
        <v>69177000</v>
      </c>
      <c r="AA307" s="6">
        <v>166161000</v>
      </c>
      <c r="AB307" s="6">
        <v>52667000</v>
      </c>
      <c r="AC307" s="5"/>
      <c r="AD307" s="5"/>
      <c r="AE307" s="5"/>
      <c r="AF307" s="5"/>
      <c r="AG307" s="2">
        <v>112000</v>
      </c>
      <c r="AH307" s="2">
        <v>120000</v>
      </c>
      <c r="AI307" s="6">
        <v>120000</v>
      </c>
      <c r="AJ307" s="6">
        <v>124000</v>
      </c>
      <c r="AK307" s="6">
        <v>118000</v>
      </c>
      <c r="AL307" s="6">
        <v>42000</v>
      </c>
      <c r="AM307" s="6">
        <v>42000</v>
      </c>
      <c r="AN307" s="4"/>
      <c r="AO307" s="4"/>
      <c r="AP307" s="4"/>
      <c r="AQ307" s="4"/>
      <c r="AR307" s="4"/>
      <c r="AS307" s="5"/>
      <c r="AT307" s="4"/>
    </row>
    <row r="308" spans="1:46" ht="30" x14ac:dyDescent="0.25">
      <c r="A308" s="2">
        <v>411781</v>
      </c>
      <c r="B308" s="3" t="s">
        <v>660</v>
      </c>
      <c r="C308" s="3" t="s">
        <v>1374</v>
      </c>
      <c r="D308" s="3" t="s">
        <v>717</v>
      </c>
      <c r="E308" s="2">
        <v>320</v>
      </c>
      <c r="F308" s="3" t="s">
        <v>718</v>
      </c>
      <c r="G308" s="3" t="s">
        <v>719</v>
      </c>
      <c r="H308" s="5"/>
      <c r="I308" s="5"/>
      <c r="J308" s="5"/>
      <c r="K308" s="5"/>
      <c r="L308" s="5"/>
      <c r="M308" s="5"/>
      <c r="N308" s="5"/>
      <c r="O308" s="5"/>
      <c r="P308" s="7"/>
      <c r="Q308" s="7"/>
      <c r="R308" s="7"/>
      <c r="S308" s="7"/>
      <c r="T308" s="7"/>
      <c r="U308" s="5"/>
      <c r="V308" s="7"/>
      <c r="W308" s="7"/>
      <c r="X308" s="7"/>
      <c r="Y308" s="4"/>
      <c r="Z308" s="7"/>
      <c r="AA308" s="4"/>
      <c r="AB308" s="4"/>
      <c r="AC308" s="7"/>
      <c r="AD308" s="7"/>
      <c r="AE308" s="7"/>
      <c r="AF308" s="7"/>
      <c r="AG308" s="7"/>
      <c r="AH308" s="6">
        <v>35000</v>
      </c>
      <c r="AI308" s="6">
        <v>37000</v>
      </c>
      <c r="AJ308" s="6">
        <v>42000</v>
      </c>
      <c r="AK308" s="6">
        <v>47000</v>
      </c>
      <c r="AL308" s="6">
        <v>39000</v>
      </c>
      <c r="AM308" s="6">
        <v>39000</v>
      </c>
      <c r="AN308" s="4"/>
      <c r="AO308" s="4"/>
      <c r="AP308" s="4"/>
      <c r="AQ308" s="4"/>
      <c r="AR308" s="4"/>
      <c r="AS308" s="7"/>
      <c r="AT308" s="4"/>
    </row>
    <row r="309" spans="1:46" ht="30" x14ac:dyDescent="0.25">
      <c r="A309" s="2">
        <v>411783</v>
      </c>
      <c r="B309" s="3" t="s">
        <v>660</v>
      </c>
      <c r="C309" s="3" t="s">
        <v>1374</v>
      </c>
      <c r="D309" s="3" t="s">
        <v>662</v>
      </c>
      <c r="E309" s="2">
        <v>338</v>
      </c>
      <c r="F309" s="3" t="s">
        <v>663</v>
      </c>
      <c r="G309" s="3" t="s">
        <v>664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4"/>
      <c r="Z309" s="5"/>
      <c r="AA309" s="4"/>
      <c r="AB309" s="4"/>
      <c r="AC309" s="5"/>
      <c r="AD309" s="5"/>
      <c r="AE309" s="5"/>
      <c r="AF309" s="5"/>
      <c r="AG309" s="5"/>
      <c r="AH309" s="2">
        <v>140000</v>
      </c>
      <c r="AI309" s="2">
        <v>148000</v>
      </c>
      <c r="AJ309" s="6">
        <v>127000</v>
      </c>
      <c r="AK309" s="6">
        <v>134000</v>
      </c>
      <c r="AL309" s="6">
        <v>42000</v>
      </c>
      <c r="AM309" s="6">
        <v>42000</v>
      </c>
      <c r="AN309" s="4"/>
      <c r="AO309" s="4"/>
      <c r="AP309" s="4"/>
      <c r="AQ309" s="4"/>
      <c r="AR309" s="4"/>
      <c r="AS309" s="5"/>
      <c r="AT309" s="4"/>
    </row>
    <row r="310" spans="1:46" ht="30" x14ac:dyDescent="0.25">
      <c r="A310" s="2">
        <v>411785</v>
      </c>
      <c r="B310" s="3" t="s">
        <v>660</v>
      </c>
      <c r="C310" s="3" t="s">
        <v>1374</v>
      </c>
      <c r="D310" s="3" t="s">
        <v>698</v>
      </c>
      <c r="E310" s="2">
        <v>170</v>
      </c>
      <c r="F310" s="3" t="s">
        <v>699</v>
      </c>
      <c r="G310" s="3" t="s">
        <v>700</v>
      </c>
      <c r="H310" s="5"/>
      <c r="I310" s="5"/>
      <c r="J310" s="5"/>
      <c r="K310" s="5"/>
      <c r="L310" s="5"/>
      <c r="M310" s="5"/>
      <c r="N310" s="5"/>
      <c r="O310" s="5"/>
      <c r="P310" s="7"/>
      <c r="Q310" s="7"/>
      <c r="R310" s="7"/>
      <c r="S310" s="7"/>
      <c r="T310" s="7"/>
      <c r="U310" s="7"/>
      <c r="V310" s="7"/>
      <c r="W310" s="7"/>
      <c r="X310" s="7"/>
      <c r="Y310" s="4"/>
      <c r="Z310" s="7"/>
      <c r="AA310" s="5"/>
      <c r="AB310" s="4"/>
      <c r="AC310" s="7"/>
      <c r="AD310" s="7"/>
      <c r="AE310" s="7"/>
      <c r="AF310" s="7"/>
      <c r="AG310" s="6">
        <v>74000</v>
      </c>
      <c r="AH310" s="6">
        <v>85000</v>
      </c>
      <c r="AI310" s="6">
        <v>92000</v>
      </c>
      <c r="AJ310" s="6">
        <v>86000</v>
      </c>
      <c r="AK310" s="6">
        <v>93000</v>
      </c>
      <c r="AL310" s="6">
        <v>34000</v>
      </c>
      <c r="AM310" s="6">
        <v>34000</v>
      </c>
      <c r="AN310" s="4"/>
      <c r="AO310" s="4"/>
      <c r="AP310" s="4"/>
      <c r="AQ310" s="4"/>
      <c r="AR310" s="4"/>
      <c r="AS310" s="5"/>
      <c r="AT310" s="4"/>
    </row>
    <row r="311" spans="1:46" ht="30" x14ac:dyDescent="0.25">
      <c r="A311" s="2">
        <v>411795</v>
      </c>
      <c r="B311" s="3" t="s">
        <v>660</v>
      </c>
      <c r="C311" s="3" t="s">
        <v>1374</v>
      </c>
      <c r="D311" s="3" t="s">
        <v>695</v>
      </c>
      <c r="E311" s="2">
        <v>178</v>
      </c>
      <c r="F311" s="3" t="s">
        <v>696</v>
      </c>
      <c r="G311" s="3" t="s">
        <v>697</v>
      </c>
      <c r="H311" s="5"/>
      <c r="I311" s="5"/>
      <c r="J311" s="5"/>
      <c r="K311" s="5"/>
      <c r="L311" s="5"/>
      <c r="M311" s="5"/>
      <c r="N311" s="5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7"/>
      <c r="AB311" s="4"/>
      <c r="AC311" s="4"/>
      <c r="AD311" s="4"/>
      <c r="AE311" s="4"/>
      <c r="AF311" s="4"/>
      <c r="AG311" s="6">
        <v>194000</v>
      </c>
      <c r="AH311" s="6">
        <v>120000</v>
      </c>
      <c r="AI311" s="6">
        <v>131000</v>
      </c>
      <c r="AJ311" s="6">
        <v>688000</v>
      </c>
      <c r="AK311" s="6">
        <v>718000</v>
      </c>
      <c r="AL311" s="6">
        <v>38000</v>
      </c>
      <c r="AM311" s="6">
        <v>38000</v>
      </c>
      <c r="AN311" s="4"/>
      <c r="AO311" s="4"/>
      <c r="AP311" s="4"/>
      <c r="AQ311" s="4"/>
      <c r="AR311" s="4"/>
      <c r="AS311" s="7"/>
      <c r="AT311" s="4"/>
    </row>
    <row r="312" spans="1:46" ht="30" x14ac:dyDescent="0.25">
      <c r="A312" s="2">
        <v>411796</v>
      </c>
      <c r="B312" s="3" t="s">
        <v>660</v>
      </c>
      <c r="C312" s="3" t="s">
        <v>1374</v>
      </c>
      <c r="D312" s="3" t="s">
        <v>666</v>
      </c>
      <c r="E312" s="2">
        <v>274</v>
      </c>
      <c r="F312" s="3" t="s">
        <v>667</v>
      </c>
      <c r="G312" s="3" t="s">
        <v>668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4"/>
      <c r="Y312" s="4"/>
      <c r="Z312" s="5"/>
      <c r="AA312" s="5"/>
      <c r="AB312" s="5"/>
      <c r="AC312" s="5"/>
      <c r="AD312" s="4"/>
      <c r="AE312" s="4"/>
      <c r="AF312" s="4"/>
      <c r="AG312" s="6">
        <v>90000</v>
      </c>
      <c r="AH312" s="6">
        <v>85000</v>
      </c>
      <c r="AI312" s="6">
        <v>96000</v>
      </c>
      <c r="AJ312" s="6">
        <v>93000</v>
      </c>
      <c r="AK312" s="6">
        <v>97000</v>
      </c>
      <c r="AL312" s="6">
        <v>67000</v>
      </c>
      <c r="AM312" s="6">
        <v>67000</v>
      </c>
      <c r="AN312" s="4"/>
      <c r="AO312" s="4"/>
      <c r="AP312" s="4"/>
      <c r="AQ312" s="4"/>
      <c r="AR312" s="4"/>
      <c r="AS312" s="4"/>
      <c r="AT312" s="4"/>
    </row>
    <row r="313" spans="1:46" ht="30" x14ac:dyDescent="0.25">
      <c r="A313" s="2">
        <v>411797</v>
      </c>
      <c r="B313" s="3" t="s">
        <v>660</v>
      </c>
      <c r="C313" s="3" t="s">
        <v>1374</v>
      </c>
      <c r="D313" s="3" t="s">
        <v>675</v>
      </c>
      <c r="E313" s="2">
        <v>243</v>
      </c>
      <c r="F313" s="3" t="s">
        <v>676</v>
      </c>
      <c r="G313" s="3" t="s">
        <v>677</v>
      </c>
      <c r="H313" s="5"/>
      <c r="I313" s="5"/>
      <c r="J313" s="5"/>
      <c r="K313" s="5"/>
      <c r="L313" s="5"/>
      <c r="M313" s="5"/>
      <c r="N313" s="5"/>
      <c r="O313" s="5"/>
      <c r="P313" s="7"/>
      <c r="Q313" s="7"/>
      <c r="R313" s="7"/>
      <c r="S313" s="5"/>
      <c r="T313" s="5"/>
      <c r="U313" s="7"/>
      <c r="V313" s="7"/>
      <c r="W313" s="7"/>
      <c r="X313" s="4"/>
      <c r="Y313" s="4"/>
      <c r="Z313" s="7"/>
      <c r="AA313" s="5"/>
      <c r="AB313" s="7"/>
      <c r="AC313" s="7"/>
      <c r="AD313" s="4"/>
      <c r="AE313" s="4"/>
      <c r="AF313" s="4"/>
      <c r="AG313" s="6">
        <v>40000</v>
      </c>
      <c r="AH313" s="6">
        <v>75000</v>
      </c>
      <c r="AI313" s="6">
        <v>84000</v>
      </c>
      <c r="AJ313" s="6">
        <v>74000</v>
      </c>
      <c r="AK313" s="6">
        <v>68000</v>
      </c>
      <c r="AL313" s="2">
        <v>51000</v>
      </c>
      <c r="AM313" s="2">
        <v>51000</v>
      </c>
      <c r="AN313" s="5"/>
      <c r="AO313" s="5"/>
      <c r="AP313" s="5"/>
      <c r="AQ313" s="5"/>
      <c r="AR313" s="5"/>
      <c r="AS313" s="4"/>
      <c r="AT313" s="4"/>
    </row>
    <row r="314" spans="1:46" ht="30" x14ac:dyDescent="0.25">
      <c r="A314" s="2">
        <v>409244</v>
      </c>
      <c r="B314" s="3" t="s">
        <v>720</v>
      </c>
      <c r="C314" s="3" t="s">
        <v>721</v>
      </c>
      <c r="D314" s="3" t="s">
        <v>180</v>
      </c>
      <c r="E314" s="2">
        <v>1455</v>
      </c>
      <c r="F314" s="3" t="s">
        <v>1650</v>
      </c>
      <c r="G314" s="3" t="s">
        <v>1651</v>
      </c>
      <c r="H314" s="2">
        <v>0</v>
      </c>
      <c r="I314" s="2">
        <v>0</v>
      </c>
      <c r="J314" s="2">
        <v>0</v>
      </c>
      <c r="K314" s="2">
        <v>0</v>
      </c>
      <c r="L314" s="2">
        <v>2481833</v>
      </c>
      <c r="M314" s="2">
        <v>3100000</v>
      </c>
      <c r="N314" s="2">
        <v>2674100</v>
      </c>
      <c r="O314" s="2">
        <v>232810</v>
      </c>
      <c r="P314" s="2">
        <v>2390400</v>
      </c>
      <c r="Q314" s="2">
        <v>4057425</v>
      </c>
      <c r="R314" s="2">
        <v>3847525</v>
      </c>
      <c r="S314" s="2">
        <v>3721470</v>
      </c>
      <c r="T314" s="2">
        <v>3610220</v>
      </c>
      <c r="U314" s="2">
        <v>3840055</v>
      </c>
      <c r="V314" s="2">
        <v>2700860</v>
      </c>
      <c r="W314" s="5"/>
      <c r="X314" s="4"/>
      <c r="Y314" s="4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4"/>
      <c r="AT314" s="4"/>
    </row>
    <row r="315" spans="1:46" ht="30" x14ac:dyDescent="0.25">
      <c r="A315" s="2">
        <v>409245</v>
      </c>
      <c r="B315" s="3" t="s">
        <v>720</v>
      </c>
      <c r="C315" s="3" t="s">
        <v>721</v>
      </c>
      <c r="D315" s="3" t="s">
        <v>136</v>
      </c>
      <c r="E315" s="2">
        <v>1440</v>
      </c>
      <c r="F315" s="3" t="s">
        <v>1652</v>
      </c>
      <c r="G315" s="3" t="s">
        <v>1653</v>
      </c>
      <c r="H315" s="2">
        <v>9670100</v>
      </c>
      <c r="I315" s="2">
        <v>9839655</v>
      </c>
      <c r="J315" s="2">
        <v>9899000</v>
      </c>
      <c r="K315" s="2">
        <v>9026300</v>
      </c>
      <c r="L315" s="2">
        <v>6318567</v>
      </c>
      <c r="M315" s="2">
        <v>3232800</v>
      </c>
      <c r="N315" s="2">
        <v>5482700</v>
      </c>
      <c r="O315" s="2">
        <v>544680</v>
      </c>
      <c r="P315" s="2">
        <v>5446800</v>
      </c>
      <c r="Q315" s="2">
        <v>3853620</v>
      </c>
      <c r="R315" s="2">
        <v>4066615</v>
      </c>
      <c r="S315" s="2">
        <v>3939720</v>
      </c>
      <c r="T315" s="2">
        <v>3788210</v>
      </c>
      <c r="U315" s="2">
        <v>3840055</v>
      </c>
      <c r="V315" s="2">
        <v>2700860</v>
      </c>
      <c r="W315" s="5"/>
      <c r="X315" s="4"/>
      <c r="Y315" s="4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4"/>
      <c r="AT315" s="4"/>
    </row>
    <row r="316" spans="1:46" ht="30" x14ac:dyDescent="0.25">
      <c r="A316" s="2">
        <v>409246</v>
      </c>
      <c r="B316" s="3" t="s">
        <v>720</v>
      </c>
      <c r="C316" s="3" t="s">
        <v>721</v>
      </c>
      <c r="D316" s="3" t="s">
        <v>141</v>
      </c>
      <c r="E316" s="2">
        <v>580</v>
      </c>
      <c r="F316" s="3" t="s">
        <v>722</v>
      </c>
      <c r="G316" s="3" t="s">
        <v>723</v>
      </c>
      <c r="H316" s="2">
        <v>125000</v>
      </c>
      <c r="I316" s="2">
        <v>158000</v>
      </c>
      <c r="J316" s="2">
        <v>198000</v>
      </c>
      <c r="K316" s="2">
        <v>956900</v>
      </c>
      <c r="L316" s="2">
        <v>1065900</v>
      </c>
      <c r="M316" s="2">
        <v>3100000</v>
      </c>
      <c r="N316" s="2">
        <v>966900</v>
      </c>
      <c r="O316" s="2">
        <v>947100</v>
      </c>
      <c r="P316" s="6">
        <v>933900</v>
      </c>
      <c r="Q316" s="6">
        <v>456855</v>
      </c>
      <c r="R316" s="6">
        <v>452360</v>
      </c>
      <c r="S316" s="6">
        <v>437610</v>
      </c>
      <c r="T316" s="6">
        <v>422470</v>
      </c>
      <c r="U316" s="6">
        <v>422470</v>
      </c>
      <c r="V316" s="6">
        <v>2700860</v>
      </c>
      <c r="W316" s="7"/>
      <c r="X316" s="4"/>
      <c r="Y316" s="4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4"/>
      <c r="AT316" s="4"/>
    </row>
    <row r="317" spans="1:46" ht="30" x14ac:dyDescent="0.25">
      <c r="A317" s="2">
        <v>409282</v>
      </c>
      <c r="B317" s="3" t="s">
        <v>724</v>
      </c>
      <c r="C317" s="3" t="s">
        <v>725</v>
      </c>
      <c r="D317" s="3" t="s">
        <v>136</v>
      </c>
      <c r="E317" s="2">
        <v>305</v>
      </c>
      <c r="F317" s="3" t="s">
        <v>726</v>
      </c>
      <c r="G317" s="3" t="s">
        <v>727</v>
      </c>
      <c r="H317" s="2">
        <v>15768000</v>
      </c>
      <c r="I317" s="2">
        <v>10008000</v>
      </c>
      <c r="J317" s="2">
        <v>10008000</v>
      </c>
      <c r="K317" s="2">
        <v>10465000</v>
      </c>
      <c r="L317" s="2">
        <v>9855000</v>
      </c>
      <c r="M317" s="2">
        <v>5840000</v>
      </c>
      <c r="N317" s="2">
        <v>6659130</v>
      </c>
      <c r="O317" s="2">
        <v>7956838</v>
      </c>
      <c r="P317" s="5"/>
      <c r="Q317" s="2">
        <v>7486900</v>
      </c>
      <c r="R317" s="2">
        <v>6344105</v>
      </c>
      <c r="S317" s="2">
        <v>6804600</v>
      </c>
      <c r="T317" s="2">
        <v>7798080</v>
      </c>
      <c r="U317" s="2">
        <v>7878097</v>
      </c>
      <c r="V317" s="2">
        <v>8756200</v>
      </c>
      <c r="W317" s="2">
        <v>7776600</v>
      </c>
      <c r="X317" s="6">
        <v>8018600</v>
      </c>
      <c r="Y317" s="4"/>
      <c r="Z317" s="5"/>
      <c r="AA317" s="2">
        <v>11333250</v>
      </c>
      <c r="AB317" s="2">
        <v>11333250</v>
      </c>
      <c r="AC317" s="2">
        <v>10197188</v>
      </c>
      <c r="AD317" s="2">
        <v>11804000</v>
      </c>
      <c r="AE317" s="2">
        <v>11804000</v>
      </c>
      <c r="AF317" s="2">
        <v>11804000</v>
      </c>
      <c r="AG317" s="5"/>
      <c r="AH317" s="5"/>
      <c r="AI317" s="5"/>
      <c r="AJ317" s="5"/>
      <c r="AK317" s="2">
        <v>8446000</v>
      </c>
      <c r="AL317" s="2">
        <v>8446000</v>
      </c>
      <c r="AM317" s="5"/>
      <c r="AN317" s="5"/>
      <c r="AO317" s="5"/>
      <c r="AP317" s="5"/>
      <c r="AQ317" s="5"/>
      <c r="AR317" s="5"/>
      <c r="AS317" s="4"/>
      <c r="AT317" s="4"/>
    </row>
    <row r="318" spans="1:46" ht="30" x14ac:dyDescent="0.25">
      <c r="A318" s="2">
        <v>409283</v>
      </c>
      <c r="B318" s="3" t="s">
        <v>724</v>
      </c>
      <c r="C318" s="3" t="s">
        <v>725</v>
      </c>
      <c r="D318" s="3" t="s">
        <v>141</v>
      </c>
      <c r="E318" s="2">
        <v>700</v>
      </c>
      <c r="F318" s="3" t="s">
        <v>1654</v>
      </c>
      <c r="G318" s="3" t="s">
        <v>1655</v>
      </c>
      <c r="H318" s="2">
        <v>7884000</v>
      </c>
      <c r="I318" s="2">
        <v>10008000</v>
      </c>
      <c r="J318" s="2">
        <v>10008000</v>
      </c>
      <c r="K318" s="2">
        <v>10465000</v>
      </c>
      <c r="L318" s="2">
        <v>11497500</v>
      </c>
      <c r="M318" s="2">
        <v>10220000</v>
      </c>
      <c r="N318" s="2">
        <v>11537260</v>
      </c>
      <c r="O318" s="2">
        <v>13954750</v>
      </c>
      <c r="P318" s="5"/>
      <c r="Q318" s="2">
        <v>13273500</v>
      </c>
      <c r="R318" s="2">
        <v>13543200</v>
      </c>
      <c r="S318" s="2">
        <v>12315608</v>
      </c>
      <c r="T318" s="2">
        <v>11697118</v>
      </c>
      <c r="U318" s="2">
        <v>13842598</v>
      </c>
      <c r="V318" s="2">
        <v>13922060</v>
      </c>
      <c r="W318" s="2">
        <v>11867500</v>
      </c>
      <c r="X318" s="6">
        <v>12010500</v>
      </c>
      <c r="Y318" s="4"/>
      <c r="Z318" s="5"/>
      <c r="AA318" s="2">
        <v>11333250</v>
      </c>
      <c r="AB318" s="2">
        <v>11333250</v>
      </c>
      <c r="AC318" s="2">
        <v>10197187</v>
      </c>
      <c r="AD318" s="2">
        <v>10572000</v>
      </c>
      <c r="AE318" s="2">
        <v>10572000</v>
      </c>
      <c r="AF318" s="2">
        <v>10572000</v>
      </c>
      <c r="AG318" s="5"/>
      <c r="AH318" s="5"/>
      <c r="AI318" s="5"/>
      <c r="AJ318" s="5"/>
      <c r="AK318" s="2">
        <v>8446000</v>
      </c>
      <c r="AL318" s="2">
        <v>8446000</v>
      </c>
      <c r="AM318" s="5"/>
      <c r="AN318" s="5"/>
      <c r="AO318" s="5"/>
      <c r="AP318" s="5"/>
      <c r="AQ318" s="5"/>
      <c r="AR318" s="5"/>
      <c r="AS318" s="4"/>
      <c r="AT318" s="4"/>
    </row>
    <row r="319" spans="1:46" ht="30" x14ac:dyDescent="0.25">
      <c r="A319" s="2">
        <v>404087</v>
      </c>
      <c r="B319" s="3" t="s">
        <v>1656</v>
      </c>
      <c r="C319" s="3" t="s">
        <v>1378</v>
      </c>
      <c r="D319" s="3" t="s">
        <v>141</v>
      </c>
      <c r="E319" s="5"/>
      <c r="F319" s="3" t="s">
        <v>1657</v>
      </c>
      <c r="G319" s="3" t="s">
        <v>1658</v>
      </c>
      <c r="H319" s="2">
        <v>250000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5"/>
      <c r="P319" s="7"/>
      <c r="Q319" s="7"/>
      <c r="R319" s="7"/>
      <c r="S319" s="7"/>
      <c r="T319" s="7"/>
      <c r="U319" s="7"/>
      <c r="V319" s="7"/>
      <c r="W319" s="7"/>
      <c r="X319" s="4"/>
      <c r="Y319" s="4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4"/>
      <c r="AT319" s="4"/>
    </row>
    <row r="320" spans="1:46" ht="30" x14ac:dyDescent="0.25">
      <c r="A320" s="2">
        <v>404103</v>
      </c>
      <c r="B320" s="3" t="s">
        <v>728</v>
      </c>
      <c r="C320" s="3" t="s">
        <v>729</v>
      </c>
      <c r="D320" s="3" t="s">
        <v>141</v>
      </c>
      <c r="E320" s="2">
        <v>140</v>
      </c>
      <c r="F320" s="3" t="s">
        <v>730</v>
      </c>
      <c r="G320" s="3" t="s">
        <v>731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5"/>
      <c r="N320" s="5"/>
      <c r="O320" s="5"/>
      <c r="P320" s="4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5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6">
        <v>7569000</v>
      </c>
      <c r="AP320" s="4"/>
      <c r="AQ320" s="5"/>
      <c r="AR320" s="5"/>
      <c r="AS320" s="5"/>
      <c r="AT320" s="4"/>
    </row>
    <row r="321" spans="1:46" ht="30" x14ac:dyDescent="0.25">
      <c r="A321" s="2">
        <v>404076</v>
      </c>
      <c r="B321" s="3" t="s">
        <v>1659</v>
      </c>
      <c r="C321" s="3" t="s">
        <v>1660</v>
      </c>
      <c r="D321" s="3" t="s">
        <v>141</v>
      </c>
      <c r="E321" s="2">
        <v>700</v>
      </c>
      <c r="F321" s="3" t="s">
        <v>1661</v>
      </c>
      <c r="G321" s="3" t="s">
        <v>167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5"/>
      <c r="AA321" s="5"/>
      <c r="AB321" s="4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4"/>
    </row>
    <row r="322" spans="1:46" ht="30" x14ac:dyDescent="0.25">
      <c r="A322" s="2">
        <v>404077</v>
      </c>
      <c r="B322" s="3" t="s">
        <v>1659</v>
      </c>
      <c r="C322" s="3" t="s">
        <v>1660</v>
      </c>
      <c r="D322" s="3" t="s">
        <v>136</v>
      </c>
      <c r="E322" s="2">
        <v>1603</v>
      </c>
      <c r="F322" s="3" t="s">
        <v>1661</v>
      </c>
      <c r="G322" s="3" t="s">
        <v>167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2">
        <v>277200000</v>
      </c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4"/>
    </row>
    <row r="323" spans="1:46" ht="30" x14ac:dyDescent="0.25">
      <c r="A323" s="2">
        <v>404078</v>
      </c>
      <c r="B323" s="3" t="s">
        <v>1659</v>
      </c>
      <c r="C323" s="3" t="s">
        <v>1660</v>
      </c>
      <c r="D323" s="3" t="s">
        <v>180</v>
      </c>
      <c r="E323" s="2">
        <v>1639</v>
      </c>
      <c r="F323" s="3" t="s">
        <v>1661</v>
      </c>
      <c r="G323" s="3" t="s">
        <v>1662</v>
      </c>
      <c r="H323" s="2">
        <v>184000000</v>
      </c>
      <c r="I323" s="2">
        <v>27686000</v>
      </c>
      <c r="J323" s="2">
        <v>2430000</v>
      </c>
      <c r="K323" s="2">
        <v>2430000</v>
      </c>
      <c r="L323" s="2">
        <v>1215000</v>
      </c>
      <c r="M323" s="2">
        <v>48708000</v>
      </c>
      <c r="N323" s="2">
        <v>125000000</v>
      </c>
      <c r="O323" s="2">
        <v>125000000</v>
      </c>
      <c r="P323" s="2">
        <v>75000000</v>
      </c>
      <c r="Q323" s="2">
        <v>75000000</v>
      </c>
      <c r="R323" s="2">
        <v>31500000</v>
      </c>
      <c r="S323" s="2">
        <v>31500000</v>
      </c>
      <c r="T323" s="2">
        <v>31500000</v>
      </c>
      <c r="U323" s="2">
        <v>31500000</v>
      </c>
      <c r="V323" s="2">
        <v>56000000</v>
      </c>
      <c r="W323" s="2">
        <v>56000000</v>
      </c>
      <c r="X323" s="2">
        <v>56000000</v>
      </c>
      <c r="Y323" s="2">
        <v>52500000</v>
      </c>
      <c r="Z323" s="2">
        <v>21000000</v>
      </c>
      <c r="AA323" s="2">
        <v>45500000</v>
      </c>
      <c r="AB323" s="2">
        <v>52500000</v>
      </c>
      <c r="AC323" s="2">
        <v>52500000</v>
      </c>
      <c r="AD323" s="2">
        <v>26280000</v>
      </c>
      <c r="AE323" s="2">
        <v>26280000</v>
      </c>
      <c r="AF323" s="2">
        <v>26280000</v>
      </c>
      <c r="AG323" s="2">
        <v>134658000</v>
      </c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4"/>
    </row>
    <row r="324" spans="1:46" ht="30" x14ac:dyDescent="0.25">
      <c r="A324" s="2">
        <v>404194</v>
      </c>
      <c r="B324" s="3" t="s">
        <v>1663</v>
      </c>
      <c r="C324" s="3" t="s">
        <v>1664</v>
      </c>
      <c r="D324" s="3" t="s">
        <v>141</v>
      </c>
      <c r="E324" s="6">
        <v>156</v>
      </c>
      <c r="F324" s="3" t="s">
        <v>499</v>
      </c>
      <c r="G324" s="3" t="s">
        <v>499</v>
      </c>
      <c r="H324" s="2">
        <v>4680000</v>
      </c>
      <c r="I324" s="2">
        <v>1742400</v>
      </c>
      <c r="J324" s="2">
        <v>1952160</v>
      </c>
      <c r="K324" s="2">
        <v>2414400</v>
      </c>
      <c r="L324" s="2">
        <v>3465600</v>
      </c>
      <c r="M324" s="2">
        <v>3892800</v>
      </c>
      <c r="N324" s="2">
        <v>561600</v>
      </c>
      <c r="O324" s="2">
        <v>910000</v>
      </c>
      <c r="P324" s="2">
        <v>1742400</v>
      </c>
      <c r="Q324" s="2">
        <v>1200000</v>
      </c>
      <c r="R324" s="5"/>
      <c r="S324" s="2">
        <v>1200000</v>
      </c>
      <c r="T324" s="2">
        <v>1450000</v>
      </c>
      <c r="U324" s="6">
        <v>1450000</v>
      </c>
      <c r="V324" s="6">
        <v>1450000</v>
      </c>
      <c r="W324" s="6">
        <v>1450000</v>
      </c>
      <c r="X324" s="2">
        <v>1450000</v>
      </c>
      <c r="Y324" s="6">
        <v>450000</v>
      </c>
      <c r="Z324" s="6">
        <v>450000</v>
      </c>
      <c r="AA324" s="2">
        <v>1000000</v>
      </c>
      <c r="AB324" s="2">
        <v>2250000</v>
      </c>
      <c r="AC324" s="6">
        <v>1687500</v>
      </c>
      <c r="AD324" s="6">
        <v>2137500</v>
      </c>
      <c r="AE324" s="2">
        <v>2250000</v>
      </c>
      <c r="AF324" s="2">
        <v>2500000</v>
      </c>
      <c r="AG324" s="2">
        <v>1050000</v>
      </c>
      <c r="AH324" s="2">
        <v>1050000</v>
      </c>
      <c r="AI324" s="2">
        <v>1223500</v>
      </c>
      <c r="AJ324" s="2">
        <v>775805</v>
      </c>
      <c r="AK324" s="2">
        <v>800479</v>
      </c>
      <c r="AL324" s="2">
        <v>703118</v>
      </c>
      <c r="AM324" s="2">
        <v>569908</v>
      </c>
      <c r="AN324" s="2">
        <v>573095</v>
      </c>
      <c r="AO324" s="5"/>
      <c r="AP324" s="5"/>
      <c r="AQ324" s="5"/>
      <c r="AR324" s="5"/>
      <c r="AS324" s="5"/>
      <c r="AT324" s="4"/>
    </row>
    <row r="325" spans="1:46" ht="30" x14ac:dyDescent="0.25">
      <c r="A325" s="2">
        <v>404195</v>
      </c>
      <c r="B325" s="3" t="s">
        <v>1663</v>
      </c>
      <c r="C325" s="3" t="s">
        <v>1664</v>
      </c>
      <c r="D325" s="3" t="s">
        <v>136</v>
      </c>
      <c r="E325" s="6">
        <v>160</v>
      </c>
      <c r="F325" s="3" t="s">
        <v>499</v>
      </c>
      <c r="G325" s="3" t="s">
        <v>499</v>
      </c>
      <c r="H325" s="2">
        <v>43365000</v>
      </c>
      <c r="I325" s="2">
        <v>34745000</v>
      </c>
      <c r="J325" s="2">
        <v>38610432</v>
      </c>
      <c r="K325" s="2">
        <v>28807760</v>
      </c>
      <c r="L325" s="2">
        <v>17433360</v>
      </c>
      <c r="M325" s="2">
        <v>31767120</v>
      </c>
      <c r="N325" s="2">
        <v>34428240</v>
      </c>
      <c r="O325" s="2">
        <v>26375000</v>
      </c>
      <c r="P325" s="2">
        <v>34745000</v>
      </c>
      <c r="Q325" s="2">
        <v>14000000</v>
      </c>
      <c r="R325" s="5"/>
      <c r="S325" s="2">
        <v>31500000</v>
      </c>
      <c r="T325" s="2">
        <v>13248000</v>
      </c>
      <c r="U325" s="6">
        <v>13248000</v>
      </c>
      <c r="V325" s="6">
        <v>15896500</v>
      </c>
      <c r="W325" s="6">
        <v>15896500</v>
      </c>
      <c r="X325" s="2">
        <v>15900000</v>
      </c>
      <c r="Y325" s="6">
        <v>16400000</v>
      </c>
      <c r="Z325" s="6">
        <v>16400000</v>
      </c>
      <c r="AA325" s="5"/>
      <c r="AB325" s="5"/>
      <c r="AC325" s="5"/>
      <c r="AD325" s="5"/>
      <c r="AE325" s="7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4"/>
    </row>
    <row r="326" spans="1:46" ht="30" x14ac:dyDescent="0.25">
      <c r="A326" s="2">
        <v>404197</v>
      </c>
      <c r="B326" s="3" t="s">
        <v>1663</v>
      </c>
      <c r="C326" s="3" t="s">
        <v>1664</v>
      </c>
      <c r="D326" s="3" t="s">
        <v>157</v>
      </c>
      <c r="E326" s="2">
        <v>180</v>
      </c>
      <c r="F326" s="3" t="s">
        <v>499</v>
      </c>
      <c r="G326" s="3" t="s">
        <v>499</v>
      </c>
      <c r="H326" s="2">
        <v>62445600</v>
      </c>
      <c r="I326" s="2">
        <v>42329000</v>
      </c>
      <c r="J326" s="2">
        <v>48337764</v>
      </c>
      <c r="K326" s="2">
        <v>42126540</v>
      </c>
      <c r="L326" s="2">
        <v>39695100</v>
      </c>
      <c r="M326" s="2">
        <v>44281680</v>
      </c>
      <c r="N326" s="2">
        <v>44410620</v>
      </c>
      <c r="O326" s="2">
        <v>38610437</v>
      </c>
      <c r="P326" s="2">
        <v>42329000</v>
      </c>
      <c r="Q326" s="2">
        <v>13000000</v>
      </c>
      <c r="R326" s="5"/>
      <c r="S326" s="2">
        <v>31500000</v>
      </c>
      <c r="T326" s="2">
        <v>19870000</v>
      </c>
      <c r="U326" s="2">
        <v>19870000</v>
      </c>
      <c r="V326" s="2">
        <v>15896500</v>
      </c>
      <c r="W326" s="2">
        <v>15896500</v>
      </c>
      <c r="X326" s="2">
        <v>15900000</v>
      </c>
      <c r="Y326" s="6">
        <v>16400000</v>
      </c>
      <c r="Z326" s="6">
        <v>16400000</v>
      </c>
      <c r="AA326" s="6">
        <v>20000000</v>
      </c>
      <c r="AB326" s="6">
        <v>16500000</v>
      </c>
      <c r="AC326" s="6">
        <v>12375000</v>
      </c>
      <c r="AD326" s="6">
        <v>15675000</v>
      </c>
      <c r="AE326" s="6">
        <v>16500000</v>
      </c>
      <c r="AF326" s="6">
        <v>17000000</v>
      </c>
      <c r="AG326" s="6">
        <v>7700000</v>
      </c>
      <c r="AH326" s="6">
        <v>7700000</v>
      </c>
      <c r="AI326" s="6">
        <v>8972400</v>
      </c>
      <c r="AJ326" s="6">
        <v>5689238</v>
      </c>
      <c r="AK326" s="6">
        <v>5870179</v>
      </c>
      <c r="AL326" s="6">
        <v>1094400</v>
      </c>
      <c r="AM326" s="6">
        <v>1094400</v>
      </c>
      <c r="AN326" s="6">
        <v>4202570</v>
      </c>
      <c r="AO326" s="7"/>
      <c r="AP326" s="7"/>
      <c r="AQ326" s="7"/>
      <c r="AR326" s="7"/>
      <c r="AS326" s="7"/>
      <c r="AT326" s="4"/>
    </row>
    <row r="327" spans="1:46" ht="30" x14ac:dyDescent="0.25">
      <c r="A327" s="2">
        <v>410982</v>
      </c>
      <c r="B327" s="3" t="s">
        <v>1663</v>
      </c>
      <c r="C327" s="3" t="s">
        <v>1664</v>
      </c>
      <c r="D327" s="3" t="s">
        <v>169</v>
      </c>
      <c r="E327" s="2">
        <v>1525</v>
      </c>
      <c r="F327" s="3" t="s">
        <v>795</v>
      </c>
      <c r="G327" s="3" t="s">
        <v>1665</v>
      </c>
      <c r="H327" s="5"/>
      <c r="I327" s="5"/>
      <c r="J327" s="5"/>
      <c r="K327" s="5"/>
      <c r="L327" s="5"/>
      <c r="M327" s="5"/>
      <c r="N327" s="5"/>
      <c r="O327" s="5"/>
      <c r="P327" s="7"/>
      <c r="Q327" s="7"/>
      <c r="R327" s="5"/>
      <c r="S327" s="7"/>
      <c r="T327" s="7"/>
      <c r="U327" s="7"/>
      <c r="V327" s="7"/>
      <c r="W327" s="7"/>
      <c r="X327" s="5"/>
      <c r="Y327" s="4"/>
      <c r="Z327" s="4"/>
      <c r="AA327" s="6">
        <v>64000000</v>
      </c>
      <c r="AB327" s="6">
        <v>56250000</v>
      </c>
      <c r="AC327" s="2">
        <v>42187500</v>
      </c>
      <c r="AD327" s="2">
        <v>53437500</v>
      </c>
      <c r="AE327" s="6">
        <v>56250000</v>
      </c>
      <c r="AF327" s="6">
        <v>59000000</v>
      </c>
      <c r="AG327" s="2">
        <v>26250000</v>
      </c>
      <c r="AH327" s="6">
        <v>30500000</v>
      </c>
      <c r="AI327" s="6">
        <v>35540400</v>
      </c>
      <c r="AJ327" s="6">
        <v>22535293</v>
      </c>
      <c r="AK327" s="6">
        <v>23252006</v>
      </c>
      <c r="AL327" s="6">
        <v>24484856</v>
      </c>
      <c r="AM327" s="6">
        <v>19638727</v>
      </c>
      <c r="AN327" s="6">
        <v>16646502</v>
      </c>
      <c r="AO327" s="4"/>
      <c r="AP327" s="4"/>
      <c r="AQ327" s="4"/>
      <c r="AR327" s="4"/>
      <c r="AS327" s="4"/>
      <c r="AT327" s="4"/>
    </row>
    <row r="328" spans="1:46" ht="30" x14ac:dyDescent="0.25">
      <c r="A328" s="2">
        <v>400038</v>
      </c>
      <c r="B328" s="3" t="s">
        <v>732</v>
      </c>
      <c r="C328" s="3" t="s">
        <v>733</v>
      </c>
      <c r="D328" s="3" t="s">
        <v>1666</v>
      </c>
      <c r="E328" s="2">
        <v>1460</v>
      </c>
      <c r="F328" s="3" t="s">
        <v>1667</v>
      </c>
      <c r="G328" s="3" t="s">
        <v>1668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2">
        <v>372610000</v>
      </c>
      <c r="AG328" s="2">
        <v>464453000</v>
      </c>
      <c r="AH328" s="2">
        <v>291788000</v>
      </c>
      <c r="AI328" s="2">
        <v>291788000</v>
      </c>
      <c r="AJ328" s="5"/>
      <c r="AK328" s="2">
        <v>167701000</v>
      </c>
      <c r="AL328" s="2">
        <v>332436000</v>
      </c>
      <c r="AM328" s="2">
        <v>301516000</v>
      </c>
      <c r="AN328" s="6">
        <v>273166000</v>
      </c>
      <c r="AO328" s="6">
        <v>308945000</v>
      </c>
      <c r="AP328" s="6">
        <v>296547000</v>
      </c>
      <c r="AQ328" s="4"/>
      <c r="AR328" s="6">
        <v>272678</v>
      </c>
      <c r="AS328" s="6">
        <v>188200000</v>
      </c>
      <c r="AT328" s="4"/>
    </row>
    <row r="329" spans="1:46" ht="30" x14ac:dyDescent="0.25">
      <c r="A329" s="2">
        <v>400181</v>
      </c>
      <c r="B329" s="3" t="s">
        <v>732</v>
      </c>
      <c r="C329" s="3" t="s">
        <v>733</v>
      </c>
      <c r="D329" s="3" t="s">
        <v>662</v>
      </c>
      <c r="E329" s="6">
        <v>1525</v>
      </c>
      <c r="F329" s="3" t="s">
        <v>1669</v>
      </c>
      <c r="G329" s="3" t="s">
        <v>1670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6">
        <v>270328125</v>
      </c>
      <c r="AE329" s="6">
        <v>270328125</v>
      </c>
      <c r="AF329" s="6">
        <v>346099000</v>
      </c>
      <c r="AG329" s="6">
        <v>402678000</v>
      </c>
      <c r="AH329" s="6">
        <v>335548000</v>
      </c>
      <c r="AI329" s="6">
        <v>335548000</v>
      </c>
      <c r="AJ329" s="6">
        <v>129593000</v>
      </c>
      <c r="AK329" s="6">
        <v>229229000</v>
      </c>
      <c r="AL329" s="6">
        <v>211014000</v>
      </c>
      <c r="AM329" s="6">
        <v>212898000</v>
      </c>
      <c r="AN329" s="6">
        <v>174902000</v>
      </c>
      <c r="AO329" s="6">
        <v>236707000</v>
      </c>
      <c r="AP329" s="6">
        <v>105469000</v>
      </c>
      <c r="AQ329" s="4"/>
      <c r="AR329" s="6">
        <v>237058</v>
      </c>
      <c r="AS329" s="6">
        <v>93915000</v>
      </c>
      <c r="AT329" s="4"/>
    </row>
    <row r="330" spans="1:46" ht="30" x14ac:dyDescent="0.25">
      <c r="A330" s="2">
        <v>405554</v>
      </c>
      <c r="B330" s="3" t="s">
        <v>732</v>
      </c>
      <c r="C330" s="3" t="s">
        <v>733</v>
      </c>
      <c r="D330" s="3" t="s">
        <v>717</v>
      </c>
      <c r="E330" s="2">
        <v>1566</v>
      </c>
      <c r="F330" s="3" t="s">
        <v>1671</v>
      </c>
      <c r="G330" s="3" t="s">
        <v>1672</v>
      </c>
      <c r="H330" s="5"/>
      <c r="I330" s="5"/>
      <c r="J330" s="5"/>
      <c r="K330" s="5"/>
      <c r="L330" s="5"/>
      <c r="M330" s="5"/>
      <c r="N330" s="5"/>
      <c r="O330" s="5"/>
      <c r="P330" s="7"/>
      <c r="Q330" s="7"/>
      <c r="R330" s="7"/>
      <c r="S330" s="7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6">
        <v>269497000</v>
      </c>
      <c r="AG330" s="6">
        <v>188360000</v>
      </c>
      <c r="AH330" s="6">
        <v>221883000</v>
      </c>
      <c r="AI330" s="6">
        <v>221883000</v>
      </c>
      <c r="AJ330" s="6">
        <v>68629000</v>
      </c>
      <c r="AK330" s="6">
        <v>51970000</v>
      </c>
      <c r="AL330" s="6">
        <v>52763000</v>
      </c>
      <c r="AM330" s="6">
        <v>109413000</v>
      </c>
      <c r="AN330" s="6">
        <v>12573000</v>
      </c>
      <c r="AO330" s="6">
        <v>241783000</v>
      </c>
      <c r="AP330" s="6">
        <v>270506000</v>
      </c>
      <c r="AQ330" s="4"/>
      <c r="AR330" s="6">
        <v>341776</v>
      </c>
      <c r="AS330" s="6">
        <v>142274000</v>
      </c>
      <c r="AT330" s="4"/>
    </row>
    <row r="331" spans="1:46" ht="30" x14ac:dyDescent="0.25">
      <c r="A331" s="2">
        <v>409239</v>
      </c>
      <c r="B331" s="3" t="s">
        <v>732</v>
      </c>
      <c r="C331" s="3" t="s">
        <v>733</v>
      </c>
      <c r="D331" s="3" t="s">
        <v>256</v>
      </c>
      <c r="E331" s="2">
        <v>1623</v>
      </c>
      <c r="F331" s="3" t="s">
        <v>1673</v>
      </c>
      <c r="G331" s="3" t="s">
        <v>1674</v>
      </c>
      <c r="H331" s="2">
        <v>299110000</v>
      </c>
      <c r="I331" s="2">
        <v>430685000</v>
      </c>
      <c r="J331" s="2">
        <v>439140000</v>
      </c>
      <c r="K331" s="2">
        <v>421940000</v>
      </c>
      <c r="L331" s="2">
        <v>439650000</v>
      </c>
      <c r="M331" s="2">
        <v>382137000</v>
      </c>
      <c r="N331" s="2">
        <v>490710000</v>
      </c>
      <c r="O331" s="2">
        <v>457948000</v>
      </c>
      <c r="P331" s="6">
        <v>467724000</v>
      </c>
      <c r="Q331" s="6">
        <v>387557000</v>
      </c>
      <c r="R331" s="6">
        <v>534954000</v>
      </c>
      <c r="S331" s="6">
        <v>571683000</v>
      </c>
      <c r="T331" s="6">
        <v>564669000</v>
      </c>
      <c r="U331" s="6">
        <v>511460000</v>
      </c>
      <c r="V331" s="6">
        <v>516697000</v>
      </c>
      <c r="W331" s="4"/>
      <c r="X331" s="4"/>
      <c r="Y331" s="4"/>
      <c r="Z331" s="4"/>
      <c r="AA331" s="6">
        <v>539501045</v>
      </c>
      <c r="AB331" s="4"/>
      <c r="AC331" s="4"/>
      <c r="AD331" s="6">
        <v>661002599</v>
      </c>
      <c r="AE331" s="6">
        <v>661002599</v>
      </c>
      <c r="AF331" s="6">
        <v>405529000</v>
      </c>
      <c r="AG331" s="6">
        <v>275760000</v>
      </c>
      <c r="AH331" s="6">
        <v>212505000</v>
      </c>
      <c r="AI331" s="6">
        <v>212505000</v>
      </c>
      <c r="AJ331" s="6">
        <v>203839000</v>
      </c>
      <c r="AK331" s="6">
        <v>347318000</v>
      </c>
      <c r="AL331" s="6">
        <v>260631000</v>
      </c>
      <c r="AM331" s="6">
        <v>428480000</v>
      </c>
      <c r="AN331" s="6">
        <v>424963000</v>
      </c>
      <c r="AO331" s="6">
        <v>394004000</v>
      </c>
      <c r="AP331" s="6">
        <v>360193000</v>
      </c>
      <c r="AQ331" s="4"/>
      <c r="AR331" s="6">
        <v>85430</v>
      </c>
      <c r="AS331" s="6">
        <v>173699000</v>
      </c>
      <c r="AT331" s="4"/>
    </row>
    <row r="332" spans="1:46" ht="30" x14ac:dyDescent="0.25">
      <c r="A332" s="2">
        <v>409247</v>
      </c>
      <c r="B332" s="3" t="s">
        <v>732</v>
      </c>
      <c r="C332" s="3" t="s">
        <v>733</v>
      </c>
      <c r="D332" s="3" t="s">
        <v>393</v>
      </c>
      <c r="E332" s="2">
        <v>1572</v>
      </c>
      <c r="F332" s="3" t="s">
        <v>1675</v>
      </c>
      <c r="G332" s="3" t="s">
        <v>1676</v>
      </c>
      <c r="H332" s="2">
        <v>414130000</v>
      </c>
      <c r="I332" s="2">
        <v>294380000</v>
      </c>
      <c r="J332" s="2">
        <v>324500000</v>
      </c>
      <c r="K332" s="2">
        <v>409910000</v>
      </c>
      <c r="L332" s="2">
        <v>470510000</v>
      </c>
      <c r="M332" s="2">
        <v>393780000</v>
      </c>
      <c r="N332" s="2">
        <v>565100000</v>
      </c>
      <c r="O332" s="2">
        <v>531386000</v>
      </c>
      <c r="P332" s="6">
        <v>506118000</v>
      </c>
      <c r="Q332" s="6">
        <v>530601000</v>
      </c>
      <c r="R332" s="2">
        <v>543692000</v>
      </c>
      <c r="S332" s="2">
        <v>485317000</v>
      </c>
      <c r="T332" s="2">
        <v>456710000</v>
      </c>
      <c r="U332" s="2">
        <v>343550000</v>
      </c>
      <c r="V332" s="2">
        <v>444716000</v>
      </c>
      <c r="W332" s="5"/>
      <c r="X332" s="5"/>
      <c r="Y332" s="5"/>
      <c r="Z332" s="5"/>
      <c r="AA332" s="2">
        <v>464343213</v>
      </c>
      <c r="AB332" s="5"/>
      <c r="AC332" s="5"/>
      <c r="AD332" s="2">
        <v>568918399</v>
      </c>
      <c r="AE332" s="2">
        <v>568918399</v>
      </c>
      <c r="AF332" s="2">
        <v>437560000</v>
      </c>
      <c r="AG332" s="2">
        <v>484602000</v>
      </c>
      <c r="AH332" s="2">
        <v>285243000</v>
      </c>
      <c r="AI332" s="2">
        <v>285243000</v>
      </c>
      <c r="AJ332" s="2">
        <v>137009000</v>
      </c>
      <c r="AK332" s="2">
        <v>417677000</v>
      </c>
      <c r="AL332" s="2">
        <v>562099000</v>
      </c>
      <c r="AM332" s="2">
        <v>544913000</v>
      </c>
      <c r="AN332" s="2">
        <v>406688000</v>
      </c>
      <c r="AO332" s="2">
        <v>392385000</v>
      </c>
      <c r="AP332" s="2">
        <v>544437000</v>
      </c>
      <c r="AQ332" s="5"/>
      <c r="AR332" s="2">
        <v>451308</v>
      </c>
      <c r="AS332" s="2">
        <v>503655000</v>
      </c>
      <c r="AT332" s="4"/>
    </row>
    <row r="333" spans="1:46" ht="30" x14ac:dyDescent="0.25">
      <c r="A333" s="2">
        <v>409253</v>
      </c>
      <c r="B333" s="3" t="s">
        <v>732</v>
      </c>
      <c r="C333" s="3" t="s">
        <v>733</v>
      </c>
      <c r="D333" s="3" t="s">
        <v>157</v>
      </c>
      <c r="E333" s="2">
        <v>1608</v>
      </c>
      <c r="F333" s="3" t="s">
        <v>1677</v>
      </c>
      <c r="G333" s="3" t="s">
        <v>1678</v>
      </c>
      <c r="H333" s="2">
        <v>488960000</v>
      </c>
      <c r="I333" s="2">
        <v>374950000</v>
      </c>
      <c r="J333" s="2">
        <v>0</v>
      </c>
      <c r="K333" s="2">
        <v>57280000</v>
      </c>
      <c r="L333" s="2">
        <v>540885000</v>
      </c>
      <c r="M333" s="2">
        <v>551960000</v>
      </c>
      <c r="N333" s="2">
        <v>428575000</v>
      </c>
      <c r="O333" s="2">
        <v>450190000</v>
      </c>
      <c r="P333" s="2">
        <v>323600000</v>
      </c>
      <c r="Q333" s="2">
        <v>340980000</v>
      </c>
      <c r="R333" s="2">
        <v>466740000</v>
      </c>
      <c r="S333" s="2">
        <v>426270000</v>
      </c>
      <c r="T333" s="2">
        <v>384880000</v>
      </c>
      <c r="U333" s="2">
        <v>371120000</v>
      </c>
      <c r="V333" s="2">
        <v>226630000</v>
      </c>
      <c r="W333" s="5"/>
      <c r="X333" s="5"/>
      <c r="Y333" s="5"/>
      <c r="Z333" s="5"/>
      <c r="AA333" s="2">
        <v>236632148</v>
      </c>
      <c r="AB333" s="5"/>
      <c r="AC333" s="5"/>
      <c r="AD333" s="2">
        <v>289924304</v>
      </c>
      <c r="AE333" s="6">
        <v>289924304</v>
      </c>
      <c r="AF333" s="6">
        <v>87750000</v>
      </c>
      <c r="AG333" s="7"/>
      <c r="AH333" s="7"/>
      <c r="AI333" s="7"/>
      <c r="AJ333" s="7"/>
      <c r="AK333" s="7"/>
      <c r="AL333" s="7"/>
      <c r="AM333" s="7"/>
      <c r="AN333" s="7"/>
      <c r="AO333" s="5"/>
      <c r="AP333" s="7"/>
      <c r="AQ333" s="7"/>
      <c r="AR333" s="7"/>
      <c r="AS333" s="5"/>
      <c r="AT333" s="4"/>
    </row>
    <row r="334" spans="1:46" ht="30" x14ac:dyDescent="0.25">
      <c r="A334" s="2">
        <v>409258</v>
      </c>
      <c r="B334" s="3" t="s">
        <v>732</v>
      </c>
      <c r="C334" s="3" t="s">
        <v>733</v>
      </c>
      <c r="D334" s="3" t="s">
        <v>384</v>
      </c>
      <c r="E334" s="2">
        <v>1671</v>
      </c>
      <c r="F334" s="3" t="s">
        <v>1679</v>
      </c>
      <c r="G334" s="3" t="s">
        <v>1680</v>
      </c>
      <c r="H334" s="2">
        <v>602500000</v>
      </c>
      <c r="I334" s="2">
        <v>568510000</v>
      </c>
      <c r="J334" s="2">
        <v>499870000</v>
      </c>
      <c r="K334" s="2">
        <v>251700000</v>
      </c>
      <c r="L334" s="2">
        <v>0</v>
      </c>
      <c r="M334" s="2">
        <v>481717000</v>
      </c>
      <c r="N334" s="2">
        <v>505200000</v>
      </c>
      <c r="O334" s="2">
        <v>299530000</v>
      </c>
      <c r="P334" s="2">
        <v>542227000</v>
      </c>
      <c r="Q334" s="2">
        <v>529292000</v>
      </c>
      <c r="R334" s="2">
        <v>527007000</v>
      </c>
      <c r="S334" s="2">
        <v>511370000</v>
      </c>
      <c r="T334" s="2">
        <v>492770000</v>
      </c>
      <c r="U334" s="2">
        <v>486090000</v>
      </c>
      <c r="V334" s="2">
        <v>378719000</v>
      </c>
      <c r="W334" s="5"/>
      <c r="X334" s="5"/>
      <c r="Y334" s="5"/>
      <c r="Z334" s="5"/>
      <c r="AA334" s="2">
        <v>395433485</v>
      </c>
      <c r="AB334" s="5"/>
      <c r="AC334" s="5"/>
      <c r="AD334" s="2">
        <v>484489444</v>
      </c>
      <c r="AE334" s="2">
        <v>484489444</v>
      </c>
      <c r="AF334" s="2">
        <v>402723000</v>
      </c>
      <c r="AG334" s="2">
        <v>354375000</v>
      </c>
      <c r="AH334" s="2">
        <v>428498000</v>
      </c>
      <c r="AI334" s="2">
        <v>428498000</v>
      </c>
      <c r="AJ334" s="2">
        <v>276946000</v>
      </c>
      <c r="AK334" s="2">
        <v>299444000</v>
      </c>
      <c r="AL334" s="2">
        <v>234224000</v>
      </c>
      <c r="AM334" s="5"/>
      <c r="AN334" s="5"/>
      <c r="AO334" s="5"/>
      <c r="AP334" s="5"/>
      <c r="AQ334" s="5"/>
      <c r="AR334" s="5"/>
      <c r="AS334" s="5"/>
      <c r="AT334" s="4"/>
    </row>
    <row r="335" spans="1:46" ht="30" x14ac:dyDescent="0.25">
      <c r="A335" s="2">
        <v>409259</v>
      </c>
      <c r="B335" s="3" t="s">
        <v>732</v>
      </c>
      <c r="C335" s="3" t="s">
        <v>733</v>
      </c>
      <c r="D335" s="3" t="s">
        <v>1681</v>
      </c>
      <c r="E335" s="2">
        <v>1568</v>
      </c>
      <c r="F335" s="3" t="s">
        <v>1682</v>
      </c>
      <c r="G335" s="3" t="s">
        <v>1683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2">
        <v>0</v>
      </c>
      <c r="N335" s="2">
        <v>0</v>
      </c>
      <c r="O335" s="2">
        <v>0</v>
      </c>
      <c r="P335" s="5"/>
      <c r="Q335" s="5"/>
      <c r="R335" s="5"/>
      <c r="S335" s="5"/>
      <c r="T335" s="2">
        <v>0</v>
      </c>
      <c r="U335" s="2">
        <v>0</v>
      </c>
      <c r="V335" s="2">
        <v>0</v>
      </c>
      <c r="W335" s="5"/>
      <c r="X335" s="7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4"/>
    </row>
    <row r="336" spans="1:46" ht="30" x14ac:dyDescent="0.25">
      <c r="A336" s="2">
        <v>409260</v>
      </c>
      <c r="B336" s="3" t="s">
        <v>732</v>
      </c>
      <c r="C336" s="3" t="s">
        <v>733</v>
      </c>
      <c r="D336" s="3" t="s">
        <v>141</v>
      </c>
      <c r="E336" s="6">
        <v>1621</v>
      </c>
      <c r="F336" s="3" t="s">
        <v>1684</v>
      </c>
      <c r="G336" s="3" t="s">
        <v>1685</v>
      </c>
      <c r="H336" s="2">
        <v>120330000</v>
      </c>
      <c r="I336" s="2">
        <v>176160000</v>
      </c>
      <c r="J336" s="2">
        <v>383980000</v>
      </c>
      <c r="K336" s="2">
        <v>145720000</v>
      </c>
      <c r="L336" s="2">
        <v>30360000</v>
      </c>
      <c r="M336" s="2">
        <v>5710000</v>
      </c>
      <c r="N336" s="2">
        <v>1460000</v>
      </c>
      <c r="O336" s="2">
        <v>18850000</v>
      </c>
      <c r="P336" s="6">
        <v>8290000</v>
      </c>
      <c r="Q336" s="7"/>
      <c r="R336" s="6">
        <v>1250000</v>
      </c>
      <c r="S336" s="6">
        <v>46304000</v>
      </c>
      <c r="T336" s="6">
        <v>106179000</v>
      </c>
      <c r="U336" s="6">
        <v>43977000</v>
      </c>
      <c r="V336" s="6">
        <v>16809000</v>
      </c>
      <c r="W336" s="7"/>
      <c r="X336" s="4"/>
      <c r="Y336" s="5"/>
      <c r="Z336" s="7"/>
      <c r="AA336" s="6">
        <v>17550852</v>
      </c>
      <c r="AB336" s="7"/>
      <c r="AC336" s="7"/>
      <c r="AD336" s="6">
        <v>21503496</v>
      </c>
      <c r="AE336" s="6">
        <v>21503496</v>
      </c>
      <c r="AF336" s="6">
        <v>195720000</v>
      </c>
      <c r="AG336" s="6">
        <v>217650000</v>
      </c>
      <c r="AH336" s="6">
        <v>12182000</v>
      </c>
      <c r="AI336" s="6">
        <v>12182000</v>
      </c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4"/>
    </row>
    <row r="337" spans="1:46" ht="30" x14ac:dyDescent="0.25">
      <c r="A337" s="2">
        <v>409261</v>
      </c>
      <c r="B337" s="3" t="s">
        <v>732</v>
      </c>
      <c r="C337" s="3" t="s">
        <v>733</v>
      </c>
      <c r="D337" s="3" t="s">
        <v>1686</v>
      </c>
      <c r="E337" s="2">
        <v>1575</v>
      </c>
      <c r="F337" s="3" t="s">
        <v>1687</v>
      </c>
      <c r="G337" s="3" t="s">
        <v>1688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5"/>
      <c r="Q337" s="5"/>
      <c r="R337" s="5"/>
      <c r="S337" s="5"/>
      <c r="T337" s="2">
        <v>0</v>
      </c>
      <c r="U337" s="5"/>
      <c r="V337" s="2">
        <v>0</v>
      </c>
      <c r="W337" s="5"/>
      <c r="X337" s="4"/>
      <c r="Y337" s="7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30" x14ac:dyDescent="0.25">
      <c r="A338" s="2">
        <v>409262</v>
      </c>
      <c r="B338" s="3" t="s">
        <v>732</v>
      </c>
      <c r="C338" s="3" t="s">
        <v>733</v>
      </c>
      <c r="D338" s="3" t="s">
        <v>1689</v>
      </c>
      <c r="E338" s="2">
        <v>1548</v>
      </c>
      <c r="F338" s="3" t="s">
        <v>1690</v>
      </c>
      <c r="G338" s="3" t="s">
        <v>1691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5"/>
      <c r="Q338" s="5"/>
      <c r="R338" s="5"/>
      <c r="S338" s="5"/>
      <c r="T338" s="2">
        <v>0</v>
      </c>
      <c r="U338" s="2">
        <v>0</v>
      </c>
      <c r="V338" s="2">
        <v>0</v>
      </c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4"/>
    </row>
    <row r="339" spans="1:46" ht="30" x14ac:dyDescent="0.25">
      <c r="A339" s="2">
        <v>409284</v>
      </c>
      <c r="B339" s="3" t="s">
        <v>732</v>
      </c>
      <c r="C339" s="3" t="s">
        <v>733</v>
      </c>
      <c r="D339" s="3" t="s">
        <v>1692</v>
      </c>
      <c r="E339" s="2">
        <v>1611</v>
      </c>
      <c r="F339" s="3" t="s">
        <v>1693</v>
      </c>
      <c r="G339" s="3" t="s">
        <v>1694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5"/>
      <c r="Q339" s="5"/>
      <c r="R339" s="7"/>
      <c r="S339" s="7"/>
      <c r="T339" s="6">
        <v>0</v>
      </c>
      <c r="U339" s="5"/>
      <c r="V339" s="5"/>
      <c r="W339" s="7"/>
      <c r="X339" s="7"/>
      <c r="Y339" s="7"/>
      <c r="Z339" s="7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7"/>
      <c r="AN339" s="5"/>
      <c r="AO339" s="5"/>
      <c r="AP339" s="5"/>
      <c r="AQ339" s="5"/>
      <c r="AR339" s="5"/>
      <c r="AS339" s="5"/>
      <c r="AT339" s="4"/>
    </row>
    <row r="340" spans="1:46" ht="30" x14ac:dyDescent="0.25">
      <c r="A340" s="2">
        <v>409285</v>
      </c>
      <c r="B340" s="3" t="s">
        <v>732</v>
      </c>
      <c r="C340" s="3" t="s">
        <v>733</v>
      </c>
      <c r="D340" s="3" t="s">
        <v>467</v>
      </c>
      <c r="E340" s="2">
        <v>1785</v>
      </c>
      <c r="F340" s="3" t="s">
        <v>1695</v>
      </c>
      <c r="G340" s="3" t="s">
        <v>477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4"/>
      <c r="Y340" s="4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7"/>
      <c r="AT340" s="4"/>
    </row>
    <row r="341" spans="1:46" ht="30" x14ac:dyDescent="0.25">
      <c r="A341" s="2">
        <v>409286</v>
      </c>
      <c r="B341" s="3" t="s">
        <v>732</v>
      </c>
      <c r="C341" s="3" t="s">
        <v>733</v>
      </c>
      <c r="D341" s="3" t="s">
        <v>1696</v>
      </c>
      <c r="E341" s="2">
        <v>1600</v>
      </c>
      <c r="F341" s="3" t="s">
        <v>1695</v>
      </c>
      <c r="G341" s="3" t="s">
        <v>477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4"/>
      <c r="Y341" s="4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4"/>
      <c r="AT341" s="4"/>
    </row>
    <row r="342" spans="1:46" ht="30" x14ac:dyDescent="0.25">
      <c r="A342" s="2">
        <v>409287</v>
      </c>
      <c r="B342" s="3" t="s">
        <v>732</v>
      </c>
      <c r="C342" s="3" t="s">
        <v>733</v>
      </c>
      <c r="D342" s="3" t="s">
        <v>1697</v>
      </c>
      <c r="E342" s="2">
        <v>1600</v>
      </c>
      <c r="F342" s="3" t="s">
        <v>1695</v>
      </c>
      <c r="G342" s="3" t="s">
        <v>477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7"/>
      <c r="X342" s="4"/>
      <c r="Y342" s="4"/>
      <c r="Z342" s="7"/>
      <c r="AA342" s="5"/>
      <c r="AB342" s="7"/>
      <c r="AC342" s="7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7"/>
      <c r="AR342" s="5"/>
      <c r="AS342" s="5"/>
      <c r="AT342" s="4"/>
    </row>
    <row r="343" spans="1:46" ht="30" x14ac:dyDescent="0.25">
      <c r="A343" s="2">
        <v>409289</v>
      </c>
      <c r="B343" s="3" t="s">
        <v>732</v>
      </c>
      <c r="C343" s="3" t="s">
        <v>733</v>
      </c>
      <c r="D343" s="3" t="s">
        <v>1698</v>
      </c>
      <c r="E343" s="2">
        <v>1686</v>
      </c>
      <c r="F343" s="3" t="s">
        <v>1695</v>
      </c>
      <c r="G343" s="3" t="s">
        <v>477</v>
      </c>
      <c r="H343" s="5"/>
      <c r="I343" s="5"/>
      <c r="J343" s="5"/>
      <c r="K343" s="5"/>
      <c r="L343" s="5"/>
      <c r="M343" s="5"/>
      <c r="N343" s="5"/>
      <c r="O343" s="5"/>
      <c r="P343" s="7"/>
      <c r="Q343" s="5"/>
      <c r="R343" s="5"/>
      <c r="S343" s="5"/>
      <c r="T343" s="5"/>
      <c r="U343" s="5"/>
      <c r="V343" s="7"/>
      <c r="W343" s="4"/>
      <c r="X343" s="4"/>
      <c r="Y343" s="4"/>
      <c r="Z343" s="5"/>
      <c r="AA343" s="5"/>
      <c r="AB343" s="5"/>
      <c r="AC343" s="5"/>
      <c r="AD343" s="7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1:46" ht="30" x14ac:dyDescent="0.25">
      <c r="A344" s="2">
        <v>409290</v>
      </c>
      <c r="B344" s="3" t="s">
        <v>732</v>
      </c>
      <c r="C344" s="3" t="s">
        <v>733</v>
      </c>
      <c r="D344" s="3" t="s">
        <v>1699</v>
      </c>
      <c r="E344" s="2">
        <v>1419</v>
      </c>
      <c r="F344" s="3" t="s">
        <v>1695</v>
      </c>
      <c r="G344" s="3" t="s">
        <v>477</v>
      </c>
      <c r="H344" s="5"/>
      <c r="I344" s="5"/>
      <c r="J344" s="5"/>
      <c r="K344" s="5"/>
      <c r="L344" s="5"/>
      <c r="M344" s="5"/>
      <c r="N344" s="5"/>
      <c r="O344" s="5"/>
      <c r="P344" s="4"/>
      <c r="Q344" s="7"/>
      <c r="R344" s="7"/>
      <c r="S344" s="7"/>
      <c r="T344" s="7"/>
      <c r="U344" s="7"/>
      <c r="V344" s="4"/>
      <c r="W344" s="4"/>
      <c r="X344" s="4"/>
      <c r="Y344" s="4"/>
      <c r="Z344" s="7"/>
      <c r="AA344" s="7"/>
      <c r="AB344" s="7"/>
      <c r="AC344" s="7"/>
      <c r="AD344" s="4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</row>
    <row r="345" spans="1:46" ht="30" x14ac:dyDescent="0.25">
      <c r="A345" s="2">
        <v>409291</v>
      </c>
      <c r="B345" s="3" t="s">
        <v>732</v>
      </c>
      <c r="C345" s="3" t="s">
        <v>733</v>
      </c>
      <c r="D345" s="3" t="s">
        <v>169</v>
      </c>
      <c r="E345" s="2">
        <v>1608</v>
      </c>
      <c r="F345" s="3" t="s">
        <v>1700</v>
      </c>
      <c r="G345" s="3" t="s">
        <v>1701</v>
      </c>
      <c r="H345" s="2">
        <v>415710000</v>
      </c>
      <c r="I345" s="2">
        <v>341190000</v>
      </c>
      <c r="J345" s="2">
        <v>456490000</v>
      </c>
      <c r="K345" s="2">
        <v>465090000</v>
      </c>
      <c r="L345" s="2">
        <v>190510000</v>
      </c>
      <c r="M345" s="2">
        <v>382964000</v>
      </c>
      <c r="N345" s="2">
        <v>296550000</v>
      </c>
      <c r="O345" s="2">
        <v>583135000</v>
      </c>
      <c r="P345" s="6">
        <v>618200000</v>
      </c>
      <c r="Q345" s="2">
        <v>568220000</v>
      </c>
      <c r="R345" s="2">
        <v>552562000</v>
      </c>
      <c r="S345" s="2">
        <v>558869000</v>
      </c>
      <c r="T345" s="2">
        <v>525617000</v>
      </c>
      <c r="U345" s="2">
        <v>521139000</v>
      </c>
      <c r="V345" s="6">
        <v>268284000</v>
      </c>
      <c r="W345" s="4"/>
      <c r="X345" s="4"/>
      <c r="Y345" s="4"/>
      <c r="Z345" s="4"/>
      <c r="AA345" s="6">
        <v>280124518</v>
      </c>
      <c r="AB345" s="4"/>
      <c r="AC345" s="4"/>
      <c r="AD345" s="6">
        <v>343211633</v>
      </c>
      <c r="AE345" s="6">
        <v>343211633</v>
      </c>
      <c r="AF345" s="6">
        <v>462136000</v>
      </c>
      <c r="AG345" s="6">
        <v>447717000</v>
      </c>
      <c r="AH345" s="6">
        <v>448113000</v>
      </c>
      <c r="AI345" s="6">
        <v>448113000</v>
      </c>
      <c r="AJ345" s="6">
        <v>247855000</v>
      </c>
      <c r="AK345" s="6">
        <v>408774000</v>
      </c>
      <c r="AL345" s="6">
        <v>235230000</v>
      </c>
      <c r="AM345" s="6">
        <v>454329000</v>
      </c>
      <c r="AN345" s="6">
        <v>440333000</v>
      </c>
      <c r="AO345" s="6">
        <v>430878000</v>
      </c>
      <c r="AP345" s="6">
        <v>337786000</v>
      </c>
      <c r="AQ345" s="4"/>
      <c r="AR345" s="6">
        <v>326729</v>
      </c>
      <c r="AS345" s="6">
        <v>458287000</v>
      </c>
      <c r="AT345" s="4"/>
    </row>
    <row r="346" spans="1:46" ht="30" x14ac:dyDescent="0.25">
      <c r="A346" s="2">
        <v>409295</v>
      </c>
      <c r="B346" s="3" t="s">
        <v>732</v>
      </c>
      <c r="C346" s="3" t="s">
        <v>733</v>
      </c>
      <c r="D346" s="3" t="s">
        <v>136</v>
      </c>
      <c r="E346" s="2">
        <v>1556</v>
      </c>
      <c r="F346" s="3" t="s">
        <v>1702</v>
      </c>
      <c r="G346" s="3" t="s">
        <v>1703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30" x14ac:dyDescent="0.25">
      <c r="A347" s="2">
        <v>409296</v>
      </c>
      <c r="B347" s="3" t="s">
        <v>732</v>
      </c>
      <c r="C347" s="3" t="s">
        <v>733</v>
      </c>
      <c r="D347" s="3" t="s">
        <v>1704</v>
      </c>
      <c r="E347" s="2">
        <v>1575</v>
      </c>
      <c r="F347" s="3" t="s">
        <v>1705</v>
      </c>
      <c r="G347" s="3" t="s">
        <v>1706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5"/>
      <c r="Q347" s="5"/>
      <c r="R347" s="5"/>
      <c r="S347" s="5"/>
      <c r="T347" s="2">
        <v>0</v>
      </c>
      <c r="U347" s="2">
        <v>0</v>
      </c>
      <c r="V347" s="2">
        <v>0</v>
      </c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30" x14ac:dyDescent="0.25">
      <c r="A348" s="2">
        <v>409297</v>
      </c>
      <c r="B348" s="3" t="s">
        <v>732</v>
      </c>
      <c r="C348" s="3" t="s">
        <v>733</v>
      </c>
      <c r="D348" s="3" t="s">
        <v>180</v>
      </c>
      <c r="E348" s="2">
        <v>1536</v>
      </c>
      <c r="F348" s="3" t="s">
        <v>1707</v>
      </c>
      <c r="G348" s="3" t="s">
        <v>1708</v>
      </c>
      <c r="H348" s="2">
        <v>99730000</v>
      </c>
      <c r="I348" s="2">
        <v>181920000</v>
      </c>
      <c r="J348" s="2">
        <v>121290000</v>
      </c>
      <c r="K348" s="2">
        <v>284610000</v>
      </c>
      <c r="L348" s="2">
        <v>335740000</v>
      </c>
      <c r="M348" s="2">
        <v>242450000</v>
      </c>
      <c r="N348" s="2">
        <v>128950000</v>
      </c>
      <c r="O348" s="2">
        <v>167935000</v>
      </c>
      <c r="P348" s="2">
        <v>158870000</v>
      </c>
      <c r="Q348" s="2">
        <v>173850000</v>
      </c>
      <c r="R348" s="2">
        <v>135170000</v>
      </c>
      <c r="S348" s="2">
        <v>167461000</v>
      </c>
      <c r="T348" s="2">
        <v>310492000</v>
      </c>
      <c r="U348" s="2">
        <v>347351000</v>
      </c>
      <c r="V348" s="2">
        <v>169792000</v>
      </c>
      <c r="W348" s="4"/>
      <c r="X348" s="4"/>
      <c r="Y348" s="4"/>
      <c r="Z348" s="4"/>
      <c r="AA348" s="6">
        <v>177285644</v>
      </c>
      <c r="AB348" s="4"/>
      <c r="AC348" s="4"/>
      <c r="AD348" s="6">
        <v>217212316</v>
      </c>
      <c r="AE348" s="6">
        <v>217212316</v>
      </c>
      <c r="AF348" s="6">
        <v>109075000</v>
      </c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30" x14ac:dyDescent="0.25">
      <c r="A349" s="2">
        <v>409311</v>
      </c>
      <c r="B349" s="3" t="s">
        <v>732</v>
      </c>
      <c r="C349" s="3" t="s">
        <v>733</v>
      </c>
      <c r="D349" s="3" t="s">
        <v>312</v>
      </c>
      <c r="E349" s="2">
        <v>1660</v>
      </c>
      <c r="F349" s="3" t="s">
        <v>1709</v>
      </c>
      <c r="G349" s="3" t="s">
        <v>1710</v>
      </c>
      <c r="H349" s="2">
        <v>618261000</v>
      </c>
      <c r="I349" s="2">
        <v>555300000</v>
      </c>
      <c r="J349" s="2">
        <v>532860000</v>
      </c>
      <c r="K349" s="2">
        <v>317900000</v>
      </c>
      <c r="L349" s="2">
        <v>159450000</v>
      </c>
      <c r="M349" s="2">
        <v>310923000</v>
      </c>
      <c r="N349" s="2">
        <v>502822000</v>
      </c>
      <c r="O349" s="2">
        <v>430390000</v>
      </c>
      <c r="P349" s="2">
        <v>309903000</v>
      </c>
      <c r="Q349" s="2">
        <v>336290000</v>
      </c>
      <c r="R349" s="2">
        <v>378300000</v>
      </c>
      <c r="S349" s="2">
        <v>511190000</v>
      </c>
      <c r="T349" s="2">
        <v>420730000</v>
      </c>
      <c r="U349" s="2">
        <v>298430000</v>
      </c>
      <c r="V349" s="2">
        <v>448037000</v>
      </c>
      <c r="W349" s="4"/>
      <c r="X349" s="4"/>
      <c r="Y349" s="4"/>
      <c r="Z349" s="4"/>
      <c r="AA349" s="2">
        <v>467810783</v>
      </c>
      <c r="AB349" s="4"/>
      <c r="AC349" s="4"/>
      <c r="AD349" s="2">
        <v>573166903</v>
      </c>
      <c r="AE349" s="2">
        <v>573166903</v>
      </c>
      <c r="AF349" s="2">
        <v>452925000</v>
      </c>
      <c r="AG349" s="2">
        <v>377943000</v>
      </c>
      <c r="AH349" s="2">
        <v>394240000</v>
      </c>
      <c r="AI349" s="2">
        <v>394240000</v>
      </c>
      <c r="AJ349" s="2">
        <v>263071000</v>
      </c>
      <c r="AK349" s="2">
        <v>409918000</v>
      </c>
      <c r="AL349" s="2">
        <v>404682000</v>
      </c>
      <c r="AM349" s="2">
        <v>430481000</v>
      </c>
      <c r="AN349" s="2">
        <v>195652000</v>
      </c>
      <c r="AO349" s="2">
        <v>395303000</v>
      </c>
      <c r="AP349" s="2">
        <v>300325000</v>
      </c>
      <c r="AQ349" s="4"/>
      <c r="AR349" s="2">
        <v>323943</v>
      </c>
      <c r="AS349" s="2">
        <v>339544000</v>
      </c>
      <c r="AT349" s="4"/>
    </row>
    <row r="350" spans="1:46" ht="30" x14ac:dyDescent="0.25">
      <c r="A350" s="2">
        <v>409312</v>
      </c>
      <c r="B350" s="3" t="s">
        <v>732</v>
      </c>
      <c r="C350" s="3" t="s">
        <v>733</v>
      </c>
      <c r="D350" s="3" t="s">
        <v>739</v>
      </c>
      <c r="E350" s="2">
        <v>125</v>
      </c>
      <c r="F350" s="3" t="s">
        <v>740</v>
      </c>
      <c r="G350" s="3" t="s">
        <v>741</v>
      </c>
      <c r="H350" s="2">
        <v>215970000</v>
      </c>
      <c r="I350" s="2">
        <v>246920000</v>
      </c>
      <c r="J350" s="2">
        <v>142910000</v>
      </c>
      <c r="K350" s="2">
        <v>127240000</v>
      </c>
      <c r="L350" s="2">
        <v>85563000</v>
      </c>
      <c r="M350" s="2">
        <v>70756000</v>
      </c>
      <c r="N350" s="2">
        <v>8190000</v>
      </c>
      <c r="O350" s="2">
        <v>0</v>
      </c>
      <c r="P350" s="6">
        <v>53483000</v>
      </c>
      <c r="Q350" s="6">
        <v>182546000</v>
      </c>
      <c r="R350" s="6">
        <v>163144000</v>
      </c>
      <c r="S350" s="6">
        <v>181428000</v>
      </c>
      <c r="T350" s="6">
        <v>109216000</v>
      </c>
      <c r="U350" s="6">
        <v>132177000</v>
      </c>
      <c r="V350" s="6">
        <v>108915000</v>
      </c>
      <c r="W350" s="4"/>
      <c r="X350" s="4"/>
      <c r="Y350" s="4"/>
      <c r="Z350" s="4"/>
      <c r="AA350" s="6">
        <v>113721882</v>
      </c>
      <c r="AB350" s="4"/>
      <c r="AC350" s="4"/>
      <c r="AD350" s="6">
        <v>139333297</v>
      </c>
      <c r="AE350" s="6">
        <v>139333297</v>
      </c>
      <c r="AF350" s="6">
        <v>149050000</v>
      </c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4"/>
      <c r="AR350" s="7"/>
      <c r="AS350" s="7"/>
      <c r="AT350" s="4"/>
    </row>
    <row r="351" spans="1:46" ht="30" x14ac:dyDescent="0.25">
      <c r="A351" s="2">
        <v>409313</v>
      </c>
      <c r="B351" s="3" t="s">
        <v>732</v>
      </c>
      <c r="C351" s="3" t="s">
        <v>733</v>
      </c>
      <c r="D351" s="3" t="s">
        <v>757</v>
      </c>
      <c r="E351" s="2">
        <v>90</v>
      </c>
      <c r="F351" s="3" t="s">
        <v>758</v>
      </c>
      <c r="G351" s="3" t="s">
        <v>759</v>
      </c>
      <c r="H351" s="2">
        <v>126880000</v>
      </c>
      <c r="I351" s="2">
        <v>247730000</v>
      </c>
      <c r="J351" s="2">
        <v>107580000</v>
      </c>
      <c r="K351" s="2">
        <v>84440000</v>
      </c>
      <c r="L351" s="2">
        <v>80000000</v>
      </c>
      <c r="M351" s="2">
        <v>71240000</v>
      </c>
      <c r="N351" s="2">
        <v>116320000</v>
      </c>
      <c r="O351" s="2">
        <v>160010000</v>
      </c>
      <c r="P351" s="6">
        <v>133595000</v>
      </c>
      <c r="Q351" s="6">
        <v>99922000</v>
      </c>
      <c r="R351" s="6">
        <v>114240000</v>
      </c>
      <c r="S351" s="2">
        <v>67530000</v>
      </c>
      <c r="T351" s="6">
        <v>78610000</v>
      </c>
      <c r="U351" s="6">
        <v>175100000</v>
      </c>
      <c r="V351" s="6">
        <v>155480000</v>
      </c>
      <c r="W351" s="5"/>
      <c r="X351" s="5"/>
      <c r="Y351" s="5"/>
      <c r="Z351" s="4"/>
      <c r="AA351" s="2">
        <v>162341996</v>
      </c>
      <c r="AB351" s="4"/>
      <c r="AC351" s="4"/>
      <c r="AD351" s="6">
        <v>198903194</v>
      </c>
      <c r="AE351" s="6">
        <v>198903194</v>
      </c>
      <c r="AF351" s="6">
        <v>45700000</v>
      </c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30" x14ac:dyDescent="0.25">
      <c r="A352" s="2">
        <v>409315</v>
      </c>
      <c r="B352" s="3" t="s">
        <v>732</v>
      </c>
      <c r="C352" s="3" t="s">
        <v>733</v>
      </c>
      <c r="D352" s="3" t="s">
        <v>172</v>
      </c>
      <c r="E352" s="2">
        <v>1701</v>
      </c>
      <c r="F352" s="3" t="s">
        <v>1711</v>
      </c>
      <c r="G352" s="3" t="s">
        <v>1712</v>
      </c>
      <c r="H352" s="2">
        <v>438650000</v>
      </c>
      <c r="I352" s="2">
        <v>200160000</v>
      </c>
      <c r="J352" s="2">
        <v>432890000</v>
      </c>
      <c r="K352" s="2">
        <v>617540000</v>
      </c>
      <c r="L352" s="2">
        <v>563680000</v>
      </c>
      <c r="M352" s="2">
        <v>512760000</v>
      </c>
      <c r="N352" s="2">
        <v>424516000</v>
      </c>
      <c r="O352" s="2">
        <v>449465000</v>
      </c>
      <c r="P352" s="6">
        <v>38384000</v>
      </c>
      <c r="Q352" s="6">
        <v>369860000</v>
      </c>
      <c r="R352" s="6">
        <v>535314000</v>
      </c>
      <c r="S352" s="6">
        <v>524813000</v>
      </c>
      <c r="T352" s="6">
        <v>375750000</v>
      </c>
      <c r="U352" s="6">
        <v>209624000</v>
      </c>
      <c r="V352" s="6">
        <v>364970000</v>
      </c>
      <c r="W352" s="7"/>
      <c r="X352" s="7"/>
      <c r="Y352" s="7"/>
      <c r="Z352" s="4"/>
      <c r="AA352" s="6">
        <v>381077682</v>
      </c>
      <c r="AB352" s="4"/>
      <c r="AC352" s="4"/>
      <c r="AD352" s="6">
        <v>466900189</v>
      </c>
      <c r="AE352" s="6">
        <v>466900189</v>
      </c>
      <c r="AF352" s="6">
        <v>315545000</v>
      </c>
      <c r="AG352" s="6">
        <v>356308000</v>
      </c>
      <c r="AH352" s="6">
        <v>472985000</v>
      </c>
      <c r="AI352" s="6">
        <v>472985000</v>
      </c>
      <c r="AJ352" s="6">
        <v>142927000</v>
      </c>
      <c r="AK352" s="6">
        <v>358225000</v>
      </c>
      <c r="AL352" s="6">
        <v>435514000</v>
      </c>
      <c r="AM352" s="6">
        <v>389243000</v>
      </c>
      <c r="AN352" s="6">
        <v>430948000</v>
      </c>
      <c r="AO352" s="6">
        <v>417432000</v>
      </c>
      <c r="AP352" s="6">
        <v>441029000</v>
      </c>
      <c r="AQ352" s="4"/>
      <c r="AR352" s="6">
        <v>273124</v>
      </c>
      <c r="AS352" s="6">
        <v>0</v>
      </c>
      <c r="AT352" s="4"/>
    </row>
    <row r="353" spans="1:46" ht="30" x14ac:dyDescent="0.25">
      <c r="A353" s="2">
        <v>409316</v>
      </c>
      <c r="B353" s="3" t="s">
        <v>732</v>
      </c>
      <c r="C353" s="3" t="s">
        <v>733</v>
      </c>
      <c r="D353" s="3" t="s">
        <v>763</v>
      </c>
      <c r="E353" s="2">
        <v>83</v>
      </c>
      <c r="F353" s="3" t="s">
        <v>764</v>
      </c>
      <c r="G353" s="3" t="s">
        <v>765</v>
      </c>
      <c r="H353" s="2">
        <v>364980000</v>
      </c>
      <c r="I353" s="2">
        <v>232576000</v>
      </c>
      <c r="J353" s="2">
        <v>204330000</v>
      </c>
      <c r="K353" s="2">
        <v>167650000</v>
      </c>
      <c r="L353" s="2">
        <v>139440000</v>
      </c>
      <c r="M353" s="2">
        <v>167640000</v>
      </c>
      <c r="N353" s="2">
        <v>150890000</v>
      </c>
      <c r="O353" s="2">
        <v>169055000</v>
      </c>
      <c r="P353" s="6">
        <v>139075000</v>
      </c>
      <c r="Q353" s="2">
        <v>136060000</v>
      </c>
      <c r="R353" s="2">
        <v>95714000</v>
      </c>
      <c r="S353" s="2">
        <v>77130000</v>
      </c>
      <c r="T353" s="2">
        <v>115798000</v>
      </c>
      <c r="U353" s="2">
        <v>102830000</v>
      </c>
      <c r="V353" s="2">
        <v>81650000</v>
      </c>
      <c r="W353" s="5"/>
      <c r="X353" s="5"/>
      <c r="Y353" s="5"/>
      <c r="Z353" s="5"/>
      <c r="AA353" s="2">
        <v>85253562</v>
      </c>
      <c r="AB353" s="4"/>
      <c r="AC353" s="4"/>
      <c r="AD353" s="2">
        <v>104453599</v>
      </c>
      <c r="AE353" s="2">
        <v>104453599</v>
      </c>
      <c r="AF353" s="2">
        <v>286942000</v>
      </c>
      <c r="AG353" s="5"/>
      <c r="AH353" s="5"/>
      <c r="AI353" s="5"/>
      <c r="AJ353" s="5"/>
      <c r="AK353" s="5"/>
      <c r="AL353" s="5"/>
      <c r="AM353" s="4"/>
      <c r="AN353" s="4"/>
      <c r="AO353" s="4"/>
      <c r="AP353" s="4"/>
      <c r="AQ353" s="4"/>
      <c r="AR353" s="4"/>
      <c r="AS353" s="4"/>
      <c r="AT353" s="4"/>
    </row>
    <row r="354" spans="1:46" ht="30" x14ac:dyDescent="0.25">
      <c r="A354" s="2">
        <v>409355</v>
      </c>
      <c r="B354" s="3" t="s">
        <v>732</v>
      </c>
      <c r="C354" s="3" t="s">
        <v>733</v>
      </c>
      <c r="D354" s="3" t="s">
        <v>391</v>
      </c>
      <c r="E354" s="6">
        <v>1557</v>
      </c>
      <c r="F354" s="3" t="s">
        <v>1713</v>
      </c>
      <c r="G354" s="3" t="s">
        <v>1714</v>
      </c>
      <c r="H354" s="2">
        <v>69710000</v>
      </c>
      <c r="I354" s="2">
        <v>104167000</v>
      </c>
      <c r="J354" s="2">
        <v>253099000</v>
      </c>
      <c r="K354" s="2">
        <v>276920000</v>
      </c>
      <c r="L354" s="2">
        <v>401900000</v>
      </c>
      <c r="M354" s="2">
        <v>279750000</v>
      </c>
      <c r="N354" s="2">
        <v>255600000</v>
      </c>
      <c r="O354" s="2">
        <v>354555000</v>
      </c>
      <c r="P354" s="6">
        <v>507925000</v>
      </c>
      <c r="Q354" s="2">
        <v>319090000</v>
      </c>
      <c r="R354" s="2">
        <v>263890000</v>
      </c>
      <c r="S354" s="2">
        <v>331390000</v>
      </c>
      <c r="T354" s="2">
        <v>415950000</v>
      </c>
      <c r="U354" s="2">
        <v>608932000</v>
      </c>
      <c r="V354" s="2">
        <v>601180000</v>
      </c>
      <c r="W354" s="7"/>
      <c r="X354" s="7"/>
      <c r="Y354" s="7"/>
      <c r="Z354" s="7"/>
      <c r="AA354" s="6">
        <v>627712642</v>
      </c>
      <c r="AB354" s="4"/>
      <c r="AC354" s="4"/>
      <c r="AD354" s="6">
        <v>769080415</v>
      </c>
      <c r="AE354" s="6">
        <v>769080415</v>
      </c>
      <c r="AF354" s="6">
        <v>391210000</v>
      </c>
      <c r="AG354" s="6">
        <v>464484000</v>
      </c>
      <c r="AH354" s="6">
        <v>425345000</v>
      </c>
      <c r="AI354" s="6">
        <v>425345000</v>
      </c>
      <c r="AJ354" s="6">
        <v>149972000</v>
      </c>
      <c r="AK354" s="6">
        <v>393016000</v>
      </c>
      <c r="AL354" s="6">
        <v>298911000</v>
      </c>
      <c r="AM354" s="6">
        <v>105862000</v>
      </c>
      <c r="AN354" s="6">
        <v>387450000</v>
      </c>
      <c r="AO354" s="6">
        <v>476282000</v>
      </c>
      <c r="AP354" s="6">
        <v>470146000</v>
      </c>
      <c r="AQ354" s="4"/>
      <c r="AR354" s="6">
        <v>219338</v>
      </c>
      <c r="AS354" s="6">
        <v>254443000</v>
      </c>
      <c r="AT354" s="4"/>
    </row>
    <row r="355" spans="1:46" ht="30" x14ac:dyDescent="0.25">
      <c r="A355" s="2">
        <v>409416</v>
      </c>
      <c r="B355" s="3" t="s">
        <v>732</v>
      </c>
      <c r="C355" s="3" t="s">
        <v>733</v>
      </c>
      <c r="D355" s="3" t="s">
        <v>177</v>
      </c>
      <c r="E355" s="2">
        <v>1656</v>
      </c>
      <c r="F355" s="3" t="s">
        <v>1715</v>
      </c>
      <c r="G355" s="3" t="s">
        <v>1716</v>
      </c>
      <c r="H355" s="2">
        <v>0</v>
      </c>
      <c r="I355" s="2">
        <v>259450000</v>
      </c>
      <c r="J355" s="2">
        <v>16780000</v>
      </c>
      <c r="K355" s="2">
        <v>193370000</v>
      </c>
      <c r="L355" s="2">
        <v>290700000</v>
      </c>
      <c r="M355" s="2">
        <v>46674000</v>
      </c>
      <c r="N355" s="2">
        <v>61164000</v>
      </c>
      <c r="O355" s="2">
        <v>103462000</v>
      </c>
      <c r="P355" s="2">
        <v>227016000</v>
      </c>
      <c r="Q355" s="2">
        <v>154009000</v>
      </c>
      <c r="R355" s="2">
        <v>135840000</v>
      </c>
      <c r="S355" s="2">
        <v>97567000</v>
      </c>
      <c r="T355" s="2">
        <v>89680000</v>
      </c>
      <c r="U355" s="2">
        <v>183967000</v>
      </c>
      <c r="V355" s="2">
        <v>233378000</v>
      </c>
      <c r="W355" s="4"/>
      <c r="X355" s="4"/>
      <c r="Y355" s="4"/>
      <c r="Z355" s="4"/>
      <c r="AA355" s="2">
        <v>243677967</v>
      </c>
      <c r="AB355" s="4"/>
      <c r="AC355" s="4"/>
      <c r="AD355" s="2">
        <v>298556918</v>
      </c>
      <c r="AE355" s="2">
        <v>298556918</v>
      </c>
      <c r="AF355" s="2">
        <v>366075000</v>
      </c>
      <c r="AG355" s="6">
        <v>300101000</v>
      </c>
      <c r="AH355" s="6">
        <v>337651000</v>
      </c>
      <c r="AI355" s="6">
        <v>337651000</v>
      </c>
      <c r="AJ355" s="6">
        <v>223034000</v>
      </c>
      <c r="AK355" s="6">
        <v>335479000</v>
      </c>
      <c r="AL355" s="6">
        <v>238327000</v>
      </c>
      <c r="AM355" s="6">
        <v>156626000</v>
      </c>
      <c r="AN355" s="6">
        <v>291329000</v>
      </c>
      <c r="AO355" s="6">
        <v>330774000</v>
      </c>
      <c r="AP355" s="6">
        <v>243891000</v>
      </c>
      <c r="AQ355" s="4"/>
      <c r="AR355" s="6">
        <v>284862</v>
      </c>
      <c r="AS355" s="6">
        <v>351460000</v>
      </c>
      <c r="AT355" s="4"/>
    </row>
    <row r="356" spans="1:46" ht="30" x14ac:dyDescent="0.25">
      <c r="A356" s="2">
        <v>409417</v>
      </c>
      <c r="B356" s="3" t="s">
        <v>732</v>
      </c>
      <c r="C356" s="3" t="s">
        <v>733</v>
      </c>
      <c r="D356" s="3" t="s">
        <v>751</v>
      </c>
      <c r="E356" s="2">
        <v>95</v>
      </c>
      <c r="F356" s="3" t="s">
        <v>752</v>
      </c>
      <c r="G356" s="3" t="s">
        <v>753</v>
      </c>
      <c r="H356" s="2">
        <v>3340000</v>
      </c>
      <c r="I356" s="2">
        <v>143160000</v>
      </c>
      <c r="J356" s="2">
        <v>226210000</v>
      </c>
      <c r="K356" s="2">
        <v>182570000</v>
      </c>
      <c r="L356" s="2">
        <v>184065000</v>
      </c>
      <c r="M356" s="2">
        <v>102740000</v>
      </c>
      <c r="N356" s="2">
        <v>124745000</v>
      </c>
      <c r="O356" s="2">
        <v>175674000</v>
      </c>
      <c r="P356" s="6">
        <v>132015000</v>
      </c>
      <c r="Q356" s="6">
        <v>103906000</v>
      </c>
      <c r="R356" s="2">
        <v>100181000</v>
      </c>
      <c r="S356" s="6">
        <v>85783000</v>
      </c>
      <c r="T356" s="2">
        <v>92123000</v>
      </c>
      <c r="U356" s="2">
        <v>59483000</v>
      </c>
      <c r="V356" s="2">
        <v>62920000</v>
      </c>
      <c r="W356" s="5"/>
      <c r="X356" s="5"/>
      <c r="Y356" s="5"/>
      <c r="Z356" s="5"/>
      <c r="AA356" s="2">
        <v>65696927</v>
      </c>
      <c r="AB356" s="5"/>
      <c r="AC356" s="5"/>
      <c r="AD356" s="2">
        <v>80492596</v>
      </c>
      <c r="AE356" s="2">
        <v>80492596</v>
      </c>
      <c r="AF356" s="2">
        <v>104585000</v>
      </c>
      <c r="AG356" s="5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30" x14ac:dyDescent="0.25">
      <c r="A357" s="2">
        <v>409418</v>
      </c>
      <c r="B357" s="3" t="s">
        <v>732</v>
      </c>
      <c r="C357" s="3" t="s">
        <v>733</v>
      </c>
      <c r="D357" s="3" t="s">
        <v>745</v>
      </c>
      <c r="E357" s="2">
        <v>115</v>
      </c>
      <c r="F357" s="3" t="s">
        <v>746</v>
      </c>
      <c r="G357" s="3" t="s">
        <v>747</v>
      </c>
      <c r="H357" s="2">
        <v>95410000</v>
      </c>
      <c r="I357" s="2">
        <v>287210000</v>
      </c>
      <c r="J357" s="2">
        <v>249240000</v>
      </c>
      <c r="K357" s="2">
        <v>300330000</v>
      </c>
      <c r="L357" s="2">
        <v>148320000</v>
      </c>
      <c r="M357" s="2">
        <v>239550000</v>
      </c>
      <c r="N357" s="2">
        <v>218400000</v>
      </c>
      <c r="O357" s="2">
        <v>173741000</v>
      </c>
      <c r="P357" s="6">
        <v>121645000</v>
      </c>
      <c r="Q357" s="2">
        <v>60110000</v>
      </c>
      <c r="R357" s="2">
        <v>22980000</v>
      </c>
      <c r="S357" s="5"/>
      <c r="T357" s="2">
        <v>51950000</v>
      </c>
      <c r="U357" s="2">
        <v>54880000</v>
      </c>
      <c r="V357" s="6">
        <v>61160000</v>
      </c>
      <c r="W357" s="7"/>
      <c r="X357" s="7"/>
      <c r="Y357" s="7"/>
      <c r="Z357" s="5"/>
      <c r="AA357" s="6">
        <v>63859250</v>
      </c>
      <c r="AB357" s="7"/>
      <c r="AC357" s="7"/>
      <c r="AD357" s="6">
        <v>78241054</v>
      </c>
      <c r="AE357" s="6">
        <v>78241054</v>
      </c>
      <c r="AF357" s="6">
        <v>102811000</v>
      </c>
      <c r="AG357" s="7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30" x14ac:dyDescent="0.25">
      <c r="A358" s="2">
        <v>410176</v>
      </c>
      <c r="B358" s="3" t="s">
        <v>732</v>
      </c>
      <c r="C358" s="3" t="s">
        <v>733</v>
      </c>
      <c r="D358" s="3" t="s">
        <v>253</v>
      </c>
      <c r="E358" s="2">
        <v>200</v>
      </c>
      <c r="F358" s="3" t="s">
        <v>734</v>
      </c>
      <c r="G358" s="3" t="s">
        <v>735</v>
      </c>
      <c r="H358" s="5"/>
      <c r="I358" s="5"/>
      <c r="J358" s="5"/>
      <c r="K358" s="5"/>
      <c r="L358" s="5"/>
      <c r="M358" s="5"/>
      <c r="N358" s="5"/>
      <c r="O358" s="5"/>
      <c r="P358" s="4"/>
      <c r="Q358" s="7"/>
      <c r="R358" s="7"/>
      <c r="S358" s="7"/>
      <c r="T358" s="7"/>
      <c r="U358" s="7"/>
      <c r="V358" s="4"/>
      <c r="W358" s="4"/>
      <c r="X358" s="4"/>
      <c r="Y358" s="4"/>
      <c r="Z358" s="7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30" x14ac:dyDescent="0.25">
      <c r="A359" s="2">
        <v>410367</v>
      </c>
      <c r="B359" s="3" t="s">
        <v>732</v>
      </c>
      <c r="C359" s="3" t="s">
        <v>733</v>
      </c>
      <c r="D359" s="3" t="s">
        <v>532</v>
      </c>
      <c r="E359" s="2">
        <v>200</v>
      </c>
      <c r="F359" s="3" t="s">
        <v>734</v>
      </c>
      <c r="G359" s="3" t="s">
        <v>735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2">
        <v>0</v>
      </c>
      <c r="W359" s="4"/>
      <c r="X359" s="4"/>
      <c r="Y359" s="4"/>
      <c r="Z359" s="4"/>
      <c r="AA359" s="5"/>
      <c r="AB359" s="4"/>
      <c r="AC359" s="4"/>
      <c r="AD359" s="5"/>
      <c r="AE359" s="5"/>
      <c r="AF359" s="5"/>
      <c r="AG359" s="5"/>
      <c r="AH359" s="5"/>
      <c r="AI359" s="5"/>
      <c r="AJ359" s="5"/>
      <c r="AK359" s="5"/>
      <c r="AL359" s="5"/>
      <c r="AM359" s="4"/>
      <c r="AN359" s="4"/>
      <c r="AO359" s="4"/>
      <c r="AP359" s="4"/>
      <c r="AQ359" s="4"/>
      <c r="AR359" s="4"/>
      <c r="AS359" s="4"/>
      <c r="AT359" s="4"/>
    </row>
    <row r="360" spans="1:46" ht="30" x14ac:dyDescent="0.25">
      <c r="A360" s="2">
        <v>411395</v>
      </c>
      <c r="B360" s="3" t="s">
        <v>732</v>
      </c>
      <c r="C360" s="3" t="s">
        <v>733</v>
      </c>
      <c r="D360" s="3" t="s">
        <v>698</v>
      </c>
      <c r="E360" s="2">
        <v>1580</v>
      </c>
      <c r="F360" s="3" t="s">
        <v>1717</v>
      </c>
      <c r="G360" s="3" t="s">
        <v>1718</v>
      </c>
      <c r="H360" s="5"/>
      <c r="I360" s="5"/>
      <c r="J360" s="5"/>
      <c r="K360" s="5"/>
      <c r="L360" s="5"/>
      <c r="M360" s="5"/>
      <c r="N360" s="5"/>
      <c r="O360" s="5"/>
      <c r="P360" s="7"/>
      <c r="Q360" s="7"/>
      <c r="R360" s="7"/>
      <c r="S360" s="7"/>
      <c r="T360" s="5"/>
      <c r="U360" s="5"/>
      <c r="V360" s="5"/>
      <c r="W360" s="4"/>
      <c r="X360" s="4"/>
      <c r="Y360" s="4"/>
      <c r="Z360" s="4"/>
      <c r="AA360" s="7"/>
      <c r="AB360" s="4"/>
      <c r="AC360" s="4"/>
      <c r="AD360" s="7"/>
      <c r="AE360" s="7"/>
      <c r="AF360" s="7"/>
      <c r="AG360" s="6">
        <v>3694000</v>
      </c>
      <c r="AH360" s="7"/>
      <c r="AI360" s="7"/>
      <c r="AJ360" s="7"/>
      <c r="AK360" s="7"/>
      <c r="AL360" s="7"/>
      <c r="AM360" s="4"/>
      <c r="AN360" s="4"/>
      <c r="AO360" s="4"/>
      <c r="AP360" s="4"/>
      <c r="AQ360" s="4"/>
      <c r="AR360" s="4"/>
      <c r="AS360" s="4"/>
      <c r="AT360" s="4"/>
    </row>
    <row r="361" spans="1:46" ht="30" x14ac:dyDescent="0.25">
      <c r="A361" s="2">
        <v>411611</v>
      </c>
      <c r="B361" s="3" t="s">
        <v>732</v>
      </c>
      <c r="C361" s="3" t="s">
        <v>733</v>
      </c>
      <c r="D361" s="3" t="s">
        <v>675</v>
      </c>
      <c r="E361" s="2">
        <v>1618</v>
      </c>
      <c r="F361" s="3" t="s">
        <v>1719</v>
      </c>
      <c r="G361" s="3" t="s">
        <v>1720</v>
      </c>
      <c r="H361" s="5"/>
      <c r="I361" s="5"/>
      <c r="J361" s="5"/>
      <c r="K361" s="5"/>
      <c r="L361" s="5"/>
      <c r="M361" s="5"/>
      <c r="N361" s="5"/>
      <c r="O361" s="5"/>
      <c r="P361" s="5"/>
      <c r="Q361" s="4"/>
      <c r="R361" s="5"/>
      <c r="S361" s="5"/>
      <c r="T361" s="5"/>
      <c r="U361" s="5"/>
      <c r="V361" s="5"/>
      <c r="W361" s="4"/>
      <c r="X361" s="4"/>
      <c r="Y361" s="4"/>
      <c r="Z361" s="4"/>
      <c r="AA361" s="5"/>
      <c r="AB361" s="4"/>
      <c r="AC361" s="4"/>
      <c r="AD361" s="5"/>
      <c r="AE361" s="5"/>
      <c r="AF361" s="2">
        <v>312205000</v>
      </c>
      <c r="AG361" s="2">
        <v>444224000</v>
      </c>
      <c r="AH361" s="2">
        <v>515464000</v>
      </c>
      <c r="AI361" s="2">
        <v>515464000</v>
      </c>
      <c r="AJ361" s="6">
        <v>208170000</v>
      </c>
      <c r="AK361" s="6">
        <v>336860000</v>
      </c>
      <c r="AL361" s="6">
        <v>454945000</v>
      </c>
      <c r="AM361" s="6">
        <v>432528000</v>
      </c>
      <c r="AN361" s="6">
        <v>323147000</v>
      </c>
      <c r="AO361" s="6">
        <v>339550000</v>
      </c>
      <c r="AP361" s="6">
        <v>432912000</v>
      </c>
      <c r="AQ361" s="4"/>
      <c r="AR361" s="6">
        <v>304902</v>
      </c>
      <c r="AS361" s="6">
        <v>286392000</v>
      </c>
      <c r="AT361" s="4"/>
    </row>
    <row r="362" spans="1:46" ht="30" x14ac:dyDescent="0.25">
      <c r="A362" s="2">
        <v>411670</v>
      </c>
      <c r="B362" s="3" t="s">
        <v>732</v>
      </c>
      <c r="C362" s="3" t="s">
        <v>733</v>
      </c>
      <c r="D362" s="3" t="s">
        <v>1721</v>
      </c>
      <c r="E362" s="2">
        <v>1655</v>
      </c>
      <c r="F362" s="3" t="s">
        <v>1722</v>
      </c>
      <c r="G362" s="3" t="s">
        <v>1723</v>
      </c>
      <c r="H362" s="5"/>
      <c r="I362" s="5"/>
      <c r="J362" s="5"/>
      <c r="K362" s="5"/>
      <c r="L362" s="5"/>
      <c r="M362" s="5"/>
      <c r="N362" s="5"/>
      <c r="O362" s="5"/>
      <c r="P362" s="7"/>
      <c r="Q362" s="4"/>
      <c r="R362" s="7"/>
      <c r="S362" s="7"/>
      <c r="T362" s="5"/>
      <c r="U362" s="7"/>
      <c r="V362" s="5"/>
      <c r="W362" s="4"/>
      <c r="X362" s="4"/>
      <c r="Y362" s="4"/>
      <c r="Z362" s="4"/>
      <c r="AA362" s="7"/>
      <c r="AB362" s="4"/>
      <c r="AC362" s="4"/>
      <c r="AD362" s="7"/>
      <c r="AE362" s="7"/>
      <c r="AF362" s="7"/>
      <c r="AG362" s="6">
        <v>202559000</v>
      </c>
      <c r="AH362" s="6">
        <v>462758000</v>
      </c>
      <c r="AI362" s="6">
        <v>462758000</v>
      </c>
      <c r="AJ362" s="6">
        <v>268423000</v>
      </c>
      <c r="AK362" s="6">
        <v>399147000</v>
      </c>
      <c r="AL362" s="6">
        <v>318451000</v>
      </c>
      <c r="AM362" s="6">
        <v>521388000</v>
      </c>
      <c r="AN362" s="6">
        <v>499016000</v>
      </c>
      <c r="AO362" s="6">
        <v>468988000</v>
      </c>
      <c r="AP362" s="6">
        <v>315279000</v>
      </c>
      <c r="AQ362" s="4"/>
      <c r="AR362" s="6">
        <v>97658</v>
      </c>
      <c r="AS362" s="6">
        <v>138075000</v>
      </c>
      <c r="AT362" s="4"/>
    </row>
    <row r="363" spans="1:46" ht="30" x14ac:dyDescent="0.25">
      <c r="A363" s="2">
        <v>411671</v>
      </c>
      <c r="B363" s="3" t="s">
        <v>732</v>
      </c>
      <c r="C363" s="3" t="s">
        <v>733</v>
      </c>
      <c r="D363" s="3" t="s">
        <v>852</v>
      </c>
      <c r="E363" s="2">
        <v>1520</v>
      </c>
      <c r="F363" s="3" t="s">
        <v>1724</v>
      </c>
      <c r="G363" s="3" t="s">
        <v>1725</v>
      </c>
      <c r="H363" s="5"/>
      <c r="I363" s="5"/>
      <c r="J363" s="5"/>
      <c r="K363" s="5"/>
      <c r="L363" s="5"/>
      <c r="M363" s="5"/>
      <c r="N363" s="5"/>
      <c r="O363" s="5"/>
      <c r="P363" s="4"/>
      <c r="Q363" s="4"/>
      <c r="R363" s="4"/>
      <c r="S363" s="4"/>
      <c r="T363" s="5"/>
      <c r="U363" s="5"/>
      <c r="V363" s="5"/>
      <c r="W363" s="4"/>
      <c r="X363" s="4"/>
      <c r="Y363" s="4"/>
      <c r="Z363" s="4"/>
      <c r="AA363" s="4"/>
      <c r="AB363" s="4"/>
      <c r="AC363" s="4"/>
      <c r="AD363" s="6">
        <v>270328125</v>
      </c>
      <c r="AE363" s="6">
        <v>270328125</v>
      </c>
      <c r="AF363" s="6">
        <v>98278000</v>
      </c>
      <c r="AG363" s="6">
        <v>117245000</v>
      </c>
      <c r="AH363" s="6">
        <v>227339000</v>
      </c>
      <c r="AI363" s="6">
        <v>227339000</v>
      </c>
      <c r="AJ363" s="6">
        <v>129593000</v>
      </c>
      <c r="AK363" s="6">
        <v>202137000</v>
      </c>
      <c r="AL363" s="6">
        <v>203273000</v>
      </c>
      <c r="AM363" s="6">
        <v>135593000</v>
      </c>
      <c r="AN363" s="6">
        <v>97692000</v>
      </c>
      <c r="AO363" s="6">
        <v>216036000</v>
      </c>
      <c r="AP363" s="4"/>
      <c r="AQ363" s="4"/>
      <c r="AR363" s="6">
        <v>233619</v>
      </c>
      <c r="AS363" s="6">
        <v>237231000</v>
      </c>
      <c r="AT363" s="4"/>
    </row>
    <row r="364" spans="1:46" ht="30" x14ac:dyDescent="0.25">
      <c r="A364" s="2">
        <v>412076</v>
      </c>
      <c r="B364" s="3" t="s">
        <v>732</v>
      </c>
      <c r="C364" s="3" t="s">
        <v>733</v>
      </c>
      <c r="D364" s="3" t="s">
        <v>1726</v>
      </c>
      <c r="E364" s="2">
        <v>1663</v>
      </c>
      <c r="F364" s="3" t="s">
        <v>1727</v>
      </c>
      <c r="G364" s="3" t="s">
        <v>1728</v>
      </c>
      <c r="H364" s="5"/>
      <c r="I364" s="5"/>
      <c r="J364" s="5"/>
      <c r="K364" s="5"/>
      <c r="L364" s="5"/>
      <c r="M364" s="5"/>
      <c r="N364" s="7"/>
      <c r="O364" s="5"/>
      <c r="P364" s="4"/>
      <c r="Q364" s="4"/>
      <c r="R364" s="4"/>
      <c r="S364" s="4"/>
      <c r="T364" s="7"/>
      <c r="U364" s="7"/>
      <c r="V364" s="7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6">
        <v>65645000</v>
      </c>
      <c r="AH364" s="6">
        <v>340991000</v>
      </c>
      <c r="AI364" s="6">
        <v>340991000</v>
      </c>
      <c r="AJ364" s="6">
        <v>22755000</v>
      </c>
      <c r="AK364" s="6">
        <v>264097000</v>
      </c>
      <c r="AL364" s="6">
        <v>200884000</v>
      </c>
      <c r="AM364" s="6">
        <v>175657000</v>
      </c>
      <c r="AN364" s="6">
        <v>437053000</v>
      </c>
      <c r="AO364" s="6">
        <v>274911000</v>
      </c>
      <c r="AP364" s="6">
        <v>427153000</v>
      </c>
      <c r="AQ364" s="4"/>
      <c r="AR364" s="6">
        <v>269057</v>
      </c>
      <c r="AS364" s="6">
        <v>577078000</v>
      </c>
      <c r="AT364" s="4"/>
    </row>
    <row r="365" spans="1:46" ht="30" x14ac:dyDescent="0.25">
      <c r="A365" s="2">
        <v>412262</v>
      </c>
      <c r="B365" s="3" t="s">
        <v>732</v>
      </c>
      <c r="C365" s="3" t="s">
        <v>733</v>
      </c>
      <c r="D365" s="3" t="s">
        <v>736</v>
      </c>
      <c r="E365" s="6">
        <v>127</v>
      </c>
      <c r="F365" s="3" t="s">
        <v>737</v>
      </c>
      <c r="G365" s="3" t="s">
        <v>738</v>
      </c>
      <c r="H365" s="5"/>
      <c r="I365" s="5"/>
      <c r="J365" s="5"/>
      <c r="K365" s="5"/>
      <c r="L365" s="5"/>
      <c r="M365" s="5"/>
      <c r="N365" s="5"/>
      <c r="O365" s="5"/>
      <c r="P365" s="4"/>
      <c r="Q365" s="5"/>
      <c r="R365" s="4"/>
      <c r="S365" s="4"/>
      <c r="T365" s="4"/>
      <c r="U365" s="4"/>
      <c r="V365" s="4"/>
      <c r="W365" s="5"/>
      <c r="X365" s="4"/>
      <c r="Y365" s="4"/>
      <c r="Z365" s="4"/>
      <c r="AA365" s="4"/>
      <c r="AB365" s="4"/>
      <c r="AC365" s="4"/>
      <c r="AD365" s="4"/>
      <c r="AE365" s="4"/>
      <c r="AF365" s="4"/>
      <c r="AG365" s="6">
        <v>101636000</v>
      </c>
      <c r="AH365" s="6">
        <v>330000</v>
      </c>
      <c r="AI365" s="6">
        <v>330000</v>
      </c>
      <c r="AJ365" s="6">
        <v>330000</v>
      </c>
      <c r="AK365" s="6">
        <v>160612000</v>
      </c>
      <c r="AL365" s="6">
        <v>157861000</v>
      </c>
      <c r="AM365" s="6">
        <v>138312000</v>
      </c>
      <c r="AN365" s="6">
        <v>173462000</v>
      </c>
      <c r="AO365" s="6">
        <v>188179000</v>
      </c>
      <c r="AP365" s="6">
        <v>195489000</v>
      </c>
      <c r="AQ365" s="4"/>
      <c r="AR365" s="6">
        <v>238467</v>
      </c>
      <c r="AS365" s="6">
        <v>283904000</v>
      </c>
      <c r="AT365" s="4"/>
    </row>
    <row r="366" spans="1:46" ht="30" x14ac:dyDescent="0.25">
      <c r="A366" s="2">
        <v>412263</v>
      </c>
      <c r="B366" s="3" t="s">
        <v>732</v>
      </c>
      <c r="C366" s="3" t="s">
        <v>733</v>
      </c>
      <c r="D366" s="3" t="s">
        <v>748</v>
      </c>
      <c r="E366" s="2">
        <v>100</v>
      </c>
      <c r="F366" s="3" t="s">
        <v>749</v>
      </c>
      <c r="G366" s="3" t="s">
        <v>750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4"/>
      <c r="Y366" s="4"/>
      <c r="Z366" s="4"/>
      <c r="AA366" s="5"/>
      <c r="AB366" s="4"/>
      <c r="AC366" s="5"/>
      <c r="AD366" s="5"/>
      <c r="AE366" s="5"/>
      <c r="AF366" s="5"/>
      <c r="AG366" s="2">
        <v>158329000</v>
      </c>
      <c r="AH366" s="2">
        <v>162664000</v>
      </c>
      <c r="AI366" s="2">
        <v>162664000</v>
      </c>
      <c r="AJ366" s="2">
        <v>75449000</v>
      </c>
      <c r="AK366" s="6">
        <v>128280000</v>
      </c>
      <c r="AL366" s="6">
        <v>130038000</v>
      </c>
      <c r="AM366" s="6">
        <v>97628000</v>
      </c>
      <c r="AN366" s="6">
        <v>123327000</v>
      </c>
      <c r="AO366" s="6">
        <v>131441000</v>
      </c>
      <c r="AP366" s="6">
        <v>125716000</v>
      </c>
      <c r="AQ366" s="4"/>
      <c r="AR366" s="6">
        <v>168458</v>
      </c>
      <c r="AS366" s="6">
        <v>202016000</v>
      </c>
      <c r="AT366" s="4"/>
    </row>
    <row r="367" spans="1:46" ht="30" x14ac:dyDescent="0.25">
      <c r="A367" s="2">
        <v>412264</v>
      </c>
      <c r="B367" s="3" t="s">
        <v>732</v>
      </c>
      <c r="C367" s="3" t="s">
        <v>733</v>
      </c>
      <c r="D367" s="3" t="s">
        <v>760</v>
      </c>
      <c r="E367" s="2">
        <v>83</v>
      </c>
      <c r="F367" s="3" t="s">
        <v>761</v>
      </c>
      <c r="G367" s="3" t="s">
        <v>762</v>
      </c>
      <c r="H367" s="7"/>
      <c r="I367" s="7"/>
      <c r="J367" s="7"/>
      <c r="K367" s="7"/>
      <c r="L367" s="7"/>
      <c r="M367" s="7"/>
      <c r="N367" s="7"/>
      <c r="O367" s="7"/>
      <c r="P367" s="7"/>
      <c r="Q367" s="5"/>
      <c r="R367" s="7"/>
      <c r="S367" s="7"/>
      <c r="T367" s="7"/>
      <c r="U367" s="7"/>
      <c r="V367" s="7"/>
      <c r="W367" s="7"/>
      <c r="X367" s="4"/>
      <c r="Y367" s="4"/>
      <c r="Z367" s="4"/>
      <c r="AA367" s="5"/>
      <c r="AB367" s="5"/>
      <c r="AC367" s="5"/>
      <c r="AD367" s="5"/>
      <c r="AE367" s="5"/>
      <c r="AF367" s="5"/>
      <c r="AG367" s="2">
        <v>187941000</v>
      </c>
      <c r="AH367" s="2">
        <v>153622000</v>
      </c>
      <c r="AI367" s="2">
        <v>153622000</v>
      </c>
      <c r="AJ367" s="2">
        <v>153622000</v>
      </c>
      <c r="AK367" s="2">
        <v>145054000</v>
      </c>
      <c r="AL367" s="6">
        <v>155645000</v>
      </c>
      <c r="AM367" s="6">
        <v>133542000</v>
      </c>
      <c r="AN367" s="6">
        <v>169014000</v>
      </c>
      <c r="AO367" s="6">
        <v>180221000</v>
      </c>
      <c r="AP367" s="6">
        <v>178659000</v>
      </c>
      <c r="AQ367" s="4"/>
      <c r="AR367" s="6">
        <v>187746</v>
      </c>
      <c r="AS367" s="6">
        <v>233777000</v>
      </c>
      <c r="AT367" s="4"/>
    </row>
    <row r="368" spans="1:46" ht="30" x14ac:dyDescent="0.25">
      <c r="A368" s="2">
        <v>412267</v>
      </c>
      <c r="B368" s="3" t="s">
        <v>732</v>
      </c>
      <c r="C368" s="3" t="s">
        <v>733</v>
      </c>
      <c r="D368" s="3" t="s">
        <v>742</v>
      </c>
      <c r="E368" s="2">
        <v>121</v>
      </c>
      <c r="F368" s="3" t="s">
        <v>743</v>
      </c>
      <c r="G368" s="3" t="s">
        <v>744</v>
      </c>
      <c r="H368" s="5"/>
      <c r="I368" s="5"/>
      <c r="J368" s="5"/>
      <c r="K368" s="5"/>
      <c r="L368" s="5"/>
      <c r="M368" s="5"/>
      <c r="N368" s="5"/>
      <c r="O368" s="5"/>
      <c r="P368" s="4"/>
      <c r="Q368" s="7"/>
      <c r="R368" s="4"/>
      <c r="S368" s="4"/>
      <c r="T368" s="4"/>
      <c r="U368" s="5"/>
      <c r="V368" s="5"/>
      <c r="W368" s="4"/>
      <c r="X368" s="4"/>
      <c r="Y368" s="4"/>
      <c r="Z368" s="5"/>
      <c r="AA368" s="5"/>
      <c r="AB368" s="5"/>
      <c r="AC368" s="5"/>
      <c r="AD368" s="5"/>
      <c r="AE368" s="5"/>
      <c r="AF368" s="5"/>
      <c r="AG368" s="2">
        <v>86929000</v>
      </c>
      <c r="AH368" s="2">
        <v>85894000</v>
      </c>
      <c r="AI368" s="2">
        <v>85894000</v>
      </c>
      <c r="AJ368" s="2">
        <v>98861000</v>
      </c>
      <c r="AK368" s="2">
        <v>151123000</v>
      </c>
      <c r="AL368" s="2">
        <v>148583000</v>
      </c>
      <c r="AM368" s="6">
        <v>120600000</v>
      </c>
      <c r="AN368" s="6">
        <v>152932000</v>
      </c>
      <c r="AO368" s="6">
        <v>163391000</v>
      </c>
      <c r="AP368" s="6">
        <v>174298000</v>
      </c>
      <c r="AQ368" s="5"/>
      <c r="AR368" s="2">
        <v>212552</v>
      </c>
      <c r="AS368" s="6">
        <v>228647000</v>
      </c>
      <c r="AT368" s="4"/>
    </row>
    <row r="369" spans="1:46" ht="30" x14ac:dyDescent="0.25">
      <c r="A369" s="2">
        <v>412268</v>
      </c>
      <c r="B369" s="3" t="s">
        <v>732</v>
      </c>
      <c r="C369" s="3" t="s">
        <v>733</v>
      </c>
      <c r="D369" s="3" t="s">
        <v>754</v>
      </c>
      <c r="E369" s="2">
        <v>90</v>
      </c>
      <c r="F369" s="3" t="s">
        <v>755</v>
      </c>
      <c r="G369" s="3" t="s">
        <v>756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4"/>
      <c r="Z369" s="5"/>
      <c r="AA369" s="5"/>
      <c r="AB369" s="5"/>
      <c r="AC369" s="5"/>
      <c r="AD369" s="5"/>
      <c r="AE369" s="5"/>
      <c r="AF369" s="5"/>
      <c r="AG369" s="2">
        <v>76535000</v>
      </c>
      <c r="AH369" s="2">
        <v>91593000</v>
      </c>
      <c r="AI369" s="2">
        <v>91593000</v>
      </c>
      <c r="AJ369" s="2">
        <v>109886000</v>
      </c>
      <c r="AK369" s="2">
        <v>194441000</v>
      </c>
      <c r="AL369" s="2">
        <v>152632000</v>
      </c>
      <c r="AM369" s="2">
        <v>112240000</v>
      </c>
      <c r="AN369" s="2">
        <v>157052000</v>
      </c>
      <c r="AO369" s="6">
        <v>174950000</v>
      </c>
      <c r="AP369" s="2">
        <v>176871000</v>
      </c>
      <c r="AQ369" s="5"/>
      <c r="AR369" s="6">
        <v>187445</v>
      </c>
      <c r="AS369" s="6">
        <v>165903000</v>
      </c>
      <c r="AT369" s="4"/>
    </row>
    <row r="370" spans="1:46" ht="30" x14ac:dyDescent="0.25">
      <c r="A370" s="2">
        <v>444377</v>
      </c>
      <c r="B370" s="3" t="s">
        <v>732</v>
      </c>
      <c r="C370" s="3" t="s">
        <v>733</v>
      </c>
      <c r="D370" s="3" t="s">
        <v>941</v>
      </c>
      <c r="E370" s="2">
        <v>1548</v>
      </c>
      <c r="F370" s="3" t="s">
        <v>1729</v>
      </c>
      <c r="G370" s="3" t="s">
        <v>1730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7"/>
      <c r="T370" s="7"/>
      <c r="U370" s="7"/>
      <c r="V370" s="7"/>
      <c r="W370" s="7"/>
      <c r="X370" s="7"/>
      <c r="Y370" s="4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6">
        <v>441104000</v>
      </c>
      <c r="AM370" s="6">
        <v>420039000</v>
      </c>
      <c r="AN370" s="6">
        <v>260097000</v>
      </c>
      <c r="AO370" s="6">
        <v>217565000</v>
      </c>
      <c r="AP370" s="6">
        <v>360407000</v>
      </c>
      <c r="AQ370" s="7"/>
      <c r="AR370" s="6">
        <v>344901</v>
      </c>
      <c r="AS370" s="6">
        <v>303169000</v>
      </c>
      <c r="AT370" s="4"/>
    </row>
    <row r="371" spans="1:46" ht="30" x14ac:dyDescent="0.25">
      <c r="A371" s="2">
        <v>456043</v>
      </c>
      <c r="B371" s="3" t="s">
        <v>732</v>
      </c>
      <c r="C371" s="3" t="s">
        <v>733</v>
      </c>
      <c r="D371" s="3" t="s">
        <v>1731</v>
      </c>
      <c r="E371" s="2">
        <v>1635</v>
      </c>
      <c r="F371" s="3" t="s">
        <v>499</v>
      </c>
      <c r="G371" s="3" t="s">
        <v>499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5"/>
      <c r="Y371" s="4"/>
      <c r="Z371" s="4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6">
        <v>127740000</v>
      </c>
      <c r="AN371" s="6">
        <v>276554000</v>
      </c>
      <c r="AO371" s="6">
        <v>260562000</v>
      </c>
      <c r="AP371" s="6">
        <v>302928000</v>
      </c>
      <c r="AQ371" s="4"/>
      <c r="AR371" s="6">
        <v>292267</v>
      </c>
      <c r="AS371" s="6">
        <v>315187000</v>
      </c>
      <c r="AT371" s="4"/>
    </row>
    <row r="372" spans="1:46" ht="30" x14ac:dyDescent="0.25">
      <c r="A372" s="2">
        <v>405567</v>
      </c>
      <c r="B372" s="3" t="s">
        <v>1732</v>
      </c>
      <c r="C372" s="3" t="s">
        <v>1733</v>
      </c>
      <c r="D372" s="3" t="s">
        <v>157</v>
      </c>
      <c r="E372" s="6">
        <v>1548</v>
      </c>
      <c r="F372" s="3" t="s">
        <v>1734</v>
      </c>
      <c r="G372" s="3" t="s">
        <v>1735</v>
      </c>
      <c r="H372" s="5"/>
      <c r="I372" s="5"/>
      <c r="J372" s="5"/>
      <c r="K372" s="5"/>
      <c r="L372" s="5"/>
      <c r="M372" s="5"/>
      <c r="N372" s="5"/>
      <c r="O372" s="5"/>
      <c r="P372" s="7"/>
      <c r="Q372" s="7"/>
      <c r="R372" s="7"/>
      <c r="S372" s="7"/>
      <c r="T372" s="7"/>
      <c r="U372" s="7"/>
      <c r="V372" s="7"/>
      <c r="W372" s="4"/>
      <c r="X372" s="7"/>
      <c r="Y372" s="6">
        <v>42646250</v>
      </c>
      <c r="Z372" s="6">
        <v>54942000</v>
      </c>
      <c r="AA372" s="6">
        <v>29184750</v>
      </c>
      <c r="AB372" s="6">
        <v>24734520</v>
      </c>
      <c r="AC372" s="6">
        <v>21965000</v>
      </c>
      <c r="AD372" s="6">
        <v>22447500</v>
      </c>
      <c r="AE372" s="6">
        <v>22102000</v>
      </c>
      <c r="AF372" s="6">
        <v>2250000</v>
      </c>
      <c r="AG372" s="6">
        <v>9245116</v>
      </c>
      <c r="AH372" s="7"/>
      <c r="AI372" s="7"/>
      <c r="AJ372" s="7"/>
      <c r="AK372" s="7"/>
      <c r="AL372" s="7"/>
      <c r="AM372" s="4"/>
      <c r="AN372" s="4"/>
      <c r="AO372" s="4"/>
      <c r="AP372" s="4"/>
      <c r="AQ372" s="4"/>
      <c r="AR372" s="4"/>
      <c r="AS372" s="4"/>
      <c r="AT372" s="4"/>
    </row>
    <row r="373" spans="1:46" ht="30" x14ac:dyDescent="0.25">
      <c r="A373" s="2">
        <v>409255</v>
      </c>
      <c r="B373" s="3" t="s">
        <v>1732</v>
      </c>
      <c r="C373" s="3" t="s">
        <v>1733</v>
      </c>
      <c r="D373" s="3" t="s">
        <v>180</v>
      </c>
      <c r="E373" s="6">
        <v>1600</v>
      </c>
      <c r="F373" s="3" t="s">
        <v>1736</v>
      </c>
      <c r="G373" s="3" t="s">
        <v>1737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4"/>
      <c r="Q373" s="4"/>
      <c r="R373" s="6">
        <v>79769600</v>
      </c>
      <c r="S373" s="4"/>
      <c r="T373" s="6">
        <v>29179250</v>
      </c>
      <c r="U373" s="6">
        <v>37261850</v>
      </c>
      <c r="V373" s="6">
        <v>88566750</v>
      </c>
      <c r="W373" s="6">
        <v>96364500</v>
      </c>
      <c r="X373" s="6">
        <v>87499250</v>
      </c>
      <c r="Y373" s="6">
        <v>34335250</v>
      </c>
      <c r="Z373" s="6">
        <v>28714750</v>
      </c>
      <c r="AA373" s="6">
        <v>58894000</v>
      </c>
      <c r="AB373" s="6">
        <v>72744000</v>
      </c>
      <c r="AC373" s="6">
        <v>21109000</v>
      </c>
      <c r="AD373" s="6">
        <v>22447500</v>
      </c>
      <c r="AE373" s="6">
        <v>17065000</v>
      </c>
      <c r="AF373" s="6">
        <v>40848700</v>
      </c>
      <c r="AG373" s="6">
        <v>30344460</v>
      </c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30" x14ac:dyDescent="0.25">
      <c r="A374" s="2">
        <v>409256</v>
      </c>
      <c r="B374" s="3" t="s">
        <v>1732</v>
      </c>
      <c r="C374" s="3" t="s">
        <v>1733</v>
      </c>
      <c r="D374" s="3" t="s">
        <v>136</v>
      </c>
      <c r="E374" s="2">
        <v>1533</v>
      </c>
      <c r="F374" s="3" t="s">
        <v>1738</v>
      </c>
      <c r="G374" s="3" t="s">
        <v>1739</v>
      </c>
      <c r="H374" s="2">
        <v>95999816</v>
      </c>
      <c r="I374" s="2">
        <v>92397000</v>
      </c>
      <c r="J374" s="2">
        <v>98927000</v>
      </c>
      <c r="K374" s="2">
        <v>95001000</v>
      </c>
      <c r="L374" s="2">
        <v>93423000</v>
      </c>
      <c r="M374" s="2">
        <v>91653000</v>
      </c>
      <c r="N374" s="2">
        <v>99374000</v>
      </c>
      <c r="O374" s="2">
        <v>101294000</v>
      </c>
      <c r="P374" s="5"/>
      <c r="Q374" s="2">
        <v>101294000</v>
      </c>
      <c r="R374" s="2">
        <v>19942400</v>
      </c>
      <c r="S374" s="2">
        <v>140502100</v>
      </c>
      <c r="T374" s="6">
        <v>93284500</v>
      </c>
      <c r="U374" s="2">
        <v>74967900</v>
      </c>
      <c r="V374" s="5"/>
      <c r="W374" s="4"/>
      <c r="X374" s="4"/>
      <c r="Y374" s="4"/>
      <c r="Z374" s="6">
        <v>0</v>
      </c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30" x14ac:dyDescent="0.25">
      <c r="A375" s="2">
        <v>409257</v>
      </c>
      <c r="B375" s="3" t="s">
        <v>1732</v>
      </c>
      <c r="C375" s="3" t="s">
        <v>1733</v>
      </c>
      <c r="D375" s="3" t="s">
        <v>141</v>
      </c>
      <c r="E375" s="2">
        <v>780</v>
      </c>
      <c r="F375" s="3" t="s">
        <v>1740</v>
      </c>
      <c r="G375" s="3" t="s">
        <v>1741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7"/>
      <c r="Q375" s="5"/>
      <c r="R375" s="5"/>
      <c r="S375" s="5"/>
      <c r="T375" s="5"/>
      <c r="U375" s="5"/>
      <c r="V375" s="5"/>
      <c r="W375" s="5"/>
      <c r="X375" s="5"/>
      <c r="Y375" s="4"/>
      <c r="Z375" s="4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4"/>
    </row>
    <row r="376" spans="1:46" ht="30" x14ac:dyDescent="0.25">
      <c r="A376" s="2">
        <v>404042</v>
      </c>
      <c r="B376" s="3" t="s">
        <v>766</v>
      </c>
      <c r="C376" s="3" t="s">
        <v>767</v>
      </c>
      <c r="D376" s="3" t="s">
        <v>141</v>
      </c>
      <c r="E376" s="2">
        <v>208</v>
      </c>
      <c r="F376" s="3" t="s">
        <v>770</v>
      </c>
      <c r="G376" s="3" t="s">
        <v>771</v>
      </c>
      <c r="H376" s="2">
        <v>9150000</v>
      </c>
      <c r="I376" s="2">
        <v>50000</v>
      </c>
      <c r="J376" s="2">
        <v>9150000</v>
      </c>
      <c r="K376" s="2">
        <v>9150000</v>
      </c>
      <c r="L376" s="2">
        <v>10000000</v>
      </c>
      <c r="M376" s="2">
        <v>7000000</v>
      </c>
      <c r="N376" s="2">
        <v>7000000</v>
      </c>
      <c r="O376" s="2">
        <v>7000000</v>
      </c>
      <c r="P376" s="4"/>
      <c r="Q376" s="5"/>
      <c r="R376" s="7"/>
      <c r="S376" s="7"/>
      <c r="T376" s="7"/>
      <c r="U376" s="7"/>
      <c r="V376" s="5"/>
      <c r="W376" s="7"/>
      <c r="X376" s="7"/>
      <c r="Y376" s="4"/>
      <c r="Z376" s="5"/>
      <c r="AA376" s="5"/>
      <c r="AB376" s="5"/>
      <c r="AC376" s="5"/>
      <c r="AD376" s="5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4"/>
    </row>
    <row r="377" spans="1:46" ht="30" x14ac:dyDescent="0.25">
      <c r="A377" s="2">
        <v>404043</v>
      </c>
      <c r="B377" s="3" t="s">
        <v>766</v>
      </c>
      <c r="C377" s="3" t="s">
        <v>767</v>
      </c>
      <c r="D377" s="3" t="s">
        <v>136</v>
      </c>
      <c r="E377" s="2">
        <v>35</v>
      </c>
      <c r="F377" s="3" t="s">
        <v>770</v>
      </c>
      <c r="G377" s="3" t="s">
        <v>772</v>
      </c>
      <c r="H377" s="6">
        <v>0</v>
      </c>
      <c r="I377" s="6">
        <v>70000</v>
      </c>
      <c r="J377" s="6">
        <v>0</v>
      </c>
      <c r="K377" s="6">
        <v>0</v>
      </c>
      <c r="L377" s="6">
        <v>8000000</v>
      </c>
      <c r="M377" s="6">
        <v>7000000</v>
      </c>
      <c r="N377" s="2">
        <v>7000000</v>
      </c>
      <c r="O377" s="2">
        <v>7000000</v>
      </c>
      <c r="P377" s="4"/>
      <c r="Q377" s="5"/>
      <c r="R377" s="4"/>
      <c r="S377" s="4"/>
      <c r="T377" s="4"/>
      <c r="U377" s="5"/>
      <c r="V377" s="5"/>
      <c r="W377" s="4"/>
      <c r="X377" s="4"/>
      <c r="Y377" s="4"/>
      <c r="Z377" s="5"/>
      <c r="AA377" s="5"/>
      <c r="AB377" s="7"/>
      <c r="AC377" s="5"/>
      <c r="AD377" s="7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4"/>
      <c r="AR377" s="4"/>
      <c r="AS377" s="5"/>
      <c r="AT377" s="4"/>
    </row>
    <row r="378" spans="1:46" ht="30" x14ac:dyDescent="0.25">
      <c r="A378" s="2">
        <v>404044</v>
      </c>
      <c r="B378" s="3" t="s">
        <v>766</v>
      </c>
      <c r="C378" s="3" t="s">
        <v>767</v>
      </c>
      <c r="D378" s="3" t="s">
        <v>180</v>
      </c>
      <c r="E378" s="6">
        <v>316</v>
      </c>
      <c r="F378" s="3" t="s">
        <v>768</v>
      </c>
      <c r="G378" s="3" t="s">
        <v>769</v>
      </c>
      <c r="H378" s="2">
        <v>0</v>
      </c>
      <c r="I378" s="2">
        <v>0</v>
      </c>
      <c r="J378" s="2">
        <v>0</v>
      </c>
      <c r="K378" s="2">
        <v>0</v>
      </c>
      <c r="L378" s="2">
        <v>7000000</v>
      </c>
      <c r="M378" s="2">
        <v>6000000</v>
      </c>
      <c r="N378" s="2">
        <v>6000000</v>
      </c>
      <c r="O378" s="5"/>
      <c r="P378" s="6">
        <v>6000000</v>
      </c>
      <c r="Q378" s="7"/>
      <c r="R378" s="4"/>
      <c r="S378" s="4"/>
      <c r="T378" s="4"/>
      <c r="U378" s="7"/>
      <c r="V378" s="7"/>
      <c r="W378" s="4"/>
      <c r="X378" s="4"/>
      <c r="Y378" s="4"/>
      <c r="Z378" s="7"/>
      <c r="AA378" s="7"/>
      <c r="AB378" s="4"/>
      <c r="AC378" s="7"/>
      <c r="AD378" s="4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4"/>
      <c r="AR378" s="4"/>
      <c r="AS378" s="7"/>
      <c r="AT378" s="4"/>
    </row>
    <row r="379" spans="1:46" ht="30" x14ac:dyDescent="0.25">
      <c r="A379" s="2">
        <v>404089</v>
      </c>
      <c r="B379" s="3" t="s">
        <v>1742</v>
      </c>
      <c r="C379" s="3" t="s">
        <v>1743</v>
      </c>
      <c r="D379" s="3" t="s">
        <v>141</v>
      </c>
      <c r="E379" s="2">
        <v>700</v>
      </c>
      <c r="F379" s="3" t="s">
        <v>1744</v>
      </c>
      <c r="G379" s="3" t="s">
        <v>1745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5"/>
      <c r="P379" s="4"/>
      <c r="Q379" s="5"/>
      <c r="R379" s="4"/>
      <c r="S379" s="4"/>
      <c r="T379" s="4"/>
      <c r="U379" s="5"/>
      <c r="V379" s="5"/>
      <c r="W379" s="4"/>
      <c r="X379" s="4"/>
      <c r="Y379" s="4"/>
      <c r="Z379" s="5"/>
      <c r="AA379" s="5"/>
      <c r="AB379" s="4"/>
      <c r="AC379" s="5"/>
      <c r="AD379" s="4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4"/>
      <c r="AR379" s="4"/>
      <c r="AS379" s="5"/>
      <c r="AT379" s="4"/>
    </row>
    <row r="380" spans="1:46" ht="30" x14ac:dyDescent="0.25">
      <c r="A380" s="2">
        <v>404090</v>
      </c>
      <c r="B380" s="3" t="s">
        <v>773</v>
      </c>
      <c r="C380" s="3" t="s">
        <v>774</v>
      </c>
      <c r="D380" s="3" t="s">
        <v>141</v>
      </c>
      <c r="E380" s="2">
        <v>300</v>
      </c>
      <c r="F380" s="3" t="s">
        <v>775</v>
      </c>
      <c r="G380" s="3" t="s">
        <v>776</v>
      </c>
      <c r="H380" s="5"/>
      <c r="I380" s="5"/>
      <c r="J380" s="5"/>
      <c r="K380" s="5"/>
      <c r="L380" s="5"/>
      <c r="M380" s="5"/>
      <c r="N380" s="5"/>
      <c r="O380" s="5"/>
      <c r="P380" s="4"/>
      <c r="Q380" s="5"/>
      <c r="R380" s="5"/>
      <c r="S380" s="5"/>
      <c r="T380" s="5"/>
      <c r="U380" s="5"/>
      <c r="V380" s="5"/>
      <c r="W380" s="5"/>
      <c r="X380" s="5"/>
      <c r="Y380" s="4"/>
      <c r="Z380" s="7"/>
      <c r="AA380" s="2">
        <v>1211800</v>
      </c>
      <c r="AB380" s="2">
        <v>1211800</v>
      </c>
      <c r="AC380" s="2">
        <v>1211800</v>
      </c>
      <c r="AD380" s="2">
        <v>1211800</v>
      </c>
      <c r="AE380" s="2">
        <v>1211800</v>
      </c>
      <c r="AF380" s="2">
        <v>1211800</v>
      </c>
      <c r="AG380" s="6">
        <v>1211800</v>
      </c>
      <c r="AH380" s="6">
        <v>1211800</v>
      </c>
      <c r="AI380" s="6">
        <v>1211800</v>
      </c>
      <c r="AJ380" s="6">
        <v>1211800</v>
      </c>
      <c r="AK380" s="2">
        <v>1211800</v>
      </c>
      <c r="AL380" s="2">
        <v>1191900</v>
      </c>
      <c r="AM380" s="6">
        <v>1875200</v>
      </c>
      <c r="AN380" s="6">
        <v>1625800</v>
      </c>
      <c r="AO380" s="7"/>
      <c r="AP380" s="7"/>
      <c r="AQ380" s="4"/>
      <c r="AR380" s="4"/>
      <c r="AS380" s="7"/>
      <c r="AT380" s="4"/>
    </row>
    <row r="381" spans="1:46" ht="30" x14ac:dyDescent="0.25">
      <c r="A381" s="2">
        <v>404091</v>
      </c>
      <c r="B381" s="3" t="s">
        <v>773</v>
      </c>
      <c r="C381" s="3" t="s">
        <v>774</v>
      </c>
      <c r="D381" s="3" t="s">
        <v>136</v>
      </c>
      <c r="E381" s="2">
        <v>200</v>
      </c>
      <c r="F381" s="3" t="s">
        <v>780</v>
      </c>
      <c r="G381" s="3" t="s">
        <v>781</v>
      </c>
      <c r="H381" s="5"/>
      <c r="I381" s="5"/>
      <c r="J381" s="5"/>
      <c r="K381" s="5"/>
      <c r="L381" s="5"/>
      <c r="M381" s="5"/>
      <c r="N381" s="5"/>
      <c r="O381" s="5"/>
      <c r="P381" s="4"/>
      <c r="Q381" s="5"/>
      <c r="R381" s="5"/>
      <c r="S381" s="5"/>
      <c r="T381" s="5"/>
      <c r="U381" s="5"/>
      <c r="V381" s="5"/>
      <c r="W381" s="5"/>
      <c r="X381" s="5"/>
      <c r="Y381" s="4"/>
      <c r="Z381" s="4"/>
      <c r="AA381" s="2">
        <v>876000</v>
      </c>
      <c r="AB381" s="2">
        <v>876000</v>
      </c>
      <c r="AC381" s="2">
        <v>876000</v>
      </c>
      <c r="AD381" s="2">
        <v>876000</v>
      </c>
      <c r="AE381" s="2">
        <v>876000</v>
      </c>
      <c r="AF381" s="2">
        <v>876000</v>
      </c>
      <c r="AG381" s="6">
        <v>876000</v>
      </c>
      <c r="AH381" s="6">
        <v>876000</v>
      </c>
      <c r="AI381" s="6">
        <v>876000</v>
      </c>
      <c r="AJ381" s="6">
        <v>876000</v>
      </c>
      <c r="AK381" s="2">
        <v>876000</v>
      </c>
      <c r="AL381" s="2">
        <v>850000</v>
      </c>
      <c r="AM381" s="6">
        <v>865000</v>
      </c>
      <c r="AN381" s="6">
        <v>779200</v>
      </c>
      <c r="AO381" s="4"/>
      <c r="AP381" s="4"/>
      <c r="AQ381" s="4"/>
      <c r="AR381" s="4"/>
      <c r="AS381" s="4"/>
      <c r="AT381" s="4"/>
    </row>
    <row r="382" spans="1:46" ht="30" x14ac:dyDescent="0.25">
      <c r="A382" s="2">
        <v>404855</v>
      </c>
      <c r="B382" s="3" t="s">
        <v>773</v>
      </c>
      <c r="C382" s="3" t="s">
        <v>774</v>
      </c>
      <c r="D382" s="3" t="s">
        <v>180</v>
      </c>
      <c r="E382" s="2">
        <v>225</v>
      </c>
      <c r="F382" s="3" t="s">
        <v>778</v>
      </c>
      <c r="G382" s="3" t="s">
        <v>779</v>
      </c>
      <c r="H382" s="5"/>
      <c r="I382" s="5"/>
      <c r="J382" s="5"/>
      <c r="K382" s="5"/>
      <c r="L382" s="5"/>
      <c r="M382" s="5"/>
      <c r="N382" s="5"/>
      <c r="O382" s="5"/>
      <c r="P382" s="4"/>
      <c r="Q382" s="7"/>
      <c r="R382" s="7"/>
      <c r="S382" s="7"/>
      <c r="T382" s="5"/>
      <c r="U382" s="7"/>
      <c r="V382" s="7"/>
      <c r="W382" s="7"/>
      <c r="X382" s="7"/>
      <c r="Y382" s="4"/>
      <c r="Z382" s="4"/>
      <c r="AA382" s="6">
        <v>1314800</v>
      </c>
      <c r="AB382" s="6">
        <v>1314800</v>
      </c>
      <c r="AC382" s="6">
        <v>1314800</v>
      </c>
      <c r="AD382" s="6">
        <v>657400</v>
      </c>
      <c r="AE382" s="6">
        <v>1224000</v>
      </c>
      <c r="AF382" s="6">
        <v>657400</v>
      </c>
      <c r="AG382" s="6">
        <v>1224000</v>
      </c>
      <c r="AH382" s="6">
        <v>1224000</v>
      </c>
      <c r="AI382" s="6">
        <v>1224000</v>
      </c>
      <c r="AJ382" s="6">
        <v>224000</v>
      </c>
      <c r="AK382" s="6">
        <v>1224000</v>
      </c>
      <c r="AL382" s="6">
        <v>1276000</v>
      </c>
      <c r="AM382" s="6">
        <v>1119700</v>
      </c>
      <c r="AN382" s="6">
        <v>1223400</v>
      </c>
      <c r="AO382" s="4"/>
      <c r="AP382" s="4"/>
      <c r="AQ382" s="4"/>
      <c r="AR382" s="4"/>
      <c r="AS382" s="4"/>
      <c r="AT382" s="4"/>
    </row>
    <row r="383" spans="1:46" ht="30" x14ac:dyDescent="0.25">
      <c r="A383" s="2">
        <v>404908</v>
      </c>
      <c r="B383" s="3" t="s">
        <v>773</v>
      </c>
      <c r="C383" s="3" t="s">
        <v>774</v>
      </c>
      <c r="D383" s="3" t="s">
        <v>157</v>
      </c>
      <c r="E383" s="2">
        <v>200</v>
      </c>
      <c r="F383" s="3" t="s">
        <v>775</v>
      </c>
      <c r="G383" s="3" t="s">
        <v>782</v>
      </c>
      <c r="H383" s="7"/>
      <c r="I383" s="7"/>
      <c r="J383" s="7"/>
      <c r="K383" s="7"/>
      <c r="L383" s="7"/>
      <c r="M383" s="7"/>
      <c r="N383" s="7"/>
      <c r="O383" s="7"/>
      <c r="P383" s="4"/>
      <c r="Q383" s="4"/>
      <c r="R383" s="4"/>
      <c r="S383" s="4"/>
      <c r="T383" s="7"/>
      <c r="U383" s="4"/>
      <c r="V383" s="4"/>
      <c r="W383" s="4"/>
      <c r="X383" s="4"/>
      <c r="Y383" s="4"/>
      <c r="Z383" s="4"/>
      <c r="AA383" s="6">
        <v>657400</v>
      </c>
      <c r="AB383" s="6">
        <v>657400</v>
      </c>
      <c r="AC383" s="6">
        <v>657400</v>
      </c>
      <c r="AD383" s="6">
        <v>1314800</v>
      </c>
      <c r="AE383" s="6">
        <v>1224000</v>
      </c>
      <c r="AF383" s="6">
        <v>1314800</v>
      </c>
      <c r="AG383" s="6">
        <v>1224000</v>
      </c>
      <c r="AH383" s="6">
        <v>1224000</v>
      </c>
      <c r="AI383" s="6">
        <v>1224000</v>
      </c>
      <c r="AJ383" s="6">
        <v>224000</v>
      </c>
      <c r="AK383" s="6">
        <v>1224000</v>
      </c>
      <c r="AL383" s="6">
        <v>1150000</v>
      </c>
      <c r="AM383" s="6">
        <v>1070500</v>
      </c>
      <c r="AN383" s="6">
        <v>1119500</v>
      </c>
      <c r="AO383" s="4"/>
      <c r="AP383" s="4"/>
      <c r="AQ383" s="4"/>
      <c r="AR383" s="4"/>
      <c r="AS383" s="4"/>
      <c r="AT383" s="4"/>
    </row>
    <row r="384" spans="1:46" ht="30" x14ac:dyDescent="0.25">
      <c r="A384" s="2">
        <v>438389</v>
      </c>
      <c r="B384" s="3" t="s">
        <v>773</v>
      </c>
      <c r="C384" s="3" t="s">
        <v>774</v>
      </c>
      <c r="D384" s="3" t="s">
        <v>169</v>
      </c>
      <c r="E384" s="2">
        <v>280</v>
      </c>
      <c r="F384" s="3" t="s">
        <v>775</v>
      </c>
      <c r="G384" s="3" t="s">
        <v>777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6">
        <v>3360</v>
      </c>
      <c r="AJ384" s="6">
        <v>33600</v>
      </c>
      <c r="AK384" s="4"/>
      <c r="AL384" s="6">
        <v>1188000</v>
      </c>
      <c r="AM384" s="6">
        <v>1160200</v>
      </c>
      <c r="AN384" s="6">
        <v>1362600</v>
      </c>
      <c r="AO384" s="4"/>
      <c r="AP384" s="4"/>
      <c r="AQ384" s="4"/>
      <c r="AR384" s="4"/>
      <c r="AS384" s="4"/>
      <c r="AT384" s="4"/>
    </row>
    <row r="385" spans="1:46" ht="30" x14ac:dyDescent="0.25">
      <c r="A385" s="2">
        <v>409371</v>
      </c>
      <c r="B385" s="3" t="s">
        <v>783</v>
      </c>
      <c r="C385" s="3" t="s">
        <v>784</v>
      </c>
      <c r="D385" s="3" t="s">
        <v>136</v>
      </c>
      <c r="E385" s="2">
        <v>300</v>
      </c>
      <c r="F385" s="3" t="s">
        <v>789</v>
      </c>
      <c r="G385" s="3" t="s">
        <v>790</v>
      </c>
      <c r="H385" s="6">
        <v>4750000</v>
      </c>
      <c r="I385" s="6">
        <v>0</v>
      </c>
      <c r="J385" s="6">
        <v>45488000</v>
      </c>
      <c r="K385" s="6">
        <v>0</v>
      </c>
      <c r="L385" s="6">
        <v>0</v>
      </c>
      <c r="M385" s="6">
        <v>0</v>
      </c>
      <c r="N385" s="6">
        <v>0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30" x14ac:dyDescent="0.25">
      <c r="A386" s="2">
        <v>409372</v>
      </c>
      <c r="B386" s="3" t="s">
        <v>783</v>
      </c>
      <c r="C386" s="3" t="s">
        <v>784</v>
      </c>
      <c r="D386" s="3" t="s">
        <v>169</v>
      </c>
      <c r="E386" s="2">
        <v>300</v>
      </c>
      <c r="F386" s="3" t="s">
        <v>787</v>
      </c>
      <c r="G386" s="3" t="s">
        <v>788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30" x14ac:dyDescent="0.25">
      <c r="A387" s="2">
        <v>409373</v>
      </c>
      <c r="B387" s="3" t="s">
        <v>783</v>
      </c>
      <c r="C387" s="3" t="s">
        <v>784</v>
      </c>
      <c r="D387" s="3" t="s">
        <v>177</v>
      </c>
      <c r="E387" s="2">
        <v>310</v>
      </c>
      <c r="F387" s="3" t="s">
        <v>787</v>
      </c>
      <c r="G387" s="3" t="s">
        <v>788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30" x14ac:dyDescent="0.25">
      <c r="A388" s="2">
        <v>409374</v>
      </c>
      <c r="B388" s="3" t="s">
        <v>783</v>
      </c>
      <c r="C388" s="3" t="s">
        <v>784</v>
      </c>
      <c r="D388" s="3" t="s">
        <v>141</v>
      </c>
      <c r="E388" s="2">
        <v>576</v>
      </c>
      <c r="F388" s="3" t="s">
        <v>785</v>
      </c>
      <c r="G388" s="3" t="s">
        <v>786</v>
      </c>
      <c r="H388" s="2">
        <v>4750000</v>
      </c>
      <c r="I388" s="2">
        <v>16913000</v>
      </c>
      <c r="J388" s="2">
        <v>0</v>
      </c>
      <c r="K388" s="2">
        <v>35408730</v>
      </c>
      <c r="L388" s="2">
        <v>16483850</v>
      </c>
      <c r="M388" s="2">
        <v>22615200</v>
      </c>
      <c r="N388" s="2">
        <v>22615200</v>
      </c>
      <c r="O388" s="2">
        <v>32121333</v>
      </c>
      <c r="P388" s="5"/>
      <c r="Q388" s="2">
        <v>16060667</v>
      </c>
      <c r="R388" s="5"/>
      <c r="S388" s="5"/>
      <c r="T388" s="5"/>
      <c r="U388" s="5"/>
      <c r="V388" s="5"/>
      <c r="W388" s="4"/>
      <c r="X388" s="4"/>
      <c r="Y388" s="4"/>
      <c r="Z388" s="4"/>
      <c r="AA388" s="5"/>
      <c r="AB388" s="4"/>
      <c r="AC388" s="4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4"/>
      <c r="AR388" s="5"/>
      <c r="AS388" s="5"/>
      <c r="AT388" s="4"/>
    </row>
    <row r="389" spans="1:46" ht="30" x14ac:dyDescent="0.25">
      <c r="A389" s="2">
        <v>409375</v>
      </c>
      <c r="B389" s="3" t="s">
        <v>783</v>
      </c>
      <c r="C389" s="3" t="s">
        <v>784</v>
      </c>
      <c r="D389" s="3" t="s">
        <v>180</v>
      </c>
      <c r="E389" s="2">
        <v>1523</v>
      </c>
      <c r="F389" s="3" t="s">
        <v>1746</v>
      </c>
      <c r="G389" s="3" t="s">
        <v>1747</v>
      </c>
      <c r="H389" s="2">
        <v>33250000</v>
      </c>
      <c r="I389" s="2">
        <v>27174600</v>
      </c>
      <c r="J389" s="2">
        <v>0</v>
      </c>
      <c r="K389" s="2">
        <v>13440070</v>
      </c>
      <c r="L389" s="2">
        <v>19602210</v>
      </c>
      <c r="M389" s="2">
        <v>11908200</v>
      </c>
      <c r="N389" s="2">
        <v>11908200</v>
      </c>
      <c r="O389" s="2">
        <v>16060677</v>
      </c>
      <c r="P389" s="7"/>
      <c r="Q389" s="6">
        <v>16060667</v>
      </c>
      <c r="R389" s="7"/>
      <c r="S389" s="7"/>
      <c r="T389" s="7"/>
      <c r="U389" s="7"/>
      <c r="V389" s="7"/>
      <c r="W389" s="4"/>
      <c r="X389" s="4"/>
      <c r="Y389" s="4"/>
      <c r="Z389" s="4"/>
      <c r="AA389" s="7"/>
      <c r="AB389" s="4"/>
      <c r="AC389" s="4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4"/>
      <c r="AR389" s="7"/>
      <c r="AS389" s="7"/>
      <c r="AT389" s="4"/>
    </row>
    <row r="390" spans="1:46" ht="30" x14ac:dyDescent="0.25">
      <c r="A390" s="2">
        <v>409378</v>
      </c>
      <c r="B390" s="3" t="s">
        <v>783</v>
      </c>
      <c r="C390" s="3" t="s">
        <v>784</v>
      </c>
      <c r="D390" s="3" t="s">
        <v>157</v>
      </c>
      <c r="E390" s="2">
        <v>285</v>
      </c>
      <c r="F390" s="3" t="s">
        <v>791</v>
      </c>
      <c r="G390" s="3" t="s">
        <v>792</v>
      </c>
      <c r="H390" s="2">
        <v>4750000</v>
      </c>
      <c r="I390" s="2">
        <v>2686600</v>
      </c>
      <c r="J390" s="2">
        <v>0</v>
      </c>
      <c r="K390" s="2">
        <v>2464000</v>
      </c>
      <c r="L390" s="2">
        <v>4171200</v>
      </c>
      <c r="M390" s="2">
        <v>2273000</v>
      </c>
      <c r="N390" s="2">
        <v>2273000</v>
      </c>
      <c r="O390" s="2">
        <v>1922900</v>
      </c>
      <c r="P390" s="4"/>
      <c r="Q390" s="6">
        <v>16060666</v>
      </c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30" x14ac:dyDescent="0.25">
      <c r="A391" s="2">
        <v>404105</v>
      </c>
      <c r="B391" s="3" t="s">
        <v>1748</v>
      </c>
      <c r="C391" s="3" t="s">
        <v>1384</v>
      </c>
      <c r="D391" s="3" t="s">
        <v>141</v>
      </c>
      <c r="E391" s="5"/>
      <c r="F391" s="3" t="s">
        <v>1749</v>
      </c>
      <c r="G391" s="3" t="s">
        <v>1519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30" x14ac:dyDescent="0.25">
      <c r="A392" s="2">
        <v>292193</v>
      </c>
      <c r="B392" s="3" t="s">
        <v>793</v>
      </c>
      <c r="C392" s="3" t="s">
        <v>794</v>
      </c>
      <c r="D392" s="3" t="s">
        <v>136</v>
      </c>
      <c r="E392" s="2">
        <v>450</v>
      </c>
      <c r="F392" s="3" t="s">
        <v>795</v>
      </c>
      <c r="G392" s="3" t="s">
        <v>796</v>
      </c>
      <c r="H392" s="5"/>
      <c r="I392" s="5"/>
      <c r="J392" s="5"/>
      <c r="K392" s="5"/>
      <c r="L392" s="5"/>
      <c r="M392" s="5"/>
      <c r="N392" s="5"/>
      <c r="O392" s="5"/>
      <c r="P392" s="7"/>
      <c r="Q392" s="7"/>
      <c r="R392" s="7"/>
      <c r="S392" s="7"/>
      <c r="T392" s="7"/>
      <c r="U392" s="7"/>
      <c r="V392" s="7"/>
      <c r="W392" s="7"/>
      <c r="X392" s="6">
        <v>2325000</v>
      </c>
      <c r="Y392" s="6">
        <v>2325000</v>
      </c>
      <c r="Z392" s="7"/>
      <c r="AA392" s="6">
        <v>6670000</v>
      </c>
      <c r="AB392" s="6">
        <v>7370000</v>
      </c>
      <c r="AC392" s="6">
        <v>8125000</v>
      </c>
      <c r="AD392" s="6">
        <v>4527450</v>
      </c>
      <c r="AE392" s="6">
        <v>4346400</v>
      </c>
      <c r="AF392" s="6">
        <v>4346400</v>
      </c>
      <c r="AG392" s="6">
        <v>4431400</v>
      </c>
      <c r="AH392" s="6">
        <v>4431400</v>
      </c>
      <c r="AI392" s="4"/>
      <c r="AJ392" s="4"/>
      <c r="AK392" s="6">
        <v>60000</v>
      </c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30" x14ac:dyDescent="0.25">
      <c r="A393" s="2">
        <v>404106</v>
      </c>
      <c r="B393" s="3" t="s">
        <v>793</v>
      </c>
      <c r="C393" s="3" t="s">
        <v>794</v>
      </c>
      <c r="D393" s="3" t="s">
        <v>141</v>
      </c>
      <c r="E393" s="2">
        <v>400</v>
      </c>
      <c r="F393" s="3" t="s">
        <v>797</v>
      </c>
      <c r="G393" s="3" t="s">
        <v>798</v>
      </c>
      <c r="H393" s="2">
        <v>9000000</v>
      </c>
      <c r="I393" s="2">
        <v>8000000</v>
      </c>
      <c r="J393" s="2">
        <v>8000000</v>
      </c>
      <c r="K393" s="2">
        <v>8000000</v>
      </c>
      <c r="L393" s="2">
        <v>8000000</v>
      </c>
      <c r="M393" s="2">
        <v>8000000</v>
      </c>
      <c r="N393" s="2">
        <v>8000000</v>
      </c>
      <c r="O393" s="2">
        <v>7500000</v>
      </c>
      <c r="P393" s="6">
        <v>7000000</v>
      </c>
      <c r="Q393" s="6">
        <v>6500000</v>
      </c>
      <c r="R393" s="6">
        <v>5000000</v>
      </c>
      <c r="S393" s="6">
        <v>5000000</v>
      </c>
      <c r="T393" s="2">
        <v>4500000</v>
      </c>
      <c r="U393" s="2">
        <v>4000000</v>
      </c>
      <c r="V393" s="2">
        <v>2250000</v>
      </c>
      <c r="W393" s="6">
        <v>4850000</v>
      </c>
      <c r="X393" s="6">
        <v>2325000</v>
      </c>
      <c r="Y393" s="6">
        <v>2325000</v>
      </c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30" x14ac:dyDescent="0.25">
      <c r="A394" s="2">
        <v>411967</v>
      </c>
      <c r="B394" s="3" t="s">
        <v>793</v>
      </c>
      <c r="C394" s="3" t="s">
        <v>794</v>
      </c>
      <c r="D394" s="3" t="s">
        <v>180</v>
      </c>
      <c r="E394" s="2">
        <v>970</v>
      </c>
      <c r="F394" s="3" t="s">
        <v>795</v>
      </c>
      <c r="G394" s="3" t="s">
        <v>1750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5"/>
      <c r="AB394" s="4"/>
      <c r="AC394" s="4"/>
      <c r="AD394" s="5"/>
      <c r="AE394" s="2">
        <v>4346400</v>
      </c>
      <c r="AF394" s="2">
        <v>4346400</v>
      </c>
      <c r="AG394" s="6">
        <v>4431400</v>
      </c>
      <c r="AH394" s="6">
        <v>4431400</v>
      </c>
      <c r="AI394" s="6">
        <v>1681000</v>
      </c>
      <c r="AJ394" s="6">
        <v>2070600</v>
      </c>
      <c r="AK394" s="6">
        <v>9802400</v>
      </c>
      <c r="AL394" s="6">
        <v>13346600</v>
      </c>
      <c r="AM394" s="4"/>
      <c r="AN394" s="6">
        <v>11692500</v>
      </c>
      <c r="AO394" s="6">
        <v>12448000</v>
      </c>
      <c r="AP394" s="6">
        <v>12220000</v>
      </c>
      <c r="AQ394" s="6">
        <v>11990000</v>
      </c>
      <c r="AR394" s="6">
        <v>12550000</v>
      </c>
      <c r="AS394" s="4"/>
      <c r="AT394" s="4"/>
    </row>
    <row r="395" spans="1:46" ht="30" x14ac:dyDescent="0.25">
      <c r="A395" s="2">
        <v>409166</v>
      </c>
      <c r="B395" s="3" t="s">
        <v>799</v>
      </c>
      <c r="C395" s="3" t="s">
        <v>800</v>
      </c>
      <c r="D395" s="3" t="s">
        <v>136</v>
      </c>
      <c r="E395" s="2">
        <v>751</v>
      </c>
      <c r="F395" s="3" t="s">
        <v>1751</v>
      </c>
      <c r="G395" s="3" t="s">
        <v>1752</v>
      </c>
      <c r="H395" s="6">
        <v>500000</v>
      </c>
      <c r="I395" s="6">
        <v>2350000</v>
      </c>
      <c r="J395" s="6">
        <v>2100000</v>
      </c>
      <c r="K395" s="6">
        <v>125000</v>
      </c>
      <c r="L395" s="6">
        <v>1460000</v>
      </c>
      <c r="M395" s="6">
        <v>2190000</v>
      </c>
      <c r="N395" s="6">
        <v>1460000</v>
      </c>
      <c r="O395" s="2">
        <v>0</v>
      </c>
      <c r="P395" s="7"/>
      <c r="Q395" s="7"/>
      <c r="R395" s="7"/>
      <c r="S395" s="7"/>
      <c r="T395" s="6">
        <v>0</v>
      </c>
      <c r="U395" s="5"/>
      <c r="V395" s="7"/>
      <c r="W395" s="5"/>
      <c r="X395" s="5"/>
      <c r="Y395" s="4"/>
      <c r="Z395" s="4"/>
      <c r="AA395" s="7"/>
      <c r="AB395" s="4"/>
      <c r="AC395" s="4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4"/>
      <c r="AP395" s="4"/>
      <c r="AQ395" s="5"/>
      <c r="AR395" s="4"/>
      <c r="AS395" s="5"/>
      <c r="AT395" s="4"/>
    </row>
    <row r="396" spans="1:46" ht="30" x14ac:dyDescent="0.25">
      <c r="A396" s="2">
        <v>409168</v>
      </c>
      <c r="B396" s="3" t="s">
        <v>799</v>
      </c>
      <c r="C396" s="3" t="s">
        <v>800</v>
      </c>
      <c r="D396" s="3" t="s">
        <v>180</v>
      </c>
      <c r="E396" s="2">
        <v>1700</v>
      </c>
      <c r="F396" s="3" t="s">
        <v>1753</v>
      </c>
      <c r="G396" s="3" t="s">
        <v>1754</v>
      </c>
      <c r="H396" s="4"/>
      <c r="I396" s="4"/>
      <c r="J396" s="4"/>
      <c r="K396" s="4"/>
      <c r="L396" s="4"/>
      <c r="M396" s="4"/>
      <c r="N396" s="2">
        <v>730000</v>
      </c>
      <c r="O396" s="2">
        <v>2190000</v>
      </c>
      <c r="P396" s="2">
        <v>2830000</v>
      </c>
      <c r="Q396" s="2">
        <v>3622154</v>
      </c>
      <c r="R396" s="2">
        <v>2698684</v>
      </c>
      <c r="S396" s="2">
        <v>3321632</v>
      </c>
      <c r="T396" s="2">
        <v>4605910</v>
      </c>
      <c r="U396" s="2">
        <v>5544864</v>
      </c>
      <c r="V396" s="2">
        <v>6970899</v>
      </c>
      <c r="W396" s="2">
        <v>7298518</v>
      </c>
      <c r="X396" s="2">
        <v>7303967</v>
      </c>
      <c r="Y396" s="6">
        <v>7542627</v>
      </c>
      <c r="Z396" s="6">
        <v>8228233</v>
      </c>
      <c r="AA396" s="2">
        <v>8228233</v>
      </c>
      <c r="AB396" s="6">
        <v>6971500</v>
      </c>
      <c r="AC396" s="6">
        <v>6971500</v>
      </c>
      <c r="AD396" s="2">
        <v>6971500</v>
      </c>
      <c r="AE396" s="5"/>
      <c r="AF396" s="5"/>
      <c r="AG396" s="5"/>
      <c r="AH396" s="5"/>
      <c r="AI396" s="2">
        <v>4830670</v>
      </c>
      <c r="AJ396" s="2">
        <v>3074344</v>
      </c>
      <c r="AK396" s="5"/>
      <c r="AL396" s="5"/>
      <c r="AM396" s="5"/>
      <c r="AN396" s="5"/>
      <c r="AO396" s="4"/>
      <c r="AP396" s="4"/>
      <c r="AQ396" s="5"/>
      <c r="AR396" s="5"/>
      <c r="AS396" s="5"/>
      <c r="AT396" s="4"/>
    </row>
    <row r="397" spans="1:46" ht="30" x14ac:dyDescent="0.25">
      <c r="A397" s="2">
        <v>409169</v>
      </c>
      <c r="B397" s="3" t="s">
        <v>799</v>
      </c>
      <c r="C397" s="3" t="s">
        <v>800</v>
      </c>
      <c r="D397" s="3" t="s">
        <v>141</v>
      </c>
      <c r="E397" s="2">
        <v>255</v>
      </c>
      <c r="F397" s="3" t="s">
        <v>801</v>
      </c>
      <c r="G397" s="3" t="s">
        <v>802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7"/>
      <c r="Q397" s="7"/>
      <c r="R397" s="7"/>
      <c r="S397" s="7"/>
      <c r="T397" s="7"/>
      <c r="U397" s="7"/>
      <c r="V397" s="7"/>
      <c r="W397" s="7"/>
      <c r="X397" s="7"/>
      <c r="Y397" s="4"/>
      <c r="Z397" s="4"/>
      <c r="AA397" s="7"/>
      <c r="AB397" s="4"/>
      <c r="AC397" s="4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4"/>
      <c r="AP397" s="4"/>
      <c r="AQ397" s="7"/>
      <c r="AR397" s="7"/>
      <c r="AS397" s="7"/>
      <c r="AT397" s="4"/>
    </row>
    <row r="398" spans="1:46" ht="30" x14ac:dyDescent="0.25">
      <c r="A398" s="2">
        <v>402046</v>
      </c>
      <c r="B398" s="3" t="s">
        <v>803</v>
      </c>
      <c r="C398" s="3" t="s">
        <v>804</v>
      </c>
      <c r="D398" s="3" t="s">
        <v>169</v>
      </c>
      <c r="E398" s="2">
        <v>102</v>
      </c>
      <c r="F398" s="3" t="s">
        <v>805</v>
      </c>
      <c r="G398" s="3" t="s">
        <v>806</v>
      </c>
      <c r="H398" s="2">
        <v>312440</v>
      </c>
      <c r="I398" s="5"/>
      <c r="J398" s="5"/>
      <c r="K398" s="5"/>
      <c r="L398" s="5"/>
      <c r="M398" s="2">
        <v>127000</v>
      </c>
      <c r="N398" s="2">
        <v>2250000</v>
      </c>
      <c r="O398" s="2">
        <v>2250000</v>
      </c>
      <c r="P398" s="5"/>
      <c r="Q398" s="5"/>
      <c r="R398" s="5"/>
      <c r="S398" s="5"/>
      <c r="T398" s="5"/>
      <c r="U398" s="5"/>
      <c r="V398" s="5"/>
      <c r="W398" s="5"/>
      <c r="X398" s="5"/>
      <c r="Y398" s="4"/>
      <c r="Z398" s="4"/>
      <c r="AA398" s="5"/>
      <c r="AB398" s="4"/>
      <c r="AC398" s="4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4"/>
      <c r="AP398" s="4"/>
      <c r="AQ398" s="5"/>
      <c r="AR398" s="4"/>
      <c r="AS398" s="5"/>
      <c r="AT398" s="4"/>
    </row>
    <row r="399" spans="1:46" ht="30" x14ac:dyDescent="0.25">
      <c r="A399" s="2">
        <v>404071</v>
      </c>
      <c r="B399" s="3" t="s">
        <v>1755</v>
      </c>
      <c r="C399" s="3" t="s">
        <v>1756</v>
      </c>
      <c r="D399" s="3" t="s">
        <v>180</v>
      </c>
      <c r="E399" s="2">
        <v>890</v>
      </c>
      <c r="F399" s="3" t="s">
        <v>1757</v>
      </c>
      <c r="G399" s="3" t="s">
        <v>1758</v>
      </c>
      <c r="H399" s="5"/>
      <c r="I399" s="5"/>
      <c r="J399" s="5"/>
      <c r="K399" s="5"/>
      <c r="L399" s="5"/>
      <c r="M399" s="5"/>
      <c r="N399" s="5"/>
      <c r="O399" s="5"/>
      <c r="P399" s="7"/>
      <c r="Q399" s="7"/>
      <c r="R399" s="7"/>
      <c r="S399" s="6">
        <v>0</v>
      </c>
      <c r="T399" s="6">
        <v>0</v>
      </c>
      <c r="U399" s="7"/>
      <c r="V399" s="7"/>
      <c r="W399" s="7"/>
      <c r="X399" s="7"/>
      <c r="Y399" s="4"/>
      <c r="Z399" s="4"/>
      <c r="AA399" s="7"/>
      <c r="AB399" s="4"/>
      <c r="AC399" s="4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4"/>
      <c r="AP399" s="4"/>
      <c r="AQ399" s="7"/>
      <c r="AR399" s="4"/>
      <c r="AS399" s="7"/>
      <c r="AT399" s="4"/>
    </row>
    <row r="400" spans="1:46" ht="30" x14ac:dyDescent="0.25">
      <c r="A400" s="2">
        <v>404072</v>
      </c>
      <c r="B400" s="3" t="s">
        <v>1755</v>
      </c>
      <c r="C400" s="3" t="s">
        <v>1756</v>
      </c>
      <c r="D400" s="3" t="s">
        <v>157</v>
      </c>
      <c r="E400" s="2">
        <v>1555</v>
      </c>
      <c r="F400" s="3" t="s">
        <v>1757</v>
      </c>
      <c r="G400" s="3" t="s">
        <v>1758</v>
      </c>
      <c r="H400" s="2">
        <v>86624000</v>
      </c>
      <c r="I400" s="2">
        <v>209035980</v>
      </c>
      <c r="J400" s="2">
        <v>144780600</v>
      </c>
      <c r="K400" s="2">
        <v>172065000</v>
      </c>
      <c r="L400" s="2">
        <v>168739000</v>
      </c>
      <c r="M400" s="2">
        <v>140272000</v>
      </c>
      <c r="N400" s="2">
        <v>90473800</v>
      </c>
      <c r="O400" s="2">
        <v>90473800</v>
      </c>
      <c r="P400" s="5"/>
      <c r="Q400" s="2">
        <v>99197683</v>
      </c>
      <c r="R400" s="2">
        <v>48180000</v>
      </c>
      <c r="S400" s="5"/>
      <c r="T400" s="2">
        <v>800000</v>
      </c>
      <c r="U400" s="2">
        <v>400000</v>
      </c>
      <c r="V400" s="2">
        <v>1000000</v>
      </c>
      <c r="W400" s="2">
        <v>3000000</v>
      </c>
      <c r="X400" s="2">
        <v>4500000</v>
      </c>
      <c r="Y400" s="6">
        <v>1800000</v>
      </c>
      <c r="Z400" s="5"/>
      <c r="AA400" s="5"/>
      <c r="AB400" s="5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30" x14ac:dyDescent="0.25">
      <c r="A401" s="2">
        <v>404647</v>
      </c>
      <c r="B401" s="3" t="s">
        <v>1755</v>
      </c>
      <c r="C401" s="3" t="s">
        <v>1756</v>
      </c>
      <c r="D401" s="3" t="s">
        <v>169</v>
      </c>
      <c r="E401" s="2">
        <v>1535</v>
      </c>
      <c r="F401" s="3" t="s">
        <v>1759</v>
      </c>
      <c r="G401" s="3" t="s">
        <v>1760</v>
      </c>
      <c r="H401" s="2">
        <v>177013138</v>
      </c>
      <c r="I401" s="2">
        <v>59884310</v>
      </c>
      <c r="J401" s="2">
        <v>82199800</v>
      </c>
      <c r="K401" s="2">
        <v>64349500</v>
      </c>
      <c r="L401" s="2">
        <v>37511000</v>
      </c>
      <c r="M401" s="2">
        <v>53428000</v>
      </c>
      <c r="N401" s="2">
        <v>12987000</v>
      </c>
      <c r="O401" s="2">
        <v>12987000</v>
      </c>
      <c r="P401" s="5"/>
      <c r="Q401" s="5"/>
      <c r="R401" s="5"/>
      <c r="S401" s="2">
        <v>0</v>
      </c>
      <c r="T401" s="5"/>
      <c r="U401" s="5"/>
      <c r="V401" s="5"/>
      <c r="W401" s="5"/>
      <c r="X401" s="5"/>
      <c r="Y401" s="6">
        <v>0</v>
      </c>
      <c r="Z401" s="5"/>
      <c r="AA401" s="5"/>
      <c r="AB401" s="5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30" x14ac:dyDescent="0.25">
      <c r="A402" s="2">
        <v>404223</v>
      </c>
      <c r="B402" s="3" t="s">
        <v>807</v>
      </c>
      <c r="C402" s="3" t="s">
        <v>808</v>
      </c>
      <c r="D402" s="3" t="s">
        <v>141</v>
      </c>
      <c r="E402" s="7"/>
      <c r="F402" s="3" t="s">
        <v>809</v>
      </c>
      <c r="G402" s="3" t="s">
        <v>810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5"/>
      <c r="O402" s="5"/>
      <c r="P402" s="5"/>
      <c r="Q402" s="5"/>
      <c r="R402" s="5"/>
      <c r="S402" s="5"/>
      <c r="T402" s="5"/>
      <c r="U402" s="5"/>
      <c r="V402" s="5"/>
      <c r="W402" s="7"/>
      <c r="X402" s="7"/>
      <c r="Y402" s="4"/>
      <c r="Z402" s="7"/>
      <c r="AA402" s="7"/>
      <c r="AB402" s="7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30" x14ac:dyDescent="0.25">
      <c r="A403" s="2">
        <v>404224</v>
      </c>
      <c r="B403" s="3" t="s">
        <v>807</v>
      </c>
      <c r="C403" s="3" t="s">
        <v>808</v>
      </c>
      <c r="D403" s="3" t="s">
        <v>136</v>
      </c>
      <c r="E403" s="2">
        <v>245</v>
      </c>
      <c r="F403" s="3" t="s">
        <v>809</v>
      </c>
      <c r="G403" s="3" t="s">
        <v>810</v>
      </c>
      <c r="H403" s="2">
        <v>1825000</v>
      </c>
      <c r="I403" s="2">
        <v>1825000</v>
      </c>
      <c r="J403" s="2">
        <v>1825000</v>
      </c>
      <c r="K403" s="2">
        <v>1825000</v>
      </c>
      <c r="L403" s="2">
        <v>620000</v>
      </c>
      <c r="M403" s="2">
        <v>850000</v>
      </c>
      <c r="N403" s="5"/>
      <c r="O403" s="5"/>
      <c r="P403" s="5"/>
      <c r="Q403" s="5"/>
      <c r="R403" s="5"/>
      <c r="S403" s="7"/>
      <c r="T403" s="7"/>
      <c r="U403" s="7"/>
      <c r="V403" s="5"/>
      <c r="W403" s="5"/>
      <c r="X403" s="4"/>
      <c r="Y403" s="4"/>
      <c r="Z403" s="4"/>
      <c r="AA403" s="5"/>
      <c r="AB403" s="4"/>
      <c r="AC403" s="5"/>
      <c r="AD403" s="5"/>
      <c r="AE403" s="4"/>
      <c r="AF403" s="5"/>
      <c r="AG403" s="5"/>
      <c r="AH403" s="4"/>
      <c r="AI403" s="4"/>
      <c r="AJ403" s="5"/>
      <c r="AK403" s="5"/>
      <c r="AL403" s="4"/>
      <c r="AM403" s="4"/>
      <c r="AN403" s="4"/>
      <c r="AO403" s="4"/>
      <c r="AP403" s="4"/>
      <c r="AQ403" s="4"/>
      <c r="AR403" s="5"/>
      <c r="AS403" s="5"/>
      <c r="AT403" s="4"/>
    </row>
    <row r="404" spans="1:46" ht="30" x14ac:dyDescent="0.25">
      <c r="A404" s="2">
        <v>404225</v>
      </c>
      <c r="B404" s="3" t="s">
        <v>807</v>
      </c>
      <c r="C404" s="3" t="s">
        <v>808</v>
      </c>
      <c r="D404" s="3" t="s">
        <v>180</v>
      </c>
      <c r="E404" s="7"/>
      <c r="F404" s="3" t="s">
        <v>809</v>
      </c>
      <c r="G404" s="3" t="s">
        <v>810</v>
      </c>
      <c r="H404" s="2">
        <v>1825000</v>
      </c>
      <c r="I404" s="2">
        <v>1825000</v>
      </c>
      <c r="J404" s="2">
        <v>1825000</v>
      </c>
      <c r="K404" s="2">
        <v>1825000</v>
      </c>
      <c r="L404" s="2">
        <v>620000</v>
      </c>
      <c r="M404" s="2">
        <v>850000</v>
      </c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4"/>
      <c r="Z404" s="4"/>
      <c r="AA404" s="7"/>
      <c r="AB404" s="4"/>
      <c r="AC404" s="7"/>
      <c r="AD404" s="7"/>
      <c r="AE404" s="4"/>
      <c r="AF404" s="7"/>
      <c r="AG404" s="7"/>
      <c r="AH404" s="4"/>
      <c r="AI404" s="4"/>
      <c r="AJ404" s="7"/>
      <c r="AK404" s="7"/>
      <c r="AL404" s="4"/>
      <c r="AM404" s="4"/>
      <c r="AN404" s="4"/>
      <c r="AO404" s="4"/>
      <c r="AP404" s="4"/>
      <c r="AQ404" s="4"/>
      <c r="AR404" s="7"/>
      <c r="AS404" s="7"/>
      <c r="AT404" s="4"/>
    </row>
    <row r="405" spans="1:46" ht="30" x14ac:dyDescent="0.25">
      <c r="A405" s="2">
        <v>409159</v>
      </c>
      <c r="B405" s="3" t="s">
        <v>1761</v>
      </c>
      <c r="C405" s="3" t="s">
        <v>1762</v>
      </c>
      <c r="D405" s="3" t="s">
        <v>136</v>
      </c>
      <c r="E405" s="6">
        <v>700</v>
      </c>
      <c r="F405" s="3" t="s">
        <v>1763</v>
      </c>
      <c r="G405" s="3" t="s">
        <v>1764</v>
      </c>
      <c r="H405" s="6">
        <v>2609100</v>
      </c>
      <c r="I405" s="6">
        <v>3137700</v>
      </c>
      <c r="J405" s="6">
        <v>2008200</v>
      </c>
      <c r="K405" s="6">
        <v>1886760</v>
      </c>
      <c r="L405" s="6">
        <v>1886760</v>
      </c>
      <c r="M405" s="6">
        <v>2000000</v>
      </c>
      <c r="N405" s="6">
        <v>1443100</v>
      </c>
      <c r="O405" s="6">
        <v>5642000</v>
      </c>
      <c r="P405" s="6">
        <v>4057300</v>
      </c>
      <c r="Q405" s="6">
        <v>3278800</v>
      </c>
      <c r="R405" s="6">
        <v>2545600</v>
      </c>
      <c r="S405" s="6">
        <v>629300</v>
      </c>
      <c r="T405" s="2">
        <v>975800</v>
      </c>
      <c r="U405" s="6">
        <v>2553400</v>
      </c>
      <c r="V405" s="6">
        <v>2413500</v>
      </c>
      <c r="W405" s="6">
        <v>1756400</v>
      </c>
      <c r="X405" s="6">
        <v>949700</v>
      </c>
      <c r="Y405" s="6">
        <v>2207100</v>
      </c>
      <c r="Z405" s="6">
        <v>6155000</v>
      </c>
      <c r="AA405" s="6">
        <v>2097300</v>
      </c>
      <c r="AB405" s="6">
        <v>5701500</v>
      </c>
      <c r="AC405" s="6">
        <v>2519300</v>
      </c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30" x14ac:dyDescent="0.25">
      <c r="A406" s="2">
        <v>409160</v>
      </c>
      <c r="B406" s="3" t="s">
        <v>1761</v>
      </c>
      <c r="C406" s="3" t="s">
        <v>1762</v>
      </c>
      <c r="D406" s="3" t="s">
        <v>141</v>
      </c>
      <c r="E406" s="2">
        <v>700</v>
      </c>
      <c r="F406" s="3" t="s">
        <v>1765</v>
      </c>
      <c r="G406" s="3" t="s">
        <v>1766</v>
      </c>
      <c r="H406" s="2">
        <v>2435600</v>
      </c>
      <c r="I406" s="2">
        <v>1718800</v>
      </c>
      <c r="J406" s="2">
        <v>3004800</v>
      </c>
      <c r="K406" s="2">
        <v>5788700</v>
      </c>
      <c r="L406" s="2">
        <v>5788700</v>
      </c>
      <c r="M406" s="2">
        <v>5600000</v>
      </c>
      <c r="N406" s="2">
        <v>5481000</v>
      </c>
      <c r="O406" s="2">
        <v>2519100</v>
      </c>
      <c r="P406" s="2">
        <v>2449500</v>
      </c>
      <c r="Q406" s="2">
        <v>1936900</v>
      </c>
      <c r="R406" s="2">
        <v>4582100</v>
      </c>
      <c r="S406" s="2">
        <v>1892400</v>
      </c>
      <c r="T406" s="2">
        <v>2408000</v>
      </c>
      <c r="U406" s="2">
        <v>893800</v>
      </c>
      <c r="V406" s="2">
        <v>3064700</v>
      </c>
      <c r="W406" s="6">
        <v>5143200</v>
      </c>
      <c r="X406" s="6">
        <v>3383200</v>
      </c>
      <c r="Y406" s="6">
        <v>3628800</v>
      </c>
      <c r="Z406" s="6">
        <v>5403100</v>
      </c>
      <c r="AA406" s="2">
        <v>1672000</v>
      </c>
      <c r="AB406" s="6">
        <v>1161900</v>
      </c>
      <c r="AC406" s="6">
        <v>993900</v>
      </c>
      <c r="AD406" s="2">
        <v>129400</v>
      </c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4"/>
      <c r="AR406" s="2">
        <v>3598000</v>
      </c>
      <c r="AS406" s="2">
        <v>1334500</v>
      </c>
      <c r="AT406" s="4"/>
    </row>
    <row r="407" spans="1:46" ht="30" x14ac:dyDescent="0.25">
      <c r="A407" s="2">
        <v>409161</v>
      </c>
      <c r="B407" s="3" t="s">
        <v>1761</v>
      </c>
      <c r="C407" s="3" t="s">
        <v>1762</v>
      </c>
      <c r="D407" s="3" t="s">
        <v>180</v>
      </c>
      <c r="E407" s="2">
        <v>700</v>
      </c>
      <c r="F407" s="3" t="s">
        <v>1767</v>
      </c>
      <c r="G407" s="3" t="s">
        <v>1768</v>
      </c>
      <c r="H407" s="2">
        <v>4343800</v>
      </c>
      <c r="I407" s="2">
        <v>4361600</v>
      </c>
      <c r="J407" s="2">
        <v>4634800</v>
      </c>
      <c r="K407" s="2">
        <v>4677000</v>
      </c>
      <c r="L407" s="2">
        <v>4677000</v>
      </c>
      <c r="M407" s="2">
        <v>4700000</v>
      </c>
      <c r="N407" s="2">
        <v>6593300</v>
      </c>
      <c r="O407" s="2">
        <v>6321400</v>
      </c>
      <c r="P407" s="2">
        <v>10064200</v>
      </c>
      <c r="Q407" s="2">
        <v>10319100</v>
      </c>
      <c r="R407" s="2">
        <v>7368700</v>
      </c>
      <c r="S407" s="2">
        <v>6655200</v>
      </c>
      <c r="T407" s="2">
        <v>4711800</v>
      </c>
      <c r="U407" s="2">
        <v>5617600</v>
      </c>
      <c r="V407" s="2">
        <v>7311000</v>
      </c>
      <c r="W407" s="6">
        <v>5829700</v>
      </c>
      <c r="X407" s="6">
        <v>635100</v>
      </c>
      <c r="Y407" s="6">
        <v>1660100</v>
      </c>
      <c r="Z407" s="6">
        <v>1178200</v>
      </c>
      <c r="AA407" s="2">
        <v>6755500</v>
      </c>
      <c r="AB407" s="6">
        <v>5268200</v>
      </c>
      <c r="AC407" s="6">
        <v>4270100</v>
      </c>
      <c r="AD407" s="2">
        <v>2426000</v>
      </c>
      <c r="AE407" s="5"/>
      <c r="AF407" s="5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4"/>
      <c r="AR407" s="7"/>
      <c r="AS407" s="7"/>
      <c r="AT407" s="4"/>
    </row>
    <row r="408" spans="1:46" ht="30" x14ac:dyDescent="0.25">
      <c r="A408" s="2">
        <v>409162</v>
      </c>
      <c r="B408" s="3" t="s">
        <v>1761</v>
      </c>
      <c r="C408" s="3" t="s">
        <v>1762</v>
      </c>
      <c r="D408" s="3" t="s">
        <v>157</v>
      </c>
      <c r="E408" s="2">
        <v>700</v>
      </c>
      <c r="F408" s="3" t="s">
        <v>1769</v>
      </c>
      <c r="G408" s="3" t="s">
        <v>1770</v>
      </c>
      <c r="H408" s="2">
        <v>5896900</v>
      </c>
      <c r="I408" s="2">
        <v>5909800</v>
      </c>
      <c r="J408" s="2">
        <v>6343600</v>
      </c>
      <c r="K408" s="2">
        <v>5192900</v>
      </c>
      <c r="L408" s="2">
        <v>5192900</v>
      </c>
      <c r="M408" s="2">
        <v>5200000</v>
      </c>
      <c r="N408" s="2">
        <v>3955700</v>
      </c>
      <c r="O408" s="2">
        <v>4830200</v>
      </c>
      <c r="P408" s="2">
        <v>124600</v>
      </c>
      <c r="Q408" s="2">
        <v>33000</v>
      </c>
      <c r="R408" s="2">
        <v>430200</v>
      </c>
      <c r="S408" s="2">
        <v>5593100</v>
      </c>
      <c r="T408" s="2">
        <v>5916600</v>
      </c>
      <c r="U408" s="2">
        <v>5976300</v>
      </c>
      <c r="V408" s="2">
        <v>2693400</v>
      </c>
      <c r="W408" s="6">
        <v>2000000</v>
      </c>
      <c r="X408" s="6">
        <v>9659800</v>
      </c>
      <c r="Y408" s="6">
        <v>5227900</v>
      </c>
      <c r="Z408" s="6">
        <v>1653100</v>
      </c>
      <c r="AA408" s="2">
        <v>4996600</v>
      </c>
      <c r="AB408" s="6">
        <v>5393200</v>
      </c>
      <c r="AC408" s="6">
        <v>7867800</v>
      </c>
      <c r="AD408" s="2">
        <v>8628400</v>
      </c>
      <c r="AE408" s="5"/>
      <c r="AF408" s="5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30" x14ac:dyDescent="0.25">
      <c r="A409" s="2">
        <v>404802</v>
      </c>
      <c r="B409" s="3" t="s">
        <v>811</v>
      </c>
      <c r="C409" s="3" t="s">
        <v>812</v>
      </c>
      <c r="D409" s="3" t="s">
        <v>141</v>
      </c>
      <c r="E409" s="5"/>
      <c r="F409" s="3" t="s">
        <v>813</v>
      </c>
      <c r="G409" s="3" t="s">
        <v>814</v>
      </c>
      <c r="H409" s="5"/>
      <c r="I409" s="5"/>
      <c r="J409" s="5"/>
      <c r="K409" s="5"/>
      <c r="L409" s="5"/>
      <c r="M409" s="5"/>
      <c r="N409" s="5"/>
      <c r="O409" s="5"/>
      <c r="P409" s="7"/>
      <c r="Q409" s="7"/>
      <c r="R409" s="7"/>
      <c r="S409" s="7"/>
      <c r="T409" s="6">
        <v>1760655</v>
      </c>
      <c r="U409" s="2">
        <v>2023455</v>
      </c>
      <c r="V409" s="2">
        <v>2023455</v>
      </c>
      <c r="W409" s="2">
        <v>2023455</v>
      </c>
      <c r="X409" s="5"/>
      <c r="Y409" s="5"/>
      <c r="Z409" s="5"/>
      <c r="AA409" s="5"/>
      <c r="AB409" s="4"/>
      <c r="AC409" s="4"/>
      <c r="AD409" s="5"/>
      <c r="AE409" s="5"/>
      <c r="AF409" s="5"/>
      <c r="AG409" s="4"/>
      <c r="AH409" s="5"/>
      <c r="AI409" s="5"/>
      <c r="AJ409" s="5"/>
      <c r="AK409" s="5"/>
      <c r="AL409" s="5"/>
      <c r="AM409" s="5"/>
      <c r="AN409" s="4"/>
      <c r="AO409" s="4"/>
      <c r="AP409" s="4"/>
      <c r="AQ409" s="4"/>
      <c r="AR409" s="4"/>
      <c r="AS409" s="4"/>
      <c r="AT409" s="4"/>
    </row>
    <row r="410" spans="1:46" ht="30" x14ac:dyDescent="0.25">
      <c r="A410" s="2">
        <v>404035</v>
      </c>
      <c r="B410" s="3" t="s">
        <v>833</v>
      </c>
      <c r="C410" s="3" t="s">
        <v>1394</v>
      </c>
      <c r="D410" s="3" t="s">
        <v>141</v>
      </c>
      <c r="E410" s="2">
        <v>300</v>
      </c>
      <c r="F410" s="3" t="s">
        <v>837</v>
      </c>
      <c r="G410" s="3" t="s">
        <v>836</v>
      </c>
      <c r="H410" s="2">
        <v>1129150</v>
      </c>
      <c r="I410" s="2">
        <v>12180500</v>
      </c>
      <c r="J410" s="2">
        <v>1252950</v>
      </c>
      <c r="K410" s="2">
        <v>1252950</v>
      </c>
      <c r="L410" s="2">
        <v>1252950</v>
      </c>
      <c r="M410" s="2">
        <v>1000000</v>
      </c>
      <c r="N410" s="2">
        <v>1147750</v>
      </c>
      <c r="O410" s="2">
        <v>1176400</v>
      </c>
      <c r="P410" s="5"/>
      <c r="Q410" s="2">
        <v>1463650</v>
      </c>
      <c r="R410" s="2">
        <v>1463650</v>
      </c>
      <c r="S410" s="2">
        <v>1472000</v>
      </c>
      <c r="T410" s="5"/>
      <c r="U410" s="5"/>
      <c r="V410" s="5"/>
      <c r="W410" s="7"/>
      <c r="X410" s="7"/>
      <c r="Y410" s="7"/>
      <c r="Z410" s="7"/>
      <c r="AA410" s="5"/>
      <c r="AB410" s="4"/>
      <c r="AC410" s="4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4"/>
      <c r="AR410" s="5"/>
      <c r="AS410" s="5"/>
      <c r="AT410" s="4"/>
    </row>
    <row r="411" spans="1:46" ht="30" x14ac:dyDescent="0.25">
      <c r="A411" s="2">
        <v>404036</v>
      </c>
      <c r="B411" s="3" t="s">
        <v>833</v>
      </c>
      <c r="C411" s="3" t="s">
        <v>1394</v>
      </c>
      <c r="D411" s="3" t="s">
        <v>136</v>
      </c>
      <c r="E411" s="2">
        <v>300</v>
      </c>
      <c r="F411" s="3" t="s">
        <v>835</v>
      </c>
      <c r="G411" s="3" t="s">
        <v>836</v>
      </c>
      <c r="H411" s="2">
        <v>1129150</v>
      </c>
      <c r="I411" s="2">
        <v>12180500</v>
      </c>
      <c r="J411" s="2">
        <v>1256950</v>
      </c>
      <c r="K411" s="2">
        <v>1256950</v>
      </c>
      <c r="L411" s="2">
        <v>1256950</v>
      </c>
      <c r="M411" s="2">
        <v>1000000</v>
      </c>
      <c r="N411" s="2">
        <v>1147750</v>
      </c>
      <c r="O411" s="2">
        <v>1176400</v>
      </c>
      <c r="P411" s="5"/>
      <c r="Q411" s="2">
        <v>1463650</v>
      </c>
      <c r="R411" s="2">
        <v>1463650</v>
      </c>
      <c r="S411" s="2">
        <v>1472000</v>
      </c>
      <c r="T411" s="5"/>
      <c r="U411" s="5"/>
      <c r="V411" s="5"/>
      <c r="W411" s="6">
        <v>864000</v>
      </c>
      <c r="X411" s="4"/>
      <c r="Y411" s="4"/>
      <c r="Z411" s="4"/>
      <c r="AA411" s="2">
        <v>4000000</v>
      </c>
      <c r="AB411" s="6">
        <v>3500000</v>
      </c>
      <c r="AC411" s="6">
        <v>3500000</v>
      </c>
      <c r="AD411" s="2">
        <v>1344000</v>
      </c>
      <c r="AE411" s="2">
        <v>1344000</v>
      </c>
      <c r="AF411" s="2">
        <v>1344000</v>
      </c>
      <c r="AG411" s="7"/>
      <c r="AH411" s="7"/>
      <c r="AI411" s="6">
        <v>20160000</v>
      </c>
      <c r="AJ411" s="6">
        <v>20160000</v>
      </c>
      <c r="AK411" s="6">
        <v>20160000</v>
      </c>
      <c r="AL411" s="7"/>
      <c r="AM411" s="7"/>
      <c r="AN411" s="7"/>
      <c r="AO411" s="6">
        <v>20160000</v>
      </c>
      <c r="AP411" s="7"/>
      <c r="AQ411" s="4"/>
      <c r="AR411" s="7"/>
      <c r="AS411" s="7"/>
      <c r="AT411" s="4"/>
    </row>
    <row r="412" spans="1:46" ht="30" x14ac:dyDescent="0.25">
      <c r="A412" s="2">
        <v>404020</v>
      </c>
      <c r="B412" s="3" t="s">
        <v>815</v>
      </c>
      <c r="C412" s="3" t="s">
        <v>816</v>
      </c>
      <c r="D412" s="3" t="s">
        <v>141</v>
      </c>
      <c r="E412" s="2">
        <v>200</v>
      </c>
      <c r="F412" s="3" t="s">
        <v>821</v>
      </c>
      <c r="G412" s="3" t="s">
        <v>822</v>
      </c>
      <c r="H412" s="2">
        <v>0</v>
      </c>
      <c r="I412" s="2">
        <v>0</v>
      </c>
      <c r="J412" s="2">
        <v>12000000</v>
      </c>
      <c r="K412" s="2">
        <v>12000000</v>
      </c>
      <c r="L412" s="2">
        <v>12000000</v>
      </c>
      <c r="M412" s="2">
        <v>12000000</v>
      </c>
      <c r="N412" s="2">
        <v>12000000</v>
      </c>
      <c r="O412" s="2">
        <v>12000000</v>
      </c>
      <c r="P412" s="5"/>
      <c r="Q412" s="7"/>
      <c r="R412" s="5"/>
      <c r="S412" s="5"/>
      <c r="T412" s="7"/>
      <c r="U412" s="5"/>
      <c r="V412" s="2">
        <v>185000</v>
      </c>
      <c r="W412" s="6">
        <v>478920</v>
      </c>
      <c r="X412" s="4"/>
      <c r="Y412" s="4"/>
      <c r="Z412" s="6">
        <v>500000</v>
      </c>
      <c r="AA412" s="6">
        <v>500000</v>
      </c>
      <c r="AB412" s="6">
        <v>350000</v>
      </c>
      <c r="AC412" s="6">
        <v>350000</v>
      </c>
      <c r="AD412" s="6">
        <v>350000</v>
      </c>
      <c r="AE412" s="6">
        <v>350000</v>
      </c>
      <c r="AF412" s="7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5"/>
      <c r="AS412" s="5"/>
      <c r="AT412" s="4"/>
    </row>
    <row r="413" spans="1:46" ht="30" x14ac:dyDescent="0.25">
      <c r="A413" s="2">
        <v>404021</v>
      </c>
      <c r="B413" s="3" t="s">
        <v>815</v>
      </c>
      <c r="C413" s="3" t="s">
        <v>816</v>
      </c>
      <c r="D413" s="3" t="s">
        <v>136</v>
      </c>
      <c r="E413" s="6">
        <v>350</v>
      </c>
      <c r="F413" s="3" t="s">
        <v>819</v>
      </c>
      <c r="G413" s="3" t="s">
        <v>820</v>
      </c>
      <c r="H413" s="2">
        <v>27450000</v>
      </c>
      <c r="I413" s="2">
        <v>0</v>
      </c>
      <c r="J413" s="2">
        <v>12000000</v>
      </c>
      <c r="K413" s="2">
        <v>12000000</v>
      </c>
      <c r="L413" s="2">
        <v>12000000</v>
      </c>
      <c r="M413" s="2">
        <v>12000000</v>
      </c>
      <c r="N413" s="2">
        <v>12000000</v>
      </c>
      <c r="O413" s="2">
        <v>12000000</v>
      </c>
      <c r="P413" s="5"/>
      <c r="Q413" s="5"/>
      <c r="R413" s="5"/>
      <c r="S413" s="5"/>
      <c r="T413" s="5"/>
      <c r="U413" s="5"/>
      <c r="V413" s="2">
        <v>15150500</v>
      </c>
      <c r="W413" s="2">
        <v>17250000</v>
      </c>
      <c r="X413" s="5"/>
      <c r="Y413" s="5"/>
      <c r="Z413" s="2">
        <v>17000000</v>
      </c>
      <c r="AA413" s="2">
        <v>15000000</v>
      </c>
      <c r="AB413" s="2">
        <v>17730202</v>
      </c>
      <c r="AC413" s="2">
        <v>15735137</v>
      </c>
      <c r="AD413" s="5"/>
      <c r="AE413" s="5"/>
      <c r="AF413" s="2">
        <v>24000000</v>
      </c>
      <c r="AG413" s="2">
        <v>20000000</v>
      </c>
      <c r="AH413" s="2">
        <v>11352485</v>
      </c>
      <c r="AI413" s="2">
        <v>11352485</v>
      </c>
      <c r="AJ413" s="2">
        <v>11352485</v>
      </c>
      <c r="AK413" s="2">
        <v>720000</v>
      </c>
      <c r="AL413" s="2">
        <v>1440000</v>
      </c>
      <c r="AM413" s="2">
        <v>11520000</v>
      </c>
      <c r="AN413" s="2">
        <v>6300000</v>
      </c>
      <c r="AO413" s="4"/>
      <c r="AP413" s="5"/>
      <c r="AQ413" s="5"/>
      <c r="AR413" s="5"/>
      <c r="AS413" s="5"/>
      <c r="AT413" s="4"/>
    </row>
    <row r="414" spans="1:46" ht="30" x14ac:dyDescent="0.25">
      <c r="A414" s="2">
        <v>404022</v>
      </c>
      <c r="B414" s="3" t="s">
        <v>815</v>
      </c>
      <c r="C414" s="3" t="s">
        <v>816</v>
      </c>
      <c r="D414" s="3" t="s">
        <v>180</v>
      </c>
      <c r="E414" s="2">
        <v>452</v>
      </c>
      <c r="F414" s="3" t="s">
        <v>817</v>
      </c>
      <c r="G414" s="3" t="s">
        <v>818</v>
      </c>
      <c r="H414" s="6">
        <v>27450000</v>
      </c>
      <c r="I414" s="6">
        <v>0</v>
      </c>
      <c r="J414" s="6">
        <v>450000</v>
      </c>
      <c r="K414" s="6">
        <v>450000</v>
      </c>
      <c r="L414" s="6">
        <v>450000</v>
      </c>
      <c r="M414" s="6">
        <v>450000</v>
      </c>
      <c r="N414" s="2">
        <v>450000</v>
      </c>
      <c r="O414" s="2">
        <v>450000</v>
      </c>
      <c r="P414" s="5"/>
      <c r="Q414" s="5"/>
      <c r="R414" s="5"/>
      <c r="S414" s="5"/>
      <c r="T414" s="5"/>
      <c r="U414" s="5"/>
      <c r="V414" s="2">
        <v>11780600</v>
      </c>
      <c r="W414" s="2">
        <v>10350000</v>
      </c>
      <c r="X414" s="5"/>
      <c r="Y414" s="5"/>
      <c r="Z414" s="2">
        <v>4000000</v>
      </c>
      <c r="AA414" s="2">
        <v>4000000</v>
      </c>
      <c r="AB414" s="2">
        <v>12225731</v>
      </c>
      <c r="AC414" s="2">
        <v>13000000</v>
      </c>
      <c r="AD414" s="7"/>
      <c r="AE414" s="7"/>
      <c r="AF414" s="6">
        <v>22000000</v>
      </c>
      <c r="AG414" s="6">
        <v>18000000</v>
      </c>
      <c r="AH414" s="6">
        <v>12148000</v>
      </c>
      <c r="AI414" s="6">
        <v>12148000</v>
      </c>
      <c r="AJ414" s="6">
        <v>12148000</v>
      </c>
      <c r="AK414" s="6">
        <v>2090000</v>
      </c>
      <c r="AL414" s="6">
        <v>3689400</v>
      </c>
      <c r="AM414" s="6">
        <v>10330320</v>
      </c>
      <c r="AN414" s="6">
        <v>2500000</v>
      </c>
      <c r="AO414" s="4"/>
      <c r="AP414" s="7"/>
      <c r="AQ414" s="7"/>
      <c r="AR414" s="5"/>
      <c r="AS414" s="5"/>
      <c r="AT414" s="4"/>
    </row>
    <row r="415" spans="1:46" ht="30" x14ac:dyDescent="0.25">
      <c r="A415" s="2">
        <v>411733</v>
      </c>
      <c r="B415" s="3" t="s">
        <v>815</v>
      </c>
      <c r="C415" s="3" t="s">
        <v>816</v>
      </c>
      <c r="D415" s="3" t="s">
        <v>157</v>
      </c>
      <c r="E415" s="2">
        <v>75</v>
      </c>
      <c r="F415" s="3" t="s">
        <v>823</v>
      </c>
      <c r="G415" s="3" t="s">
        <v>822</v>
      </c>
      <c r="H415" s="5"/>
      <c r="I415" s="5"/>
      <c r="J415" s="5"/>
      <c r="K415" s="5"/>
      <c r="L415" s="5"/>
      <c r="M415" s="5"/>
      <c r="N415" s="5"/>
      <c r="O415" s="5"/>
      <c r="P415" s="7"/>
      <c r="Q415" s="5"/>
      <c r="R415" s="5"/>
      <c r="S415" s="5"/>
      <c r="T415" s="5"/>
      <c r="U415" s="5"/>
      <c r="V415" s="5"/>
      <c r="W415" s="7"/>
      <c r="X415" s="7"/>
      <c r="Y415" s="7"/>
      <c r="Z415" s="7"/>
      <c r="AA415" s="5"/>
      <c r="AB415" s="5"/>
      <c r="AC415" s="5"/>
      <c r="AD415" s="6">
        <v>15735137</v>
      </c>
      <c r="AE415" s="6">
        <v>15735137</v>
      </c>
      <c r="AF415" s="4"/>
      <c r="AG415" s="5"/>
      <c r="AH415" s="4"/>
      <c r="AI415" s="5"/>
      <c r="AJ415" s="4"/>
      <c r="AK415" s="4"/>
      <c r="AL415" s="4"/>
      <c r="AM415" s="4"/>
      <c r="AN415" s="4"/>
      <c r="AO415" s="4"/>
      <c r="AP415" s="4"/>
      <c r="AQ415" s="4"/>
      <c r="AR415" s="7"/>
      <c r="AS415" s="7"/>
      <c r="AT415" s="4"/>
    </row>
    <row r="416" spans="1:46" ht="30" x14ac:dyDescent="0.25">
      <c r="A416" s="2">
        <v>411734</v>
      </c>
      <c r="B416" s="3" t="s">
        <v>815</v>
      </c>
      <c r="C416" s="3" t="s">
        <v>816</v>
      </c>
      <c r="D416" s="3" t="s">
        <v>169</v>
      </c>
      <c r="E416" s="2">
        <v>130</v>
      </c>
      <c r="F416" s="3" t="s">
        <v>823</v>
      </c>
      <c r="G416" s="3" t="s">
        <v>822</v>
      </c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6">
        <v>13000000</v>
      </c>
      <c r="AE416" s="6">
        <v>13000000</v>
      </c>
      <c r="AF416" s="4"/>
      <c r="AG416" s="7"/>
      <c r="AH416" s="4"/>
      <c r="AI416" s="5"/>
      <c r="AJ416" s="5"/>
      <c r="AK416" s="5"/>
      <c r="AL416" s="5"/>
      <c r="AM416" s="4"/>
      <c r="AN416" s="4"/>
      <c r="AO416" s="4"/>
      <c r="AP416" s="4"/>
      <c r="AQ416" s="4"/>
      <c r="AR416" s="5"/>
      <c r="AS416" s="5"/>
      <c r="AT416" s="4"/>
    </row>
    <row r="417" spans="1:46" ht="30" x14ac:dyDescent="0.25">
      <c r="A417" s="2">
        <v>404136</v>
      </c>
      <c r="B417" s="3" t="s">
        <v>824</v>
      </c>
      <c r="C417" s="3" t="s">
        <v>825</v>
      </c>
      <c r="D417" s="3" t="s">
        <v>141</v>
      </c>
      <c r="E417" s="2">
        <v>356</v>
      </c>
      <c r="F417" s="3" t="s">
        <v>826</v>
      </c>
      <c r="G417" s="3" t="s">
        <v>827</v>
      </c>
      <c r="H417" s="2">
        <v>2975000</v>
      </c>
      <c r="I417" s="2">
        <v>2531666</v>
      </c>
      <c r="J417" s="2">
        <v>4160000</v>
      </c>
      <c r="K417" s="2">
        <v>4160000</v>
      </c>
      <c r="L417" s="2">
        <v>4160000</v>
      </c>
      <c r="M417" s="2">
        <v>2000000</v>
      </c>
      <c r="N417" s="2">
        <v>4610500</v>
      </c>
      <c r="O417" s="2">
        <v>5634600</v>
      </c>
      <c r="P417" s="7"/>
      <c r="Q417" s="6">
        <v>4284945</v>
      </c>
      <c r="R417" s="6">
        <v>4284945</v>
      </c>
      <c r="S417" s="6">
        <v>2142767</v>
      </c>
      <c r="T417" s="6">
        <v>1661500</v>
      </c>
      <c r="U417" s="6">
        <v>1661500</v>
      </c>
      <c r="V417" s="6">
        <v>1049031</v>
      </c>
      <c r="W417" s="6">
        <v>3331200</v>
      </c>
      <c r="X417" s="6">
        <v>1052000</v>
      </c>
      <c r="Y417" s="6">
        <v>1950000</v>
      </c>
      <c r="Z417" s="6">
        <v>2000000</v>
      </c>
      <c r="AA417" s="6">
        <v>2000000</v>
      </c>
      <c r="AB417" s="6">
        <v>2816000</v>
      </c>
      <c r="AC417" s="6">
        <v>2816000</v>
      </c>
      <c r="AD417" s="6">
        <v>2675000</v>
      </c>
      <c r="AE417" s="6">
        <v>2675000</v>
      </c>
      <c r="AF417" s="6">
        <v>2675000</v>
      </c>
      <c r="AG417" s="6">
        <v>2500000</v>
      </c>
      <c r="AH417" s="4"/>
      <c r="AI417" s="7"/>
      <c r="AJ417" s="7"/>
      <c r="AK417" s="7"/>
      <c r="AL417" s="7"/>
      <c r="AM417" s="4"/>
      <c r="AN417" s="4"/>
      <c r="AO417" s="4"/>
      <c r="AP417" s="4"/>
      <c r="AQ417" s="4"/>
      <c r="AR417" s="5"/>
      <c r="AS417" s="5"/>
      <c r="AT417" s="4"/>
    </row>
    <row r="418" spans="1:46" ht="30" x14ac:dyDescent="0.25">
      <c r="A418" s="2">
        <v>404137</v>
      </c>
      <c r="B418" s="3" t="s">
        <v>824</v>
      </c>
      <c r="C418" s="3" t="s">
        <v>825</v>
      </c>
      <c r="D418" s="3" t="s">
        <v>136</v>
      </c>
      <c r="E418" s="2">
        <v>153</v>
      </c>
      <c r="F418" s="3" t="s">
        <v>832</v>
      </c>
      <c r="G418" s="3" t="s">
        <v>831</v>
      </c>
      <c r="H418" s="2">
        <v>2562000</v>
      </c>
      <c r="I418" s="2">
        <v>5063334</v>
      </c>
      <c r="J418" s="2">
        <v>400000</v>
      </c>
      <c r="K418" s="2">
        <v>400000</v>
      </c>
      <c r="L418" s="2">
        <v>400000</v>
      </c>
      <c r="M418" s="2">
        <v>2000000</v>
      </c>
      <c r="N418" s="2">
        <v>2000000</v>
      </c>
      <c r="O418" s="2">
        <v>0</v>
      </c>
      <c r="P418" s="4"/>
      <c r="Q418" s="4"/>
      <c r="R418" s="4"/>
      <c r="S418" s="4"/>
      <c r="T418" s="4"/>
      <c r="U418" s="4"/>
      <c r="V418" s="4"/>
      <c r="W418" s="6">
        <v>1296000</v>
      </c>
      <c r="X418" s="4"/>
      <c r="Y418" s="4"/>
      <c r="Z418" s="4"/>
      <c r="AA418" s="4"/>
      <c r="AB418" s="4"/>
      <c r="AC418" s="4"/>
      <c r="AD418" s="6">
        <v>500000</v>
      </c>
      <c r="AE418" s="6">
        <v>500000</v>
      </c>
      <c r="AF418" s="6">
        <v>500000</v>
      </c>
      <c r="AG418" s="6">
        <v>6354400</v>
      </c>
      <c r="AH418" s="6">
        <v>6854400</v>
      </c>
      <c r="AI418" s="6">
        <v>6854400</v>
      </c>
      <c r="AJ418" s="6">
        <v>6854400</v>
      </c>
      <c r="AK418" s="4"/>
      <c r="AL418" s="4"/>
      <c r="AM418" s="4"/>
      <c r="AN418" s="4"/>
      <c r="AO418" s="4"/>
      <c r="AP418" s="4"/>
      <c r="AQ418" s="4"/>
      <c r="AR418" s="7"/>
      <c r="AS418" s="7"/>
      <c r="AT418" s="4"/>
    </row>
    <row r="419" spans="1:46" ht="30" x14ac:dyDescent="0.25">
      <c r="A419" s="2">
        <v>404138</v>
      </c>
      <c r="B419" s="3" t="s">
        <v>824</v>
      </c>
      <c r="C419" s="3" t="s">
        <v>825</v>
      </c>
      <c r="D419" s="3" t="s">
        <v>180</v>
      </c>
      <c r="E419" s="5"/>
      <c r="F419" s="3" t="s">
        <v>830</v>
      </c>
      <c r="G419" s="3" t="s">
        <v>827</v>
      </c>
      <c r="H419" s="6">
        <v>2975000</v>
      </c>
      <c r="I419" s="6">
        <v>2531667</v>
      </c>
      <c r="J419" s="6">
        <v>4160000</v>
      </c>
      <c r="K419" s="6">
        <v>4160000</v>
      </c>
      <c r="L419" s="6">
        <v>4160000</v>
      </c>
      <c r="M419" s="2">
        <v>2000000</v>
      </c>
      <c r="N419" s="2">
        <v>4610500</v>
      </c>
      <c r="O419" s="2">
        <v>3756400</v>
      </c>
      <c r="P419" s="4"/>
      <c r="Q419" s="2">
        <v>4284945</v>
      </c>
      <c r="R419" s="6">
        <v>4284945</v>
      </c>
      <c r="S419" s="6">
        <v>2142767</v>
      </c>
      <c r="T419" s="6">
        <v>1661500</v>
      </c>
      <c r="U419" s="6">
        <v>1661500</v>
      </c>
      <c r="V419" s="4"/>
      <c r="W419" s="4"/>
      <c r="X419" s="6">
        <v>0</v>
      </c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30" x14ac:dyDescent="0.25">
      <c r="A420" s="2">
        <v>404139</v>
      </c>
      <c r="B420" s="3" t="s">
        <v>824</v>
      </c>
      <c r="C420" s="3" t="s">
        <v>825</v>
      </c>
      <c r="D420" s="3" t="s">
        <v>157</v>
      </c>
      <c r="E420" s="2">
        <v>160</v>
      </c>
      <c r="F420" s="3" t="s">
        <v>830</v>
      </c>
      <c r="G420" s="3" t="s">
        <v>831</v>
      </c>
      <c r="H420" s="2">
        <v>0</v>
      </c>
      <c r="I420" s="2">
        <v>0</v>
      </c>
      <c r="J420" s="2">
        <v>400000</v>
      </c>
      <c r="K420" s="2">
        <v>400000</v>
      </c>
      <c r="L420" s="2">
        <v>400000</v>
      </c>
      <c r="M420" s="2">
        <v>3000000</v>
      </c>
      <c r="N420" s="2">
        <v>3000000</v>
      </c>
      <c r="O420" s="2">
        <v>0</v>
      </c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4"/>
      <c r="AE420" s="4"/>
      <c r="AF420" s="4"/>
      <c r="AG420" s="6">
        <v>1612300</v>
      </c>
      <c r="AH420" s="6">
        <v>1612800</v>
      </c>
      <c r="AI420" s="2">
        <v>1612800</v>
      </c>
      <c r="AJ420" s="2">
        <v>1612800</v>
      </c>
      <c r="AK420" s="5"/>
      <c r="AL420" s="5"/>
      <c r="AM420" s="5"/>
      <c r="AN420" s="4"/>
      <c r="AO420" s="4"/>
      <c r="AP420" s="4"/>
      <c r="AQ420" s="4"/>
      <c r="AR420" s="5"/>
      <c r="AS420" s="5"/>
      <c r="AT420" s="4"/>
    </row>
    <row r="421" spans="1:46" ht="30" x14ac:dyDescent="0.25">
      <c r="A421" s="2">
        <v>404676</v>
      </c>
      <c r="B421" s="3" t="s">
        <v>824</v>
      </c>
      <c r="C421" s="3" t="s">
        <v>825</v>
      </c>
      <c r="D421" s="3" t="s">
        <v>169</v>
      </c>
      <c r="E421" s="2">
        <v>351</v>
      </c>
      <c r="F421" s="3" t="s">
        <v>828</v>
      </c>
      <c r="G421" s="3" t="s">
        <v>829</v>
      </c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2">
        <v>3323000</v>
      </c>
      <c r="U421" s="2">
        <v>3323000</v>
      </c>
      <c r="V421" s="2">
        <v>3120094</v>
      </c>
      <c r="W421" s="6">
        <v>3331200</v>
      </c>
      <c r="X421" s="6">
        <v>4500000</v>
      </c>
      <c r="Y421" s="6">
        <v>1825000</v>
      </c>
      <c r="Z421" s="6">
        <v>1800000</v>
      </c>
      <c r="AA421" s="6">
        <v>2000000</v>
      </c>
      <c r="AB421" s="6">
        <v>2816000</v>
      </c>
      <c r="AC421" s="6">
        <v>2816000</v>
      </c>
      <c r="AD421" s="6">
        <v>2675000</v>
      </c>
      <c r="AE421" s="6">
        <v>2675000</v>
      </c>
      <c r="AF421" s="6">
        <v>2675000</v>
      </c>
      <c r="AG421" s="6">
        <v>2500000</v>
      </c>
      <c r="AH421" s="4"/>
      <c r="AI421" s="7"/>
      <c r="AJ421" s="7"/>
      <c r="AK421" s="7"/>
      <c r="AL421" s="7"/>
      <c r="AM421" s="7"/>
      <c r="AN421" s="4"/>
      <c r="AO421" s="6">
        <v>8467200</v>
      </c>
      <c r="AP421" s="4"/>
      <c r="AQ421" s="4"/>
      <c r="AR421" s="5"/>
      <c r="AS421" s="5"/>
      <c r="AT421" s="4"/>
    </row>
    <row r="422" spans="1:46" ht="30" x14ac:dyDescent="0.25">
      <c r="A422" s="2">
        <v>400186</v>
      </c>
      <c r="B422" s="3" t="s">
        <v>838</v>
      </c>
      <c r="C422" s="3" t="s">
        <v>839</v>
      </c>
      <c r="D422" s="3" t="s">
        <v>384</v>
      </c>
      <c r="E422" s="2">
        <v>420</v>
      </c>
      <c r="F422" s="3" t="s">
        <v>499</v>
      </c>
      <c r="G422" s="3" t="s">
        <v>499</v>
      </c>
      <c r="H422" s="7"/>
      <c r="I422" s="7"/>
      <c r="J422" s="7"/>
      <c r="K422" s="7"/>
      <c r="L422" s="7"/>
      <c r="M422" s="5"/>
      <c r="N422" s="5"/>
      <c r="O422" s="5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2">
        <v>70609000</v>
      </c>
      <c r="AD422" s="2">
        <v>11951000</v>
      </c>
      <c r="AE422" s="6">
        <v>126609375</v>
      </c>
      <c r="AF422" s="6">
        <v>137053000</v>
      </c>
      <c r="AG422" s="6">
        <v>137053000</v>
      </c>
      <c r="AH422" s="6">
        <v>162990000</v>
      </c>
      <c r="AI422" s="2">
        <v>174769000</v>
      </c>
      <c r="AJ422" s="2">
        <v>211005000</v>
      </c>
      <c r="AK422" s="2">
        <v>71420000</v>
      </c>
      <c r="AL422" s="2">
        <v>81031000</v>
      </c>
      <c r="AM422" s="2">
        <v>81296000</v>
      </c>
      <c r="AN422" s="2">
        <v>36293976</v>
      </c>
      <c r="AO422" s="2">
        <v>58580000</v>
      </c>
      <c r="AP422" s="5"/>
      <c r="AQ422" s="5"/>
      <c r="AR422" s="2">
        <v>0</v>
      </c>
      <c r="AS422" s="5"/>
      <c r="AT422" s="4"/>
    </row>
    <row r="423" spans="1:46" ht="30" x14ac:dyDescent="0.25">
      <c r="A423" s="2">
        <v>400187</v>
      </c>
      <c r="B423" s="3" t="s">
        <v>838</v>
      </c>
      <c r="C423" s="3" t="s">
        <v>839</v>
      </c>
      <c r="D423" s="3" t="s">
        <v>312</v>
      </c>
      <c r="E423" s="2">
        <v>400</v>
      </c>
      <c r="F423" s="3" t="s">
        <v>844</v>
      </c>
      <c r="G423" s="3" t="s">
        <v>845</v>
      </c>
      <c r="H423" s="5"/>
      <c r="I423" s="5"/>
      <c r="J423" s="5"/>
      <c r="K423" s="5"/>
      <c r="L423" s="5"/>
      <c r="M423" s="5"/>
      <c r="N423" s="5"/>
      <c r="O423" s="5"/>
      <c r="P423" s="4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2">
        <v>3000000</v>
      </c>
      <c r="AB423" s="2">
        <v>49062000</v>
      </c>
      <c r="AC423" s="2">
        <v>68837000</v>
      </c>
      <c r="AD423" s="2">
        <v>49557000</v>
      </c>
      <c r="AE423" s="6">
        <v>126609375</v>
      </c>
      <c r="AF423" s="6">
        <v>49543000</v>
      </c>
      <c r="AG423" s="6">
        <v>49543000</v>
      </c>
      <c r="AH423" s="6">
        <v>56892000</v>
      </c>
      <c r="AI423" s="2">
        <v>93873000</v>
      </c>
      <c r="AJ423" s="2">
        <v>71525000</v>
      </c>
      <c r="AK423" s="2">
        <v>73843000</v>
      </c>
      <c r="AL423" s="2">
        <v>100051000</v>
      </c>
      <c r="AM423" s="2">
        <v>53054000</v>
      </c>
      <c r="AN423" s="5"/>
      <c r="AO423" s="5"/>
      <c r="AP423" s="5"/>
      <c r="AQ423" s="5"/>
      <c r="AR423" s="2">
        <v>0</v>
      </c>
      <c r="AS423" s="5"/>
      <c r="AT423" s="4"/>
    </row>
    <row r="424" spans="1:46" ht="30" x14ac:dyDescent="0.25">
      <c r="A424" s="2">
        <v>405030</v>
      </c>
      <c r="B424" s="3" t="s">
        <v>838</v>
      </c>
      <c r="C424" s="3" t="s">
        <v>839</v>
      </c>
      <c r="D424" s="3" t="s">
        <v>177</v>
      </c>
      <c r="E424" s="2">
        <v>380</v>
      </c>
      <c r="F424" s="3" t="s">
        <v>848</v>
      </c>
      <c r="G424" s="3" t="s">
        <v>849</v>
      </c>
      <c r="H424" s="5"/>
      <c r="I424" s="5"/>
      <c r="J424" s="5"/>
      <c r="K424" s="5"/>
      <c r="L424" s="5"/>
      <c r="M424" s="5"/>
      <c r="N424" s="5"/>
      <c r="O424" s="5"/>
      <c r="P424" s="4"/>
      <c r="Q424" s="7"/>
      <c r="R424" s="7"/>
      <c r="S424" s="7"/>
      <c r="T424" s="5"/>
      <c r="U424" s="7"/>
      <c r="V424" s="6">
        <v>78870000</v>
      </c>
      <c r="W424" s="6">
        <v>115554000</v>
      </c>
      <c r="X424" s="6">
        <v>106247000</v>
      </c>
      <c r="Y424" s="6">
        <v>111660000</v>
      </c>
      <c r="Z424" s="6">
        <v>176876600</v>
      </c>
      <c r="AA424" s="6">
        <v>141943000</v>
      </c>
      <c r="AB424" s="2">
        <v>74175000</v>
      </c>
      <c r="AC424" s="6">
        <v>143177000</v>
      </c>
      <c r="AD424" s="6">
        <v>194846000</v>
      </c>
      <c r="AE424" s="6">
        <v>126609375</v>
      </c>
      <c r="AF424" s="6">
        <v>165387000</v>
      </c>
      <c r="AG424" s="6">
        <v>165387000</v>
      </c>
      <c r="AH424" s="6">
        <v>189667000</v>
      </c>
      <c r="AI424" s="6">
        <v>202427000</v>
      </c>
      <c r="AJ424" s="6">
        <v>169472000</v>
      </c>
      <c r="AK424" s="6">
        <v>186389000</v>
      </c>
      <c r="AL424" s="6">
        <v>174233000</v>
      </c>
      <c r="AM424" s="6">
        <v>128308000</v>
      </c>
      <c r="AN424" s="6">
        <v>155554800</v>
      </c>
      <c r="AO424" s="2">
        <v>196097000</v>
      </c>
      <c r="AP424" s="6">
        <v>192938000</v>
      </c>
      <c r="AQ424" s="2">
        <v>203283000</v>
      </c>
      <c r="AR424" s="6">
        <v>195179000</v>
      </c>
      <c r="AS424" s="6">
        <v>170924000</v>
      </c>
      <c r="AT424" s="6">
        <v>222382000</v>
      </c>
    </row>
    <row r="425" spans="1:46" ht="30" x14ac:dyDescent="0.25">
      <c r="A425" s="2">
        <v>409380</v>
      </c>
      <c r="B425" s="3" t="s">
        <v>838</v>
      </c>
      <c r="C425" s="3" t="s">
        <v>839</v>
      </c>
      <c r="D425" s="3" t="s">
        <v>180</v>
      </c>
      <c r="E425" s="2">
        <v>1571</v>
      </c>
      <c r="F425" s="3" t="s">
        <v>499</v>
      </c>
      <c r="G425" s="3" t="s">
        <v>499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4"/>
      <c r="Q425" s="4"/>
      <c r="R425" s="4"/>
      <c r="S425" s="4"/>
      <c r="T425" s="7"/>
      <c r="U425" s="4"/>
      <c r="V425" s="4"/>
      <c r="W425" s="4"/>
      <c r="X425" s="4"/>
      <c r="Y425" s="4"/>
      <c r="Z425" s="4"/>
      <c r="AA425" s="4"/>
      <c r="AB425" s="7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7"/>
      <c r="AP425" s="4"/>
      <c r="AQ425" s="7"/>
      <c r="AR425" s="4"/>
      <c r="AS425" s="4"/>
      <c r="AT425" s="4"/>
    </row>
    <row r="426" spans="1:46" ht="30" x14ac:dyDescent="0.25">
      <c r="A426" s="2">
        <v>409381</v>
      </c>
      <c r="B426" s="3" t="s">
        <v>838</v>
      </c>
      <c r="C426" s="3" t="s">
        <v>839</v>
      </c>
      <c r="D426" s="3" t="s">
        <v>157</v>
      </c>
      <c r="E426" s="2">
        <v>1572</v>
      </c>
      <c r="F426" s="3" t="s">
        <v>499</v>
      </c>
      <c r="G426" s="3" t="s">
        <v>499</v>
      </c>
      <c r="H426" s="2">
        <v>172029300</v>
      </c>
      <c r="I426" s="2">
        <v>78467020</v>
      </c>
      <c r="J426" s="2">
        <v>235347110</v>
      </c>
      <c r="K426" s="2">
        <v>241846000</v>
      </c>
      <c r="L426" s="2">
        <v>182000000</v>
      </c>
      <c r="M426" s="2">
        <v>182000000</v>
      </c>
      <c r="N426" s="2">
        <v>192878290</v>
      </c>
      <c r="O426" s="2">
        <v>251114800</v>
      </c>
      <c r="P426" s="6">
        <v>175700000</v>
      </c>
      <c r="Q426" s="6">
        <v>79334250</v>
      </c>
      <c r="R426" s="2">
        <v>254380000</v>
      </c>
      <c r="S426" s="2">
        <v>290340000</v>
      </c>
      <c r="T426" s="2">
        <v>242500000</v>
      </c>
      <c r="U426" s="2">
        <v>429680000</v>
      </c>
      <c r="V426" s="2">
        <v>398270000</v>
      </c>
      <c r="W426" s="2">
        <v>337019000</v>
      </c>
      <c r="X426" s="2">
        <v>243320000</v>
      </c>
      <c r="Y426" s="2">
        <v>263290000</v>
      </c>
      <c r="Z426" s="2">
        <v>91484600</v>
      </c>
      <c r="AA426" s="2">
        <v>189349000</v>
      </c>
      <c r="AB426" s="2">
        <v>207881000</v>
      </c>
      <c r="AC426" s="2">
        <v>84450000</v>
      </c>
      <c r="AD426" s="5"/>
      <c r="AE426" s="4"/>
      <c r="AF426" s="4"/>
      <c r="AG426" s="4"/>
      <c r="AH426" s="4"/>
      <c r="AI426" s="5"/>
      <c r="AJ426" s="5"/>
      <c r="AK426" s="5"/>
      <c r="AL426" s="5"/>
      <c r="AM426" s="5"/>
      <c r="AN426" s="5"/>
      <c r="AO426" s="5"/>
      <c r="AP426" s="5"/>
      <c r="AQ426" s="5"/>
      <c r="AR426" s="2">
        <v>0</v>
      </c>
      <c r="AS426" s="5"/>
      <c r="AT426" s="4"/>
    </row>
    <row r="427" spans="1:46" ht="30" x14ac:dyDescent="0.25">
      <c r="A427" s="2">
        <v>409382</v>
      </c>
      <c r="B427" s="3" t="s">
        <v>838</v>
      </c>
      <c r="C427" s="3" t="s">
        <v>839</v>
      </c>
      <c r="D427" s="3" t="s">
        <v>136</v>
      </c>
      <c r="E427" s="2">
        <v>1555</v>
      </c>
      <c r="F427" s="3" t="s">
        <v>499</v>
      </c>
      <c r="G427" s="3" t="s">
        <v>499</v>
      </c>
      <c r="H427" s="2">
        <v>219951300</v>
      </c>
      <c r="I427" s="2">
        <v>316955000</v>
      </c>
      <c r="J427" s="2">
        <v>178108700</v>
      </c>
      <c r="K427" s="2">
        <v>135177000</v>
      </c>
      <c r="L427" s="2">
        <v>182000000</v>
      </c>
      <c r="M427" s="2">
        <v>182000000</v>
      </c>
      <c r="N427" s="2">
        <v>154762200</v>
      </c>
      <c r="O427" s="2">
        <v>119398600</v>
      </c>
      <c r="P427" s="2">
        <v>175850000</v>
      </c>
      <c r="Q427" s="2">
        <v>252615800</v>
      </c>
      <c r="R427" s="2">
        <v>128590000</v>
      </c>
      <c r="S427" s="2">
        <v>100700000</v>
      </c>
      <c r="T427" s="2">
        <v>136000000</v>
      </c>
      <c r="U427" s="5"/>
      <c r="V427" s="2">
        <v>8740000</v>
      </c>
      <c r="W427" s="2">
        <v>40257000</v>
      </c>
      <c r="X427" s="2">
        <v>115249000</v>
      </c>
      <c r="Y427" s="2">
        <v>58153000</v>
      </c>
      <c r="Z427" s="2">
        <v>112111000</v>
      </c>
      <c r="AA427" s="2">
        <v>147733000</v>
      </c>
      <c r="AB427" s="2">
        <v>130083000</v>
      </c>
      <c r="AC427" s="2">
        <v>32323000</v>
      </c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7"/>
      <c r="AO427" s="7"/>
      <c r="AP427" s="7"/>
      <c r="AQ427" s="5"/>
      <c r="AR427" s="6">
        <v>0</v>
      </c>
      <c r="AS427" s="5"/>
      <c r="AT427" s="4"/>
    </row>
    <row r="428" spans="1:46" ht="30" x14ac:dyDescent="0.25">
      <c r="A428" s="2">
        <v>409383</v>
      </c>
      <c r="B428" s="3" t="s">
        <v>838</v>
      </c>
      <c r="C428" s="3" t="s">
        <v>839</v>
      </c>
      <c r="D428" s="3" t="s">
        <v>141</v>
      </c>
      <c r="E428" s="2">
        <v>1922</v>
      </c>
      <c r="F428" s="3" t="s">
        <v>1771</v>
      </c>
      <c r="G428" s="3" t="s">
        <v>1772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4"/>
      <c r="AO428" s="4"/>
      <c r="AP428" s="5"/>
      <c r="AQ428" s="5"/>
      <c r="AR428" s="5"/>
      <c r="AS428" s="5"/>
      <c r="AT428" s="4"/>
    </row>
    <row r="429" spans="1:46" ht="30" x14ac:dyDescent="0.25">
      <c r="A429" s="2">
        <v>409408</v>
      </c>
      <c r="B429" s="3" t="s">
        <v>838</v>
      </c>
      <c r="C429" s="3" t="s">
        <v>839</v>
      </c>
      <c r="D429" s="3" t="s">
        <v>852</v>
      </c>
      <c r="E429" s="2">
        <v>355</v>
      </c>
      <c r="F429" s="3" t="s">
        <v>853</v>
      </c>
      <c r="G429" s="3" t="s">
        <v>854</v>
      </c>
      <c r="H429" s="7"/>
      <c r="I429" s="7"/>
      <c r="J429" s="7"/>
      <c r="K429" s="7"/>
      <c r="L429" s="7"/>
      <c r="M429" s="7"/>
      <c r="N429" s="6">
        <v>10762800</v>
      </c>
      <c r="O429" s="6">
        <v>37275600</v>
      </c>
      <c r="P429" s="6">
        <v>35401500</v>
      </c>
      <c r="Q429" s="6">
        <v>35401500</v>
      </c>
      <c r="R429" s="6">
        <v>34617900</v>
      </c>
      <c r="S429" s="6">
        <v>34131000</v>
      </c>
      <c r="T429" s="6">
        <v>34618000</v>
      </c>
      <c r="U429" s="2">
        <v>38158000</v>
      </c>
      <c r="V429" s="2">
        <v>37237000</v>
      </c>
      <c r="W429" s="2">
        <v>34915000</v>
      </c>
      <c r="X429" s="2">
        <v>30608000</v>
      </c>
      <c r="Y429" s="2">
        <v>37277000</v>
      </c>
      <c r="Z429" s="2">
        <v>35747000</v>
      </c>
      <c r="AA429" s="2">
        <v>37180000</v>
      </c>
      <c r="AB429" s="2">
        <v>40469000</v>
      </c>
      <c r="AC429" s="2">
        <v>40000000</v>
      </c>
      <c r="AD429" s="5"/>
      <c r="AE429" s="5"/>
      <c r="AF429" s="5"/>
      <c r="AG429" s="5"/>
      <c r="AH429" s="5"/>
      <c r="AI429" s="5"/>
      <c r="AJ429" s="5"/>
      <c r="AK429" s="5"/>
      <c r="AL429" s="5"/>
      <c r="AM429" s="2">
        <v>224958000</v>
      </c>
      <c r="AN429" s="5"/>
      <c r="AO429" s="5"/>
      <c r="AP429" s="5"/>
      <c r="AQ429" s="5"/>
      <c r="AR429" s="2">
        <v>0</v>
      </c>
      <c r="AS429" s="7"/>
      <c r="AT429" s="6">
        <v>0</v>
      </c>
    </row>
    <row r="430" spans="1:46" ht="30" x14ac:dyDescent="0.25">
      <c r="A430" s="2">
        <v>409414</v>
      </c>
      <c r="B430" s="3" t="s">
        <v>838</v>
      </c>
      <c r="C430" s="3" t="s">
        <v>839</v>
      </c>
      <c r="D430" s="3" t="s">
        <v>169</v>
      </c>
      <c r="E430" s="2">
        <v>330</v>
      </c>
      <c r="F430" s="3" t="s">
        <v>855</v>
      </c>
      <c r="G430" s="3" t="s">
        <v>856</v>
      </c>
      <c r="H430" s="6">
        <v>46657900</v>
      </c>
      <c r="I430" s="6">
        <v>27335500</v>
      </c>
      <c r="J430" s="6">
        <v>22692100</v>
      </c>
      <c r="K430" s="6">
        <v>19851030</v>
      </c>
      <c r="L430" s="6">
        <v>2000000</v>
      </c>
      <c r="M430" s="6">
        <v>6000000</v>
      </c>
      <c r="N430" s="6">
        <v>8258400</v>
      </c>
      <c r="O430" s="6">
        <v>35885300</v>
      </c>
      <c r="P430" s="6">
        <v>19200000</v>
      </c>
      <c r="Q430" s="6">
        <v>17863000</v>
      </c>
      <c r="R430" s="6">
        <v>18280000</v>
      </c>
      <c r="S430" s="6">
        <v>126100000</v>
      </c>
      <c r="T430" s="6">
        <v>8300000</v>
      </c>
      <c r="U430" s="2">
        <v>14340000</v>
      </c>
      <c r="V430" s="2">
        <v>18345000</v>
      </c>
      <c r="W430" s="2">
        <v>48141000</v>
      </c>
      <c r="X430" s="2">
        <v>73649000</v>
      </c>
      <c r="Y430" s="2">
        <v>67860000</v>
      </c>
      <c r="Z430" s="2">
        <v>107315000</v>
      </c>
      <c r="AA430" s="2">
        <v>57378000</v>
      </c>
      <c r="AB430" s="2">
        <v>59564000</v>
      </c>
      <c r="AC430" s="2">
        <v>64519000</v>
      </c>
      <c r="AD430" s="2">
        <v>57292000</v>
      </c>
      <c r="AE430" s="2">
        <v>126609375</v>
      </c>
      <c r="AF430" s="2">
        <v>42978000</v>
      </c>
      <c r="AG430" s="2">
        <v>42978000</v>
      </c>
      <c r="AH430" s="2">
        <v>56892000</v>
      </c>
      <c r="AI430" s="2">
        <v>93873000</v>
      </c>
      <c r="AJ430" s="2">
        <v>114251000</v>
      </c>
      <c r="AK430" s="2">
        <v>72466000</v>
      </c>
      <c r="AL430" s="2">
        <v>67707000</v>
      </c>
      <c r="AM430" s="5"/>
      <c r="AN430" s="5"/>
      <c r="AO430" s="5"/>
      <c r="AP430" s="5"/>
      <c r="AQ430" s="5"/>
      <c r="AR430" s="2">
        <v>0</v>
      </c>
      <c r="AS430" s="5"/>
      <c r="AT430" s="4"/>
    </row>
    <row r="431" spans="1:46" ht="30" x14ac:dyDescent="0.25">
      <c r="A431" s="2">
        <v>410983</v>
      </c>
      <c r="B431" s="3" t="s">
        <v>838</v>
      </c>
      <c r="C431" s="3" t="s">
        <v>839</v>
      </c>
      <c r="D431" s="3" t="s">
        <v>172</v>
      </c>
      <c r="E431" s="2">
        <v>375</v>
      </c>
      <c r="F431" s="3" t="s">
        <v>850</v>
      </c>
      <c r="G431" s="3" t="s">
        <v>851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2">
        <v>81484000</v>
      </c>
      <c r="AC431" s="2">
        <v>189316000</v>
      </c>
      <c r="AD431" s="2">
        <v>278952000</v>
      </c>
      <c r="AE431" s="2">
        <v>126609375</v>
      </c>
      <c r="AF431" s="2">
        <v>307344000</v>
      </c>
      <c r="AG431" s="2">
        <v>307344000</v>
      </c>
      <c r="AH431" s="2">
        <v>203503000</v>
      </c>
      <c r="AI431" s="2">
        <v>100080000</v>
      </c>
      <c r="AJ431" s="5"/>
      <c r="AK431" s="5"/>
      <c r="AL431" s="5"/>
      <c r="AM431" s="5"/>
      <c r="AN431" s="5"/>
      <c r="AO431" s="5"/>
      <c r="AP431" s="5"/>
      <c r="AQ431" s="5"/>
      <c r="AR431" s="2">
        <v>0</v>
      </c>
      <c r="AS431" s="5"/>
      <c r="AT431" s="4"/>
    </row>
    <row r="432" spans="1:46" ht="30" x14ac:dyDescent="0.25">
      <c r="A432" s="2">
        <v>411445</v>
      </c>
      <c r="B432" s="3" t="s">
        <v>838</v>
      </c>
      <c r="C432" s="3" t="s">
        <v>839</v>
      </c>
      <c r="D432" s="3" t="s">
        <v>393</v>
      </c>
      <c r="E432" s="2">
        <v>400</v>
      </c>
      <c r="F432" s="3" t="s">
        <v>842</v>
      </c>
      <c r="G432" s="3" t="s">
        <v>843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5"/>
      <c r="V432" s="5"/>
      <c r="W432" s="5"/>
      <c r="X432" s="5"/>
      <c r="Y432" s="5"/>
      <c r="Z432" s="5"/>
      <c r="AA432" s="5"/>
      <c r="AB432" s="5"/>
      <c r="AC432" s="5"/>
      <c r="AD432" s="2">
        <v>4946000</v>
      </c>
      <c r="AE432" s="2">
        <v>126609375</v>
      </c>
      <c r="AF432" s="2">
        <v>194396000</v>
      </c>
      <c r="AG432" s="2">
        <v>194396000</v>
      </c>
      <c r="AH432" s="2">
        <v>354170000</v>
      </c>
      <c r="AI432" s="2">
        <v>485750000</v>
      </c>
      <c r="AJ432" s="2">
        <v>331384000</v>
      </c>
      <c r="AK432" s="2">
        <v>313389000</v>
      </c>
      <c r="AL432" s="2">
        <v>210783000</v>
      </c>
      <c r="AM432" s="2">
        <v>269517000</v>
      </c>
      <c r="AN432" s="2">
        <v>361694000</v>
      </c>
      <c r="AO432" s="2">
        <v>115733000</v>
      </c>
      <c r="AP432" s="2">
        <v>129586000</v>
      </c>
      <c r="AQ432" s="2">
        <v>142419937</v>
      </c>
      <c r="AR432" s="2">
        <v>139015000</v>
      </c>
      <c r="AS432" s="2">
        <v>80069000</v>
      </c>
      <c r="AT432" s="6">
        <v>28642000</v>
      </c>
    </row>
    <row r="433" spans="1:46" ht="30" x14ac:dyDescent="0.25">
      <c r="A433" s="2">
        <v>411710</v>
      </c>
      <c r="B433" s="3" t="s">
        <v>838</v>
      </c>
      <c r="C433" s="3" t="s">
        <v>839</v>
      </c>
      <c r="D433" s="3" t="s">
        <v>256</v>
      </c>
      <c r="E433" s="2">
        <v>310</v>
      </c>
      <c r="F433" s="3" t="s">
        <v>268</v>
      </c>
      <c r="G433" s="3" t="s">
        <v>269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5"/>
      <c r="U433" s="5"/>
      <c r="V433" s="5"/>
      <c r="W433" s="7"/>
      <c r="X433" s="7"/>
      <c r="Y433" s="7"/>
      <c r="Z433" s="7"/>
      <c r="AA433" s="7"/>
      <c r="AB433" s="5"/>
      <c r="AC433" s="5"/>
      <c r="AD433" s="5"/>
      <c r="AE433" s="2">
        <v>126609375</v>
      </c>
      <c r="AF433" s="2">
        <v>66995000</v>
      </c>
      <c r="AG433" s="6">
        <v>66995000</v>
      </c>
      <c r="AH433" s="5"/>
      <c r="AI433" s="5"/>
      <c r="AJ433" s="5"/>
      <c r="AK433" s="5"/>
      <c r="AL433" s="5"/>
      <c r="AM433" s="5"/>
      <c r="AN433" s="2">
        <v>45929000</v>
      </c>
      <c r="AO433" s="7"/>
      <c r="AP433" s="7"/>
      <c r="AQ433" s="7"/>
      <c r="AR433" s="6">
        <v>0</v>
      </c>
      <c r="AS433" s="7"/>
      <c r="AT433" s="4"/>
    </row>
    <row r="434" spans="1:46" ht="30" x14ac:dyDescent="0.25">
      <c r="A434" s="2">
        <v>411711</v>
      </c>
      <c r="B434" s="3" t="s">
        <v>838</v>
      </c>
      <c r="C434" s="3" t="s">
        <v>839</v>
      </c>
      <c r="D434" s="3" t="s">
        <v>391</v>
      </c>
      <c r="E434" s="2">
        <v>340</v>
      </c>
      <c r="F434" s="3" t="s">
        <v>265</v>
      </c>
      <c r="G434" s="3" t="s">
        <v>266</v>
      </c>
      <c r="H434" s="5"/>
      <c r="I434" s="5"/>
      <c r="J434" s="5"/>
      <c r="K434" s="5"/>
      <c r="L434" s="5"/>
      <c r="M434" s="5"/>
      <c r="N434" s="5"/>
      <c r="O434" s="5"/>
      <c r="P434" s="4"/>
      <c r="Q434" s="4"/>
      <c r="R434" s="4"/>
      <c r="S434" s="7"/>
      <c r="T434" s="7"/>
      <c r="U434" s="7"/>
      <c r="V434" s="7"/>
      <c r="W434" s="4"/>
      <c r="X434" s="4"/>
      <c r="Y434" s="4"/>
      <c r="Z434" s="4"/>
      <c r="AA434" s="4"/>
      <c r="AB434" s="7"/>
      <c r="AC434" s="7"/>
      <c r="AD434" s="7"/>
      <c r="AE434" s="6">
        <v>126609375</v>
      </c>
      <c r="AF434" s="6">
        <v>95191000</v>
      </c>
      <c r="AG434" s="6">
        <v>95191000</v>
      </c>
      <c r="AH434" s="6">
        <v>103950000</v>
      </c>
      <c r="AI434" s="6">
        <v>97740000</v>
      </c>
      <c r="AJ434" s="6">
        <v>111437000</v>
      </c>
      <c r="AK434" s="6">
        <v>132177000</v>
      </c>
      <c r="AL434" s="7"/>
      <c r="AM434" s="7"/>
      <c r="AN434" s="6">
        <v>268466000</v>
      </c>
      <c r="AO434" s="4"/>
      <c r="AP434" s="4"/>
      <c r="AQ434" s="4"/>
      <c r="AR434" s="6">
        <v>0</v>
      </c>
      <c r="AS434" s="4"/>
      <c r="AT434" s="4"/>
    </row>
    <row r="435" spans="1:46" ht="30" x14ac:dyDescent="0.25">
      <c r="A435" s="2">
        <v>411712</v>
      </c>
      <c r="B435" s="3" t="s">
        <v>838</v>
      </c>
      <c r="C435" s="3" t="s">
        <v>839</v>
      </c>
      <c r="D435" s="3" t="s">
        <v>253</v>
      </c>
      <c r="E435" s="2">
        <v>297</v>
      </c>
      <c r="F435" s="3" t="s">
        <v>857</v>
      </c>
      <c r="G435" s="3" t="s">
        <v>858</v>
      </c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2">
        <v>138260000</v>
      </c>
      <c r="AO435" s="5"/>
      <c r="AP435" s="4"/>
      <c r="AQ435" s="4"/>
      <c r="AR435" s="6">
        <v>0</v>
      </c>
      <c r="AS435" s="4"/>
      <c r="AT435" s="4"/>
    </row>
    <row r="436" spans="1:46" ht="30" x14ac:dyDescent="0.25">
      <c r="A436" s="2">
        <v>411713</v>
      </c>
      <c r="B436" s="3" t="s">
        <v>838</v>
      </c>
      <c r="C436" s="3" t="s">
        <v>839</v>
      </c>
      <c r="D436" s="3" t="s">
        <v>532</v>
      </c>
      <c r="E436" s="2">
        <v>390</v>
      </c>
      <c r="F436" s="3" t="s">
        <v>846</v>
      </c>
      <c r="G436" s="3" t="s">
        <v>847</v>
      </c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7"/>
      <c r="AF436" s="6">
        <v>44784000</v>
      </c>
      <c r="AG436" s="6">
        <v>44784000</v>
      </c>
      <c r="AH436" s="6">
        <v>37370000</v>
      </c>
      <c r="AI436" s="6">
        <v>25145000</v>
      </c>
      <c r="AJ436" s="6">
        <v>26604000</v>
      </c>
      <c r="AK436" s="6">
        <v>15946000</v>
      </c>
      <c r="AL436" s="6">
        <v>105349000</v>
      </c>
      <c r="AM436" s="6">
        <v>27515000</v>
      </c>
      <c r="AN436" s="7"/>
      <c r="AO436" s="6">
        <v>52580400</v>
      </c>
      <c r="AP436" s="6">
        <v>81603000</v>
      </c>
      <c r="AQ436" s="6">
        <v>100645282</v>
      </c>
      <c r="AR436" s="6">
        <v>102737000</v>
      </c>
      <c r="AS436" s="6">
        <v>91616900</v>
      </c>
      <c r="AT436" s="6">
        <v>111103000</v>
      </c>
    </row>
    <row r="437" spans="1:46" ht="30" x14ac:dyDescent="0.25">
      <c r="A437" s="2">
        <v>412178</v>
      </c>
      <c r="B437" s="3" t="s">
        <v>838</v>
      </c>
      <c r="C437" s="3" t="s">
        <v>839</v>
      </c>
      <c r="D437" s="3" t="s">
        <v>717</v>
      </c>
      <c r="E437" s="2">
        <v>403</v>
      </c>
      <c r="F437" s="3" t="s">
        <v>840</v>
      </c>
      <c r="G437" s="3" t="s">
        <v>841</v>
      </c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2">
        <v>27345000</v>
      </c>
      <c r="AI437" s="2">
        <v>84536000</v>
      </c>
      <c r="AJ437" s="2">
        <v>139396000</v>
      </c>
      <c r="AK437" s="2">
        <v>171117000</v>
      </c>
      <c r="AL437" s="2">
        <v>153696000</v>
      </c>
      <c r="AM437" s="2">
        <v>202503000</v>
      </c>
      <c r="AN437" s="5"/>
      <c r="AO437" s="2">
        <v>282711000</v>
      </c>
      <c r="AP437" s="2">
        <v>297758000</v>
      </c>
      <c r="AQ437" s="2">
        <v>235776000</v>
      </c>
      <c r="AR437" s="2">
        <v>248651000</v>
      </c>
      <c r="AS437" s="2">
        <v>261137000</v>
      </c>
      <c r="AT437" s="6">
        <v>173330000</v>
      </c>
    </row>
    <row r="438" spans="1:46" ht="30" x14ac:dyDescent="0.25">
      <c r="A438" s="2">
        <v>444131</v>
      </c>
      <c r="B438" s="3" t="s">
        <v>838</v>
      </c>
      <c r="C438" s="3" t="s">
        <v>839</v>
      </c>
      <c r="D438" s="3" t="s">
        <v>662</v>
      </c>
      <c r="E438" s="2">
        <v>260</v>
      </c>
      <c r="F438" s="3" t="s">
        <v>859</v>
      </c>
      <c r="G438" s="3" t="s">
        <v>860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7"/>
      <c r="AG438" s="7"/>
      <c r="AH438" s="7"/>
      <c r="AI438" s="7"/>
      <c r="AJ438" s="7"/>
      <c r="AK438" s="6">
        <v>54986000</v>
      </c>
      <c r="AL438" s="6">
        <v>157043000</v>
      </c>
      <c r="AM438" s="7"/>
      <c r="AN438" s="7"/>
      <c r="AO438" s="6">
        <v>212829000</v>
      </c>
      <c r="AP438" s="6">
        <v>180761000</v>
      </c>
      <c r="AQ438" s="6">
        <v>232858000</v>
      </c>
      <c r="AR438" s="6">
        <v>265887000</v>
      </c>
      <c r="AS438" s="6">
        <v>210482000</v>
      </c>
      <c r="AT438" s="6">
        <v>168938680</v>
      </c>
    </row>
    <row r="439" spans="1:46" ht="30" x14ac:dyDescent="0.25">
      <c r="A439" s="2">
        <v>409409</v>
      </c>
      <c r="B439" s="3" t="s">
        <v>861</v>
      </c>
      <c r="C439" s="3" t="s">
        <v>862</v>
      </c>
      <c r="D439" s="3" t="s">
        <v>141</v>
      </c>
      <c r="E439" s="2">
        <v>220</v>
      </c>
      <c r="F439" s="3" t="s">
        <v>865</v>
      </c>
      <c r="G439" s="3" t="s">
        <v>866</v>
      </c>
      <c r="H439" s="2">
        <v>11491800</v>
      </c>
      <c r="I439" s="2">
        <v>14383400</v>
      </c>
      <c r="J439" s="2">
        <v>11931700</v>
      </c>
      <c r="K439" s="2">
        <v>12222600</v>
      </c>
      <c r="L439" s="2">
        <v>9294800</v>
      </c>
      <c r="M439" s="2">
        <v>7766100</v>
      </c>
      <c r="N439" s="2">
        <v>0</v>
      </c>
      <c r="O439" s="2">
        <v>0</v>
      </c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5"/>
      <c r="AB439" s="7"/>
      <c r="AC439" s="7"/>
      <c r="AD439" s="7"/>
      <c r="AE439" s="7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30" x14ac:dyDescent="0.25">
      <c r="A440" s="2">
        <v>409411</v>
      </c>
      <c r="B440" s="3" t="s">
        <v>861</v>
      </c>
      <c r="C440" s="3" t="s">
        <v>862</v>
      </c>
      <c r="D440" s="3" t="s">
        <v>136</v>
      </c>
      <c r="E440" s="2">
        <v>265</v>
      </c>
      <c r="F440" s="3" t="s">
        <v>863</v>
      </c>
      <c r="G440" s="3" t="s">
        <v>864</v>
      </c>
      <c r="H440" s="2">
        <v>12206100</v>
      </c>
      <c r="I440" s="2">
        <v>10891100</v>
      </c>
      <c r="J440" s="2">
        <v>14461600</v>
      </c>
      <c r="K440" s="2">
        <v>13077000</v>
      </c>
      <c r="L440" s="2">
        <v>14482400</v>
      </c>
      <c r="M440" s="2">
        <v>13768100</v>
      </c>
      <c r="N440" s="2">
        <v>14167900</v>
      </c>
      <c r="O440" s="2">
        <v>0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5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30" x14ac:dyDescent="0.25">
      <c r="A441" s="2">
        <v>409397</v>
      </c>
      <c r="B441" s="3" t="s">
        <v>867</v>
      </c>
      <c r="C441" s="3" t="s">
        <v>868</v>
      </c>
      <c r="D441" s="3" t="s">
        <v>141</v>
      </c>
      <c r="E441" s="2">
        <v>405</v>
      </c>
      <c r="F441" s="3" t="s">
        <v>869</v>
      </c>
      <c r="G441" s="3" t="s">
        <v>870</v>
      </c>
      <c r="H441" s="5"/>
      <c r="I441" s="5"/>
      <c r="J441" s="5"/>
      <c r="K441" s="5"/>
      <c r="L441" s="5"/>
      <c r="M441" s="5"/>
      <c r="N441" s="2">
        <v>14208000</v>
      </c>
      <c r="O441" s="2">
        <v>50812000</v>
      </c>
      <c r="P441" s="2">
        <v>54754000</v>
      </c>
      <c r="Q441" s="2">
        <v>30718000</v>
      </c>
      <c r="R441" s="5"/>
      <c r="S441" s="5"/>
      <c r="T441" s="2">
        <v>17550000</v>
      </c>
      <c r="U441" s="2">
        <v>17550000</v>
      </c>
      <c r="V441" s="2">
        <v>16490000</v>
      </c>
      <c r="W441" s="2">
        <v>16490000</v>
      </c>
      <c r="X441" s="5"/>
      <c r="Y441" s="5"/>
      <c r="Z441" s="5"/>
      <c r="AA441" s="2">
        <v>27568000</v>
      </c>
      <c r="AB441" s="2">
        <v>27568000</v>
      </c>
      <c r="AC441" s="2">
        <v>27568000</v>
      </c>
      <c r="AD441" s="2">
        <v>33050000</v>
      </c>
      <c r="AE441" s="2">
        <v>23807000</v>
      </c>
      <c r="AF441" s="2">
        <v>24311000</v>
      </c>
      <c r="AG441" s="2">
        <v>30613000</v>
      </c>
      <c r="AH441" s="6">
        <v>31274000</v>
      </c>
      <c r="AI441" s="6">
        <v>34094000</v>
      </c>
      <c r="AJ441" s="6">
        <v>32328000</v>
      </c>
      <c r="AK441" s="6">
        <v>31601000</v>
      </c>
      <c r="AL441" s="6">
        <v>25000000</v>
      </c>
      <c r="AM441" s="6">
        <v>25000000</v>
      </c>
      <c r="AN441" s="6">
        <v>24791000</v>
      </c>
      <c r="AO441" s="6">
        <v>25236000</v>
      </c>
      <c r="AP441" s="4"/>
      <c r="AQ441" s="4"/>
      <c r="AR441" s="4"/>
      <c r="AS441" s="4"/>
      <c r="AT441" s="4"/>
    </row>
    <row r="442" spans="1:46" ht="30" x14ac:dyDescent="0.25">
      <c r="A442" s="2">
        <v>409398</v>
      </c>
      <c r="B442" s="3" t="s">
        <v>867</v>
      </c>
      <c r="C442" s="3" t="s">
        <v>868</v>
      </c>
      <c r="D442" s="3" t="s">
        <v>136</v>
      </c>
      <c r="E442" s="2">
        <v>400</v>
      </c>
      <c r="F442" s="3" t="s">
        <v>871</v>
      </c>
      <c r="G442" s="3" t="s">
        <v>872</v>
      </c>
      <c r="H442" s="5"/>
      <c r="I442" s="5"/>
      <c r="J442" s="5"/>
      <c r="K442" s="5"/>
      <c r="L442" s="5"/>
      <c r="M442" s="5"/>
      <c r="N442" s="2">
        <v>2967000</v>
      </c>
      <c r="O442" s="2">
        <v>11761000</v>
      </c>
      <c r="P442" s="2">
        <v>6682000</v>
      </c>
      <c r="Q442" s="2">
        <v>30718000</v>
      </c>
      <c r="R442" s="5"/>
      <c r="S442" s="5"/>
      <c r="T442" s="2">
        <v>49033000</v>
      </c>
      <c r="U442" s="2">
        <v>49033000</v>
      </c>
      <c r="V442" s="2">
        <v>44465000</v>
      </c>
      <c r="W442" s="2">
        <v>44465000</v>
      </c>
      <c r="X442" s="5"/>
      <c r="Y442" s="5"/>
      <c r="Z442" s="5"/>
      <c r="AA442" s="2">
        <v>31593000</v>
      </c>
      <c r="AB442" s="2">
        <v>31593000</v>
      </c>
      <c r="AC442" s="2">
        <v>31593000</v>
      </c>
      <c r="AD442" s="2">
        <v>32459000</v>
      </c>
      <c r="AE442" s="2">
        <v>31878000</v>
      </c>
      <c r="AF442" s="2">
        <v>30056000</v>
      </c>
      <c r="AG442" s="2">
        <v>25337000</v>
      </c>
      <c r="AH442" s="2">
        <v>26102000</v>
      </c>
      <c r="AI442" s="2">
        <v>23635000</v>
      </c>
      <c r="AJ442" s="2">
        <v>21176000</v>
      </c>
      <c r="AK442" s="2">
        <v>19453000</v>
      </c>
      <c r="AL442" s="2">
        <v>23500000</v>
      </c>
      <c r="AM442" s="2">
        <v>23500000</v>
      </c>
      <c r="AN442" s="6">
        <v>23523000</v>
      </c>
      <c r="AO442" s="6">
        <v>22247000</v>
      </c>
      <c r="AP442" s="5"/>
      <c r="AQ442" s="5"/>
      <c r="AR442" s="5"/>
      <c r="AS442" s="5"/>
      <c r="AT442" s="4"/>
    </row>
    <row r="443" spans="1:46" ht="30" x14ac:dyDescent="0.25">
      <c r="A443" s="2">
        <v>409400</v>
      </c>
      <c r="B443" s="3" t="s">
        <v>867</v>
      </c>
      <c r="C443" s="3" t="s">
        <v>868</v>
      </c>
      <c r="D443" s="3" t="s">
        <v>419</v>
      </c>
      <c r="E443" s="2">
        <v>395</v>
      </c>
      <c r="F443" s="3" t="s">
        <v>873</v>
      </c>
      <c r="G443" s="3" t="s">
        <v>874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5"/>
      <c r="AN443" s="4"/>
      <c r="AO443" s="4"/>
      <c r="AP443" s="7"/>
      <c r="AQ443" s="7"/>
      <c r="AR443" s="7"/>
      <c r="AS443" s="7"/>
      <c r="AT443" s="4"/>
    </row>
    <row r="444" spans="1:46" ht="30" x14ac:dyDescent="0.25">
      <c r="A444" s="2">
        <v>404060</v>
      </c>
      <c r="B444" s="3" t="s">
        <v>1773</v>
      </c>
      <c r="C444" s="3" t="s">
        <v>1774</v>
      </c>
      <c r="D444" s="3" t="s">
        <v>141</v>
      </c>
      <c r="E444" s="2">
        <v>1555</v>
      </c>
      <c r="F444" s="3" t="s">
        <v>1775</v>
      </c>
      <c r="G444" s="3" t="s">
        <v>1776</v>
      </c>
      <c r="H444" s="2">
        <v>90000000</v>
      </c>
      <c r="I444" s="2">
        <v>80000000</v>
      </c>
      <c r="J444" s="2">
        <v>100000000</v>
      </c>
      <c r="K444" s="2">
        <v>75000000</v>
      </c>
      <c r="L444" s="2">
        <v>80000000</v>
      </c>
      <c r="M444" s="2">
        <v>87500000</v>
      </c>
      <c r="N444" s="2">
        <v>87500000</v>
      </c>
      <c r="O444" s="2">
        <v>91980000</v>
      </c>
      <c r="P444" s="2">
        <v>91980000</v>
      </c>
      <c r="Q444" s="2">
        <v>100000000</v>
      </c>
      <c r="R444" s="6">
        <v>100000000</v>
      </c>
      <c r="S444" s="6">
        <v>130000000</v>
      </c>
      <c r="T444" s="6">
        <v>130000000</v>
      </c>
      <c r="U444" s="6">
        <v>113000000</v>
      </c>
      <c r="V444" s="6">
        <v>130000000</v>
      </c>
      <c r="W444" s="6">
        <v>130000000</v>
      </c>
      <c r="X444" s="6">
        <v>130000000</v>
      </c>
      <c r="Y444" s="4"/>
      <c r="Z444" s="6">
        <v>65000000</v>
      </c>
      <c r="AA444" s="6">
        <v>78840000</v>
      </c>
      <c r="AB444" s="6">
        <v>105120000</v>
      </c>
      <c r="AC444" s="6">
        <v>150000000</v>
      </c>
      <c r="AD444" s="6">
        <v>105120000</v>
      </c>
      <c r="AE444" s="6">
        <v>105120000</v>
      </c>
      <c r="AF444" s="6">
        <v>105120000</v>
      </c>
      <c r="AG444" s="6">
        <v>105120000</v>
      </c>
      <c r="AH444" s="6">
        <v>105120000</v>
      </c>
      <c r="AI444" s="6">
        <v>105120000</v>
      </c>
      <c r="AJ444" s="6">
        <v>105120000</v>
      </c>
      <c r="AK444" s="4"/>
      <c r="AL444" s="6">
        <v>121545000</v>
      </c>
      <c r="AM444" s="7"/>
      <c r="AN444" s="6">
        <v>231336000</v>
      </c>
      <c r="AO444" s="6">
        <v>54525600</v>
      </c>
      <c r="AP444" s="6">
        <v>78041880</v>
      </c>
      <c r="AQ444" s="6">
        <v>109735677</v>
      </c>
      <c r="AR444" s="6">
        <v>106519428</v>
      </c>
      <c r="AS444" s="6">
        <v>157360187</v>
      </c>
      <c r="AT444" s="4"/>
    </row>
    <row r="445" spans="1:46" ht="30" x14ac:dyDescent="0.25">
      <c r="A445" s="2">
        <v>404061</v>
      </c>
      <c r="B445" s="3" t="s">
        <v>1773</v>
      </c>
      <c r="C445" s="3" t="s">
        <v>1774</v>
      </c>
      <c r="D445" s="3" t="s">
        <v>136</v>
      </c>
      <c r="E445" s="2">
        <v>1555</v>
      </c>
      <c r="F445" s="3" t="s">
        <v>1775</v>
      </c>
      <c r="G445" s="3" t="s">
        <v>1777</v>
      </c>
      <c r="H445" s="2">
        <v>90000000</v>
      </c>
      <c r="I445" s="2">
        <v>80000000</v>
      </c>
      <c r="J445" s="2">
        <v>100000000</v>
      </c>
      <c r="K445" s="2">
        <v>75000000</v>
      </c>
      <c r="L445" s="2">
        <v>80000000</v>
      </c>
      <c r="M445" s="2">
        <v>87500000</v>
      </c>
      <c r="N445" s="2">
        <v>87500000</v>
      </c>
      <c r="O445" s="2">
        <v>91980000</v>
      </c>
      <c r="P445" s="2">
        <v>91980000</v>
      </c>
      <c r="Q445" s="2">
        <v>100000000</v>
      </c>
      <c r="R445" s="2">
        <v>100000000</v>
      </c>
      <c r="S445" s="2">
        <v>130000000</v>
      </c>
      <c r="T445" s="2">
        <v>130000000</v>
      </c>
      <c r="U445" s="2">
        <v>113000000</v>
      </c>
      <c r="V445" s="2">
        <v>91000000</v>
      </c>
      <c r="W445" s="2">
        <v>91000000</v>
      </c>
      <c r="X445" s="2">
        <v>91000000</v>
      </c>
      <c r="Y445" s="4"/>
      <c r="Z445" s="2">
        <v>65000000</v>
      </c>
      <c r="AA445" s="2">
        <v>78840000</v>
      </c>
      <c r="AB445" s="2">
        <v>105120000</v>
      </c>
      <c r="AC445" s="2">
        <v>150000000</v>
      </c>
      <c r="AD445" s="2">
        <v>105120000</v>
      </c>
      <c r="AE445" s="2">
        <v>105120000</v>
      </c>
      <c r="AF445" s="2">
        <v>105120000</v>
      </c>
      <c r="AG445" s="2">
        <v>105120000</v>
      </c>
      <c r="AH445" s="2">
        <v>105120000</v>
      </c>
      <c r="AI445" s="2">
        <v>105120000</v>
      </c>
      <c r="AJ445" s="2">
        <v>105120000</v>
      </c>
      <c r="AK445" s="5"/>
      <c r="AL445" s="2">
        <v>121545000</v>
      </c>
      <c r="AM445" s="5"/>
      <c r="AN445" s="2">
        <v>44064000</v>
      </c>
      <c r="AO445" s="6">
        <v>218102400</v>
      </c>
      <c r="AP445" s="2">
        <v>211002120</v>
      </c>
      <c r="AQ445" s="2">
        <v>173819043</v>
      </c>
      <c r="AR445" s="2">
        <v>168724572</v>
      </c>
      <c r="AS445" s="2">
        <v>128163958</v>
      </c>
      <c r="AT445" s="4"/>
    </row>
    <row r="446" spans="1:46" ht="30" x14ac:dyDescent="0.25">
      <c r="A446" s="2">
        <v>403999</v>
      </c>
      <c r="B446" s="3" t="s">
        <v>875</v>
      </c>
      <c r="C446" s="3" t="s">
        <v>1397</v>
      </c>
      <c r="D446" s="3" t="s">
        <v>141</v>
      </c>
      <c r="E446" s="5"/>
      <c r="F446" s="3" t="s">
        <v>877</v>
      </c>
      <c r="G446" s="3" t="s">
        <v>878</v>
      </c>
      <c r="H446" s="2">
        <v>1830000</v>
      </c>
      <c r="I446" s="2">
        <v>1830000</v>
      </c>
      <c r="J446" s="2">
        <v>1830000</v>
      </c>
      <c r="K446" s="2">
        <v>1830000</v>
      </c>
      <c r="L446" s="2">
        <v>1830000</v>
      </c>
      <c r="M446" s="5"/>
      <c r="N446" s="2">
        <v>1830000</v>
      </c>
      <c r="O446" s="5"/>
      <c r="P446" s="5"/>
      <c r="Q446" s="5"/>
      <c r="R446" s="5"/>
      <c r="S446" s="5"/>
      <c r="T446" s="5"/>
      <c r="U446" s="5"/>
      <c r="V446" s="5"/>
      <c r="W446" s="7"/>
      <c r="X446" s="7"/>
      <c r="Y446" s="4"/>
      <c r="Z446" s="7"/>
      <c r="AA446" s="5"/>
      <c r="AB446" s="7"/>
      <c r="AC446" s="7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7"/>
      <c r="AR446" s="5"/>
      <c r="AS446" s="5"/>
      <c r="AT446" s="4"/>
    </row>
    <row r="447" spans="1:46" ht="30" x14ac:dyDescent="0.25">
      <c r="A447" s="2">
        <v>404157</v>
      </c>
      <c r="B447" s="3" t="s">
        <v>879</v>
      </c>
      <c r="C447" s="3" t="s">
        <v>880</v>
      </c>
      <c r="D447" s="3" t="s">
        <v>141</v>
      </c>
      <c r="E447" s="2">
        <v>400</v>
      </c>
      <c r="F447" s="3" t="s">
        <v>499</v>
      </c>
      <c r="G447" s="3" t="s">
        <v>499</v>
      </c>
      <c r="H447" s="7"/>
      <c r="I447" s="7"/>
      <c r="J447" s="7"/>
      <c r="K447" s="7"/>
      <c r="L447" s="7"/>
      <c r="M447" s="5"/>
      <c r="N447" s="5"/>
      <c r="O447" s="5"/>
      <c r="P447" s="7"/>
      <c r="Q447" s="5"/>
      <c r="R447" s="7"/>
      <c r="S447" s="7"/>
      <c r="T447" s="5"/>
      <c r="U447" s="5"/>
      <c r="V447" s="5"/>
      <c r="W447" s="4"/>
      <c r="X447" s="4"/>
      <c r="Y447" s="4"/>
      <c r="Z447" s="4"/>
      <c r="AA447" s="5"/>
      <c r="AB447" s="4"/>
      <c r="AC447" s="5"/>
      <c r="AD447" s="5"/>
      <c r="AE447" s="5"/>
      <c r="AF447" s="2">
        <v>275000</v>
      </c>
      <c r="AG447" s="2">
        <v>276000</v>
      </c>
      <c r="AH447" s="2">
        <v>223000</v>
      </c>
      <c r="AI447" s="2">
        <v>268000</v>
      </c>
      <c r="AJ447" s="2">
        <v>284300</v>
      </c>
      <c r="AK447" s="2">
        <v>284300</v>
      </c>
      <c r="AL447" s="2">
        <v>262000</v>
      </c>
      <c r="AM447" s="2">
        <v>552000</v>
      </c>
      <c r="AN447" s="5"/>
      <c r="AO447" s="5"/>
      <c r="AP447" s="5"/>
      <c r="AQ447" s="5"/>
      <c r="AR447" s="5"/>
      <c r="AS447" s="5"/>
      <c r="AT447" s="4"/>
    </row>
    <row r="448" spans="1:46" ht="30" x14ac:dyDescent="0.25">
      <c r="A448" s="2">
        <v>404158</v>
      </c>
      <c r="B448" s="3" t="s">
        <v>879</v>
      </c>
      <c r="C448" s="3" t="s">
        <v>880</v>
      </c>
      <c r="D448" s="3" t="s">
        <v>136</v>
      </c>
      <c r="E448" s="5"/>
      <c r="F448" s="3" t="s">
        <v>499</v>
      </c>
      <c r="G448" s="3" t="s">
        <v>499</v>
      </c>
      <c r="H448" s="2">
        <v>0</v>
      </c>
      <c r="I448" s="2">
        <v>0</v>
      </c>
      <c r="J448" s="2">
        <v>450000</v>
      </c>
      <c r="K448" s="2">
        <v>450000</v>
      </c>
      <c r="L448" s="2">
        <v>450000</v>
      </c>
      <c r="M448" s="2">
        <v>500000</v>
      </c>
      <c r="N448" s="2">
        <v>500000</v>
      </c>
      <c r="O448" s="5"/>
      <c r="P448" s="5"/>
      <c r="Q448" s="2">
        <v>450000</v>
      </c>
      <c r="R448" s="2">
        <v>450000</v>
      </c>
      <c r="S448" s="2">
        <v>450000</v>
      </c>
      <c r="T448" s="2">
        <v>12000</v>
      </c>
      <c r="U448" s="2">
        <v>12000</v>
      </c>
      <c r="V448" s="2">
        <v>12000</v>
      </c>
      <c r="W448" s="2">
        <v>7500</v>
      </c>
      <c r="X448" s="2">
        <v>15000</v>
      </c>
      <c r="Y448" s="2">
        <v>10000</v>
      </c>
      <c r="Z448" s="2">
        <v>12000</v>
      </c>
      <c r="AA448" s="2">
        <v>8500</v>
      </c>
      <c r="AB448" s="2">
        <v>8500</v>
      </c>
      <c r="AC448" s="2">
        <v>8000</v>
      </c>
      <c r="AD448" s="2">
        <v>7000</v>
      </c>
      <c r="AE448" s="2">
        <v>7000</v>
      </c>
      <c r="AF448" s="2">
        <v>10000</v>
      </c>
      <c r="AG448" s="2">
        <v>10800</v>
      </c>
      <c r="AH448" s="2">
        <v>9800</v>
      </c>
      <c r="AI448" s="2">
        <v>8400</v>
      </c>
      <c r="AJ448" s="2">
        <v>9300</v>
      </c>
      <c r="AK448" s="2">
        <v>9300</v>
      </c>
      <c r="AL448" s="2">
        <v>7200</v>
      </c>
      <c r="AM448" s="2">
        <v>6000</v>
      </c>
      <c r="AN448" s="5"/>
      <c r="AO448" s="5"/>
      <c r="AP448" s="5"/>
      <c r="AQ448" s="5"/>
      <c r="AR448" s="5"/>
      <c r="AS448" s="5"/>
      <c r="AT448" s="5"/>
    </row>
    <row r="449" spans="1:46" ht="30" x14ac:dyDescent="0.25">
      <c r="A449" s="2">
        <v>404614</v>
      </c>
      <c r="B449" s="3" t="s">
        <v>1778</v>
      </c>
      <c r="C449" s="3" t="s">
        <v>1779</v>
      </c>
      <c r="D449" s="3" t="s">
        <v>141</v>
      </c>
      <c r="E449" s="2">
        <v>300</v>
      </c>
      <c r="F449" s="3" t="s">
        <v>499</v>
      </c>
      <c r="G449" s="3" t="s">
        <v>499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2">
        <v>75000</v>
      </c>
      <c r="U449" s="2">
        <v>200000</v>
      </c>
      <c r="V449" s="2">
        <v>500000</v>
      </c>
      <c r="W449" s="2">
        <v>500000</v>
      </c>
      <c r="X449" s="2">
        <v>500000</v>
      </c>
      <c r="Y449" s="2">
        <v>600000</v>
      </c>
      <c r="Z449" s="2">
        <v>300000</v>
      </c>
      <c r="AA449" s="2">
        <v>300000</v>
      </c>
      <c r="AB449" s="2">
        <v>300000</v>
      </c>
      <c r="AC449" s="2">
        <v>300000</v>
      </c>
      <c r="AD449" s="2">
        <v>300000</v>
      </c>
      <c r="AE449" s="2">
        <v>100000</v>
      </c>
      <c r="AF449" s="2">
        <v>100000</v>
      </c>
      <c r="AG449" s="2">
        <v>100000</v>
      </c>
      <c r="AH449" s="2">
        <v>100000</v>
      </c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1:46" ht="30" x14ac:dyDescent="0.25">
      <c r="A450" s="2">
        <v>404065</v>
      </c>
      <c r="B450" s="3" t="s">
        <v>1780</v>
      </c>
      <c r="C450" s="3" t="s">
        <v>1781</v>
      </c>
      <c r="D450" s="3" t="s">
        <v>141</v>
      </c>
      <c r="E450" s="5"/>
      <c r="F450" s="3" t="s">
        <v>499</v>
      </c>
      <c r="G450" s="3" t="s">
        <v>499</v>
      </c>
      <c r="H450" s="2">
        <v>1456000</v>
      </c>
      <c r="I450" s="2">
        <v>40000</v>
      </c>
      <c r="J450" s="2">
        <v>0</v>
      </c>
      <c r="K450" s="2">
        <v>0</v>
      </c>
      <c r="L450" s="2">
        <v>0</v>
      </c>
      <c r="M450" s="2">
        <v>582716</v>
      </c>
      <c r="N450" s="2">
        <v>0</v>
      </c>
      <c r="O450" s="2">
        <v>0</v>
      </c>
      <c r="P450" s="2">
        <v>250000</v>
      </c>
      <c r="Q450" s="2">
        <v>0</v>
      </c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5"/>
      <c r="AT450" s="5"/>
    </row>
    <row r="451" spans="1:46" ht="30" x14ac:dyDescent="0.25">
      <c r="A451" s="2">
        <v>404066</v>
      </c>
      <c r="B451" s="3" t="s">
        <v>1780</v>
      </c>
      <c r="C451" s="3" t="s">
        <v>1781</v>
      </c>
      <c r="D451" s="3" t="s">
        <v>136</v>
      </c>
      <c r="E451" s="2">
        <v>745</v>
      </c>
      <c r="F451" s="3" t="s">
        <v>1782</v>
      </c>
      <c r="G451" s="3" t="s">
        <v>1783</v>
      </c>
      <c r="H451" s="2">
        <v>544000</v>
      </c>
      <c r="I451" s="2">
        <v>900000</v>
      </c>
      <c r="J451" s="2">
        <v>1040000</v>
      </c>
      <c r="K451" s="2">
        <v>2070000</v>
      </c>
      <c r="L451" s="2">
        <v>3120000</v>
      </c>
      <c r="M451" s="2">
        <v>2330864</v>
      </c>
      <c r="N451" s="2">
        <v>1880000</v>
      </c>
      <c r="O451" s="2">
        <v>1718643</v>
      </c>
      <c r="P451" s="2">
        <v>1830600</v>
      </c>
      <c r="Q451" s="2">
        <v>1950000</v>
      </c>
      <c r="R451" s="2">
        <v>5460000</v>
      </c>
      <c r="S451" s="2">
        <v>5096000</v>
      </c>
      <c r="T451" s="2">
        <v>3673000</v>
      </c>
      <c r="U451" s="2">
        <v>2839200</v>
      </c>
      <c r="V451" s="2">
        <v>2560000</v>
      </c>
      <c r="W451" s="2">
        <v>2605000</v>
      </c>
      <c r="X451" s="2">
        <v>1649700</v>
      </c>
      <c r="Y451" s="2">
        <v>1815000</v>
      </c>
      <c r="Z451" s="2">
        <v>2100000</v>
      </c>
      <c r="AA451" s="2">
        <v>1537750</v>
      </c>
      <c r="AB451" s="2">
        <v>1537750</v>
      </c>
      <c r="AC451" s="2">
        <v>2080000</v>
      </c>
      <c r="AD451" s="2">
        <v>910590</v>
      </c>
      <c r="AE451" s="2">
        <v>791272</v>
      </c>
      <c r="AF451" s="2">
        <v>80176</v>
      </c>
      <c r="AG451" s="2">
        <v>81367</v>
      </c>
      <c r="AH451" s="2">
        <v>71500</v>
      </c>
      <c r="AI451" s="2">
        <v>71500</v>
      </c>
      <c r="AJ451" s="2">
        <v>71500</v>
      </c>
      <c r="AK451" s="2">
        <v>80000</v>
      </c>
      <c r="AL451" s="2">
        <v>50640</v>
      </c>
      <c r="AM451" s="2">
        <v>44970</v>
      </c>
      <c r="AN451" s="2">
        <v>45854</v>
      </c>
      <c r="AO451" s="2">
        <v>40050</v>
      </c>
      <c r="AP451" s="2">
        <v>37633</v>
      </c>
      <c r="AQ451" s="2">
        <v>3681</v>
      </c>
      <c r="AR451" s="2">
        <v>3705</v>
      </c>
      <c r="AS451" s="2">
        <v>30187</v>
      </c>
      <c r="AT451" s="5"/>
    </row>
    <row r="452" spans="1:46" ht="30" x14ac:dyDescent="0.25">
      <c r="A452" s="2">
        <v>400177</v>
      </c>
      <c r="B452" s="3" t="s">
        <v>881</v>
      </c>
      <c r="C452" s="3" t="s">
        <v>882</v>
      </c>
      <c r="D452" s="3" t="s">
        <v>172</v>
      </c>
      <c r="E452" s="2">
        <v>1770</v>
      </c>
      <c r="F452" s="3" t="s">
        <v>1784</v>
      </c>
      <c r="G452" s="3" t="s">
        <v>1785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2">
        <v>180000</v>
      </c>
      <c r="AD452" s="2">
        <v>12876000</v>
      </c>
      <c r="AE452" s="2">
        <v>55147000</v>
      </c>
      <c r="AF452" s="2">
        <v>77163000</v>
      </c>
      <c r="AG452" s="2">
        <v>123473000</v>
      </c>
      <c r="AH452" s="2">
        <v>123473000</v>
      </c>
      <c r="AI452" s="2">
        <v>135942000</v>
      </c>
      <c r="AJ452" s="2">
        <v>104000</v>
      </c>
      <c r="AK452" s="2">
        <v>537000</v>
      </c>
      <c r="AL452" s="2">
        <v>709000</v>
      </c>
      <c r="AM452" s="2">
        <v>780000</v>
      </c>
      <c r="AN452" s="2">
        <v>681000</v>
      </c>
      <c r="AO452" s="2">
        <v>707000</v>
      </c>
      <c r="AP452" s="2">
        <v>12844000</v>
      </c>
      <c r="AQ452" s="2">
        <v>537000</v>
      </c>
      <c r="AR452" s="2">
        <v>303000</v>
      </c>
      <c r="AS452" s="2">
        <v>3351000</v>
      </c>
      <c r="AT452" s="5"/>
    </row>
    <row r="453" spans="1:46" ht="30" x14ac:dyDescent="0.25">
      <c r="A453" s="2">
        <v>409200</v>
      </c>
      <c r="B453" s="3" t="s">
        <v>881</v>
      </c>
      <c r="C453" s="3" t="s">
        <v>882</v>
      </c>
      <c r="D453" s="3" t="s">
        <v>157</v>
      </c>
      <c r="E453" s="2">
        <v>115</v>
      </c>
      <c r="F453" s="3" t="s">
        <v>887</v>
      </c>
      <c r="G453" s="3" t="s">
        <v>888</v>
      </c>
      <c r="H453" s="6">
        <v>10366000</v>
      </c>
      <c r="I453" s="6">
        <v>6926000</v>
      </c>
      <c r="J453" s="6">
        <v>5347000</v>
      </c>
      <c r="K453" s="6">
        <v>15953000</v>
      </c>
      <c r="L453" s="6">
        <v>10854000</v>
      </c>
      <c r="M453" s="6">
        <v>14946000</v>
      </c>
      <c r="N453" s="6">
        <v>13876000</v>
      </c>
      <c r="O453" s="6">
        <v>7985000</v>
      </c>
      <c r="P453" s="6">
        <v>111953000</v>
      </c>
      <c r="Q453" s="6">
        <v>10627000</v>
      </c>
      <c r="R453" s="6">
        <v>22651000</v>
      </c>
      <c r="S453" s="2">
        <v>19813000</v>
      </c>
      <c r="T453" s="6">
        <v>23293666</v>
      </c>
      <c r="U453" s="2">
        <v>932000</v>
      </c>
      <c r="V453" s="2">
        <v>4312000</v>
      </c>
      <c r="W453" s="6">
        <v>6179000</v>
      </c>
      <c r="X453" s="6">
        <v>1935600</v>
      </c>
      <c r="Y453" s="7"/>
      <c r="Z453" s="6">
        <v>26807000</v>
      </c>
      <c r="AA453" s="7"/>
      <c r="AB453" s="7"/>
      <c r="AC453" s="6">
        <v>7075000</v>
      </c>
      <c r="AD453" s="6">
        <v>1620000</v>
      </c>
      <c r="AE453" s="6">
        <v>793000</v>
      </c>
      <c r="AF453" s="6">
        <v>2098000</v>
      </c>
      <c r="AG453" s="6">
        <v>4857000</v>
      </c>
      <c r="AH453" s="6">
        <v>4857000</v>
      </c>
      <c r="AI453" s="7"/>
      <c r="AJ453" s="5"/>
      <c r="AK453" s="7"/>
      <c r="AL453" s="7"/>
      <c r="AM453" s="7"/>
      <c r="AN453" s="7"/>
      <c r="AO453" s="5"/>
      <c r="AP453" s="5"/>
      <c r="AQ453" s="7"/>
      <c r="AR453" s="7"/>
      <c r="AS453" s="6">
        <v>0</v>
      </c>
      <c r="AT453" s="7"/>
    </row>
    <row r="454" spans="1:46" ht="30" x14ac:dyDescent="0.25">
      <c r="A454" s="2">
        <v>409201</v>
      </c>
      <c r="B454" s="3" t="s">
        <v>881</v>
      </c>
      <c r="C454" s="3" t="s">
        <v>882</v>
      </c>
      <c r="D454" s="3" t="s">
        <v>169</v>
      </c>
      <c r="E454" s="2">
        <v>305</v>
      </c>
      <c r="F454" s="3" t="s">
        <v>883</v>
      </c>
      <c r="G454" s="3" t="s">
        <v>884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5"/>
      <c r="Q454" s="5"/>
      <c r="R454" s="5"/>
      <c r="S454" s="5"/>
      <c r="T454" s="5"/>
      <c r="U454" s="6">
        <v>0</v>
      </c>
      <c r="V454" s="7"/>
      <c r="W454" s="4"/>
      <c r="X454" s="4"/>
      <c r="Y454" s="4"/>
      <c r="Z454" s="4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4"/>
    </row>
    <row r="455" spans="1:46" ht="30" x14ac:dyDescent="0.25">
      <c r="A455" s="2">
        <v>409202</v>
      </c>
      <c r="B455" s="3" t="s">
        <v>881</v>
      </c>
      <c r="C455" s="3" t="s">
        <v>882</v>
      </c>
      <c r="D455" s="3" t="s">
        <v>136</v>
      </c>
      <c r="E455" s="2">
        <v>156</v>
      </c>
      <c r="F455" s="3" t="s">
        <v>885</v>
      </c>
      <c r="G455" s="3" t="s">
        <v>886</v>
      </c>
      <c r="H455" s="2">
        <v>49202000</v>
      </c>
      <c r="I455" s="2">
        <v>60560000</v>
      </c>
      <c r="J455" s="2">
        <v>55557000</v>
      </c>
      <c r="K455" s="2">
        <v>42400000</v>
      </c>
      <c r="L455" s="2">
        <v>48699000</v>
      </c>
      <c r="M455" s="2">
        <v>43155000</v>
      </c>
      <c r="N455" s="2">
        <v>55738000</v>
      </c>
      <c r="O455" s="2">
        <v>67848000</v>
      </c>
      <c r="P455" s="2">
        <v>55188000</v>
      </c>
      <c r="Q455" s="2">
        <v>63685000</v>
      </c>
      <c r="R455" s="2">
        <v>61195000</v>
      </c>
      <c r="S455" s="2">
        <v>64872000</v>
      </c>
      <c r="T455" s="2">
        <v>23293666</v>
      </c>
      <c r="U455" s="2">
        <v>8630000</v>
      </c>
      <c r="V455" s="2">
        <v>2236000</v>
      </c>
      <c r="W455" s="6">
        <v>1243000</v>
      </c>
      <c r="X455" s="2">
        <v>1162000</v>
      </c>
      <c r="Y455" s="4"/>
      <c r="Z455" s="2">
        <v>4348000</v>
      </c>
      <c r="AA455" s="5"/>
      <c r="AB455" s="5"/>
      <c r="AC455" s="2">
        <v>187000</v>
      </c>
      <c r="AD455" s="2">
        <v>233000</v>
      </c>
      <c r="AE455" s="2">
        <v>2217000</v>
      </c>
      <c r="AF455" s="2">
        <v>616000</v>
      </c>
      <c r="AG455" s="2">
        <v>1305000</v>
      </c>
      <c r="AH455" s="2">
        <v>1305000</v>
      </c>
      <c r="AI455" s="2">
        <v>760000</v>
      </c>
      <c r="AJ455" s="5"/>
      <c r="AK455" s="5"/>
      <c r="AL455" s="5"/>
      <c r="AM455" s="5"/>
      <c r="AN455" s="5"/>
      <c r="AO455" s="5"/>
      <c r="AP455" s="5"/>
      <c r="AQ455" s="5"/>
      <c r="AR455" s="5"/>
      <c r="AS455" s="2">
        <v>0</v>
      </c>
      <c r="AT455" s="5"/>
    </row>
    <row r="456" spans="1:46" ht="30" x14ac:dyDescent="0.25">
      <c r="A456" s="2">
        <v>409204</v>
      </c>
      <c r="B456" s="3" t="s">
        <v>881</v>
      </c>
      <c r="C456" s="3" t="s">
        <v>882</v>
      </c>
      <c r="D456" s="3" t="s">
        <v>141</v>
      </c>
      <c r="E456" s="2">
        <v>105</v>
      </c>
      <c r="F456" s="3" t="s">
        <v>889</v>
      </c>
      <c r="G456" s="3" t="s">
        <v>890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5"/>
      <c r="Q456" s="5"/>
      <c r="R456" s="5"/>
      <c r="S456" s="5"/>
      <c r="T456" s="5"/>
      <c r="U456" s="7"/>
      <c r="V456" s="5"/>
      <c r="W456" s="4"/>
      <c r="X456" s="5"/>
      <c r="Y456" s="4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1:46" ht="30" x14ac:dyDescent="0.25">
      <c r="A457" s="2">
        <v>410378</v>
      </c>
      <c r="B457" s="3" t="s">
        <v>881</v>
      </c>
      <c r="C457" s="3" t="s">
        <v>882</v>
      </c>
      <c r="D457" s="3" t="s">
        <v>177</v>
      </c>
      <c r="E457" s="6">
        <v>1703</v>
      </c>
      <c r="F457" s="3" t="s">
        <v>1786</v>
      </c>
      <c r="G457" s="3" t="s">
        <v>1787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2">
        <v>0</v>
      </c>
      <c r="T457" s="2">
        <v>23293667</v>
      </c>
      <c r="U457" s="2">
        <v>69075000</v>
      </c>
      <c r="V457" s="2">
        <v>99495000</v>
      </c>
      <c r="W457" s="6">
        <v>103358000</v>
      </c>
      <c r="X457" s="2">
        <v>107982000</v>
      </c>
      <c r="Y457" s="6">
        <v>132519000</v>
      </c>
      <c r="Z457" s="2">
        <v>153917000</v>
      </c>
      <c r="AA457" s="2">
        <v>103402000</v>
      </c>
      <c r="AB457" s="2">
        <v>103000000</v>
      </c>
      <c r="AC457" s="2">
        <v>89239000</v>
      </c>
      <c r="AD457" s="2">
        <v>96493000</v>
      </c>
      <c r="AE457" s="2">
        <v>77106000</v>
      </c>
      <c r="AF457" s="2">
        <v>81396000</v>
      </c>
      <c r="AG457" s="2">
        <v>104308000</v>
      </c>
      <c r="AH457" s="2">
        <v>104308000</v>
      </c>
      <c r="AI457" s="2">
        <v>88662000</v>
      </c>
      <c r="AJ457" s="2">
        <v>104000</v>
      </c>
      <c r="AK457" s="5"/>
      <c r="AL457" s="2">
        <v>83121000</v>
      </c>
      <c r="AM457" s="2">
        <v>118963050</v>
      </c>
      <c r="AN457" s="2">
        <v>111838264</v>
      </c>
      <c r="AO457" s="2">
        <v>94157095</v>
      </c>
      <c r="AP457" s="2">
        <v>208454161</v>
      </c>
      <c r="AQ457" s="2">
        <v>101112286</v>
      </c>
      <c r="AR457" s="2">
        <v>105080000</v>
      </c>
      <c r="AS457" s="2">
        <v>84588000</v>
      </c>
      <c r="AT457" s="5"/>
    </row>
    <row r="458" spans="1:46" ht="30" x14ac:dyDescent="0.25">
      <c r="A458" s="2">
        <v>412019</v>
      </c>
      <c r="B458" s="3" t="s">
        <v>881</v>
      </c>
      <c r="C458" s="3" t="s">
        <v>882</v>
      </c>
      <c r="D458" s="3" t="s">
        <v>312</v>
      </c>
      <c r="E458" s="6">
        <v>1730</v>
      </c>
      <c r="F458" s="3" t="s">
        <v>1788</v>
      </c>
      <c r="G458" s="3" t="s">
        <v>1789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4"/>
      <c r="X458" s="7"/>
      <c r="Y458" s="4"/>
      <c r="Z458" s="7"/>
      <c r="AA458" s="7"/>
      <c r="AB458" s="7"/>
      <c r="AC458" s="7"/>
      <c r="AD458" s="7"/>
      <c r="AE458" s="7"/>
      <c r="AF458" s="7"/>
      <c r="AG458" s="7"/>
      <c r="AH458" s="7"/>
      <c r="AI458" s="6">
        <v>8805425</v>
      </c>
      <c r="AJ458" s="6">
        <v>222239000</v>
      </c>
      <c r="AK458" s="6">
        <v>266890000</v>
      </c>
      <c r="AL458" s="6">
        <v>143833000</v>
      </c>
      <c r="AM458" s="6">
        <v>110332772</v>
      </c>
      <c r="AN458" s="6">
        <v>119157168</v>
      </c>
      <c r="AO458" s="6">
        <v>111777164</v>
      </c>
      <c r="AP458" s="6">
        <v>205782366</v>
      </c>
      <c r="AQ458" s="6">
        <v>101560034</v>
      </c>
      <c r="AR458" s="6">
        <v>112099172</v>
      </c>
      <c r="AS458" s="6">
        <v>127733753</v>
      </c>
      <c r="AT458" s="7"/>
    </row>
    <row r="459" spans="1:46" ht="30" x14ac:dyDescent="0.25">
      <c r="A459" s="2">
        <v>409203</v>
      </c>
      <c r="B459" s="3" t="s">
        <v>881</v>
      </c>
      <c r="C459" s="3" t="s">
        <v>1402</v>
      </c>
      <c r="D459" s="3" t="s">
        <v>180</v>
      </c>
      <c r="E459" s="2">
        <v>187</v>
      </c>
      <c r="F459" s="3" t="s">
        <v>1790</v>
      </c>
      <c r="G459" s="3" t="s">
        <v>1791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2">
        <v>0</v>
      </c>
      <c r="AB459" s="5"/>
      <c r="AC459" s="5"/>
      <c r="AD459" s="5"/>
      <c r="AE459" s="5"/>
      <c r="AF459" s="5"/>
      <c r="AG459" s="5"/>
      <c r="AH459" s="5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6">
        <v>0</v>
      </c>
      <c r="AT459" s="4"/>
    </row>
    <row r="460" spans="1:46" ht="45" x14ac:dyDescent="0.25">
      <c r="A460" s="2">
        <v>409783</v>
      </c>
      <c r="B460" s="3" t="s">
        <v>891</v>
      </c>
      <c r="C460" s="3" t="s">
        <v>1403</v>
      </c>
      <c r="D460" s="3" t="s">
        <v>1792</v>
      </c>
      <c r="E460" s="2">
        <v>1645</v>
      </c>
      <c r="F460" s="3" t="s">
        <v>1793</v>
      </c>
      <c r="G460" s="3" t="s">
        <v>1794</v>
      </c>
      <c r="H460" s="2">
        <v>33911000</v>
      </c>
      <c r="I460" s="2">
        <v>36922400</v>
      </c>
      <c r="J460" s="2">
        <v>50080600</v>
      </c>
      <c r="K460" s="2">
        <v>48131100</v>
      </c>
      <c r="L460" s="2">
        <v>51225900</v>
      </c>
      <c r="M460" s="2">
        <v>49371600</v>
      </c>
      <c r="N460" s="2">
        <v>37859400</v>
      </c>
      <c r="O460" s="6">
        <v>57197100</v>
      </c>
      <c r="P460" s="6">
        <v>51907700</v>
      </c>
      <c r="Q460" s="6">
        <v>7543200</v>
      </c>
      <c r="R460" s="6">
        <v>41556000</v>
      </c>
      <c r="S460" s="6">
        <v>47316000</v>
      </c>
      <c r="T460" s="6">
        <v>59600850</v>
      </c>
      <c r="U460" s="6">
        <v>46952661</v>
      </c>
      <c r="V460" s="6">
        <v>35884365</v>
      </c>
      <c r="W460" s="6">
        <v>17779048</v>
      </c>
      <c r="X460" s="6">
        <v>0</v>
      </c>
      <c r="Y460" s="4"/>
      <c r="Z460" s="4"/>
      <c r="AA460" s="7"/>
      <c r="AB460" s="7"/>
      <c r="AC460" s="7"/>
      <c r="AD460" s="7"/>
      <c r="AE460" s="7"/>
      <c r="AF460" s="7"/>
      <c r="AG460" s="7"/>
      <c r="AH460" s="7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45" x14ac:dyDescent="0.25">
      <c r="A461" s="2">
        <v>409784</v>
      </c>
      <c r="B461" s="3" t="s">
        <v>891</v>
      </c>
      <c r="C461" s="3" t="s">
        <v>1403</v>
      </c>
      <c r="D461" s="3" t="s">
        <v>1696</v>
      </c>
      <c r="E461" s="2">
        <v>1652</v>
      </c>
      <c r="F461" s="3" t="s">
        <v>1795</v>
      </c>
      <c r="G461" s="3" t="s">
        <v>1796</v>
      </c>
      <c r="H461" s="5"/>
      <c r="I461" s="5"/>
      <c r="J461" s="5"/>
      <c r="K461" s="5"/>
      <c r="L461" s="5"/>
      <c r="M461" s="5"/>
      <c r="N461" s="5"/>
      <c r="O461" s="4"/>
      <c r="P461" s="4"/>
      <c r="Q461" s="6">
        <v>0</v>
      </c>
      <c r="R461" s="4"/>
      <c r="S461" s="4"/>
      <c r="T461" s="4"/>
      <c r="U461" s="4"/>
      <c r="V461" s="4"/>
      <c r="W461" s="4"/>
      <c r="X461" s="6">
        <v>0</v>
      </c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45" x14ac:dyDescent="0.25">
      <c r="A462" s="2">
        <v>409785</v>
      </c>
      <c r="B462" s="3" t="s">
        <v>891</v>
      </c>
      <c r="C462" s="3" t="s">
        <v>1403</v>
      </c>
      <c r="D462" s="3" t="s">
        <v>467</v>
      </c>
      <c r="E462" s="2">
        <v>100</v>
      </c>
      <c r="F462" s="3" t="s">
        <v>896</v>
      </c>
      <c r="G462" s="3" t="s">
        <v>897</v>
      </c>
      <c r="H462" s="5"/>
      <c r="I462" s="5"/>
      <c r="J462" s="5"/>
      <c r="K462" s="5"/>
      <c r="L462" s="5"/>
      <c r="M462" s="5"/>
      <c r="N462" s="5"/>
      <c r="O462" s="4"/>
      <c r="P462" s="4"/>
      <c r="Q462" s="6">
        <v>0</v>
      </c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45" x14ac:dyDescent="0.25">
      <c r="A463" s="2">
        <v>409787</v>
      </c>
      <c r="B463" s="3" t="s">
        <v>891</v>
      </c>
      <c r="C463" s="3" t="s">
        <v>1403</v>
      </c>
      <c r="D463" s="3" t="s">
        <v>391</v>
      </c>
      <c r="E463" s="2">
        <v>1709</v>
      </c>
      <c r="F463" s="3" t="s">
        <v>1797</v>
      </c>
      <c r="G463" s="3" t="s">
        <v>1798</v>
      </c>
      <c r="H463" s="5"/>
      <c r="I463" s="5"/>
      <c r="J463" s="5"/>
      <c r="K463" s="5"/>
      <c r="L463" s="5"/>
      <c r="M463" s="5"/>
      <c r="N463" s="5"/>
      <c r="O463" s="5"/>
      <c r="P463" s="4"/>
      <c r="Q463" s="2">
        <v>0</v>
      </c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45" x14ac:dyDescent="0.25">
      <c r="A464" s="2">
        <v>409788</v>
      </c>
      <c r="B464" s="3" t="s">
        <v>891</v>
      </c>
      <c r="C464" s="3" t="s">
        <v>1403</v>
      </c>
      <c r="D464" s="3" t="s">
        <v>256</v>
      </c>
      <c r="E464" s="2">
        <v>1636</v>
      </c>
      <c r="F464" s="3" t="s">
        <v>1799</v>
      </c>
      <c r="G464" s="3" t="s">
        <v>1800</v>
      </c>
      <c r="H464" s="5"/>
      <c r="I464" s="5"/>
      <c r="J464" s="5"/>
      <c r="K464" s="5"/>
      <c r="L464" s="5"/>
      <c r="M464" s="5"/>
      <c r="N464" s="5"/>
      <c r="O464" s="5"/>
      <c r="P464" s="4"/>
      <c r="Q464" s="2">
        <v>0</v>
      </c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45" x14ac:dyDescent="0.25">
      <c r="A465" s="2">
        <v>409811</v>
      </c>
      <c r="B465" s="3" t="s">
        <v>891</v>
      </c>
      <c r="C465" s="3" t="s">
        <v>1403</v>
      </c>
      <c r="D465" s="3" t="s">
        <v>1801</v>
      </c>
      <c r="E465" s="2">
        <v>1672</v>
      </c>
      <c r="F465" s="3" t="s">
        <v>1802</v>
      </c>
      <c r="G465" s="3" t="s">
        <v>1803</v>
      </c>
      <c r="H465" s="2">
        <v>31478000</v>
      </c>
      <c r="I465" s="2">
        <v>35303200</v>
      </c>
      <c r="J465" s="2">
        <v>46356600</v>
      </c>
      <c r="K465" s="2">
        <v>45212300</v>
      </c>
      <c r="L465" s="2">
        <v>54227300</v>
      </c>
      <c r="M465" s="2">
        <v>41140200</v>
      </c>
      <c r="N465" s="2">
        <v>35718700</v>
      </c>
      <c r="O465" s="2">
        <v>32086100</v>
      </c>
      <c r="P465" s="6">
        <v>38744600</v>
      </c>
      <c r="Q465" s="2">
        <v>73622100</v>
      </c>
      <c r="R465" s="6">
        <v>87335000</v>
      </c>
      <c r="S465" s="6">
        <v>55523000</v>
      </c>
      <c r="T465" s="6">
        <v>55271067</v>
      </c>
      <c r="U465" s="6">
        <v>45564897</v>
      </c>
      <c r="V465" s="6">
        <v>32514404</v>
      </c>
      <c r="W465" s="6">
        <v>25471279</v>
      </c>
      <c r="X465" s="6">
        <v>29230674</v>
      </c>
      <c r="Y465" s="6">
        <v>44928000</v>
      </c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45" x14ac:dyDescent="0.25">
      <c r="A466" s="2">
        <v>409812</v>
      </c>
      <c r="B466" s="3" t="s">
        <v>891</v>
      </c>
      <c r="C466" s="3" t="s">
        <v>1403</v>
      </c>
      <c r="D466" s="3" t="s">
        <v>141</v>
      </c>
      <c r="E466" s="2">
        <v>1597</v>
      </c>
      <c r="F466" s="3" t="s">
        <v>1804</v>
      </c>
      <c r="G466" s="3" t="s">
        <v>897</v>
      </c>
      <c r="H466" s="2">
        <v>6832000</v>
      </c>
      <c r="I466" s="2">
        <v>16321300</v>
      </c>
      <c r="J466" s="2">
        <v>17065000</v>
      </c>
      <c r="K466" s="2">
        <v>0</v>
      </c>
      <c r="L466" s="2">
        <v>7131600</v>
      </c>
      <c r="M466" s="2">
        <v>26919000</v>
      </c>
      <c r="N466" s="2">
        <v>3467500</v>
      </c>
      <c r="O466" s="2">
        <v>0</v>
      </c>
      <c r="P466" s="5"/>
      <c r="Q466" s="2">
        <v>0</v>
      </c>
      <c r="R466" s="5"/>
      <c r="S466" s="5"/>
      <c r="T466" s="5"/>
      <c r="U466" s="5"/>
      <c r="V466" s="5"/>
      <c r="W466" s="5"/>
      <c r="X466" s="5"/>
      <c r="Y466" s="4"/>
      <c r="Z466" s="4"/>
      <c r="AA466" s="5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45" x14ac:dyDescent="0.25">
      <c r="A467" s="2">
        <v>409813</v>
      </c>
      <c r="B467" s="3" t="s">
        <v>891</v>
      </c>
      <c r="C467" s="3" t="s">
        <v>1403</v>
      </c>
      <c r="D467" s="3" t="s">
        <v>136</v>
      </c>
      <c r="E467" s="2">
        <v>1612</v>
      </c>
      <c r="F467" s="3" t="s">
        <v>896</v>
      </c>
      <c r="G467" s="3" t="s">
        <v>897</v>
      </c>
      <c r="H467" s="2">
        <v>0</v>
      </c>
      <c r="I467" s="2">
        <v>0</v>
      </c>
      <c r="J467" s="2">
        <v>0</v>
      </c>
      <c r="K467" s="2">
        <v>0</v>
      </c>
      <c r="L467" s="2">
        <v>7956700</v>
      </c>
      <c r="M467" s="2">
        <v>3191800</v>
      </c>
      <c r="N467" s="2">
        <v>1546500</v>
      </c>
      <c r="O467" s="2">
        <v>0</v>
      </c>
      <c r="P467" s="7"/>
      <c r="Q467" s="6">
        <v>0</v>
      </c>
      <c r="R467" s="7"/>
      <c r="S467" s="7"/>
      <c r="T467" s="7"/>
      <c r="U467" s="7"/>
      <c r="V467" s="7"/>
      <c r="W467" s="7"/>
      <c r="X467" s="7"/>
      <c r="Y467" s="4"/>
      <c r="Z467" s="4"/>
      <c r="AA467" s="7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45" x14ac:dyDescent="0.25">
      <c r="A468" s="2">
        <v>409814</v>
      </c>
      <c r="B468" s="3" t="s">
        <v>891</v>
      </c>
      <c r="C468" s="3" t="s">
        <v>1403</v>
      </c>
      <c r="D468" s="3" t="s">
        <v>180</v>
      </c>
      <c r="E468" s="2">
        <v>1593</v>
      </c>
      <c r="F468" s="3" t="s">
        <v>1805</v>
      </c>
      <c r="G468" s="3" t="s">
        <v>1806</v>
      </c>
      <c r="H468" s="5"/>
      <c r="I468" s="5"/>
      <c r="J468" s="5"/>
      <c r="K468" s="5"/>
      <c r="L468" s="5"/>
      <c r="M468" s="5"/>
      <c r="N468" s="5"/>
      <c r="O468" s="5"/>
      <c r="P468" s="5"/>
      <c r="Q468" s="2">
        <v>0</v>
      </c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5"/>
      <c r="AS468" s="4"/>
      <c r="AT468" s="4"/>
    </row>
    <row r="469" spans="1:46" ht="45" x14ac:dyDescent="0.25">
      <c r="A469" s="2">
        <v>409815</v>
      </c>
      <c r="B469" s="3" t="s">
        <v>891</v>
      </c>
      <c r="C469" s="3" t="s">
        <v>1403</v>
      </c>
      <c r="D469" s="3" t="s">
        <v>157</v>
      </c>
      <c r="E469" s="2">
        <v>1570</v>
      </c>
      <c r="F469" s="3" t="s">
        <v>1640</v>
      </c>
      <c r="G469" s="3" t="s">
        <v>1806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5"/>
      <c r="Q469" s="2">
        <v>0</v>
      </c>
      <c r="R469" s="5"/>
      <c r="S469" s="5"/>
      <c r="T469" s="5"/>
      <c r="U469" s="7"/>
      <c r="V469" s="5"/>
      <c r="W469" s="5"/>
      <c r="X469" s="5"/>
      <c r="Y469" s="5"/>
      <c r="Z469" s="5"/>
      <c r="AA469" s="5"/>
      <c r="AB469" s="5"/>
      <c r="AC469" s="5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5"/>
      <c r="AS469" s="4"/>
      <c r="AT469" s="4"/>
    </row>
    <row r="470" spans="1:46" ht="45" x14ac:dyDescent="0.25">
      <c r="A470" s="2">
        <v>409816</v>
      </c>
      <c r="B470" s="3" t="s">
        <v>891</v>
      </c>
      <c r="C470" s="3" t="s">
        <v>1403</v>
      </c>
      <c r="D470" s="3" t="s">
        <v>169</v>
      </c>
      <c r="E470" s="2">
        <v>935</v>
      </c>
      <c r="F470" s="3" t="s">
        <v>1795</v>
      </c>
      <c r="G470" s="3" t="s">
        <v>1807</v>
      </c>
      <c r="H470" s="5"/>
      <c r="I470" s="5"/>
      <c r="J470" s="5"/>
      <c r="K470" s="5"/>
      <c r="L470" s="5"/>
      <c r="M470" s="5"/>
      <c r="N470" s="5"/>
      <c r="O470" s="5"/>
      <c r="P470" s="7"/>
      <c r="Q470" s="6">
        <v>0</v>
      </c>
      <c r="R470" s="7"/>
      <c r="S470" s="7"/>
      <c r="T470" s="7"/>
      <c r="U470" s="4"/>
      <c r="V470" s="7"/>
      <c r="W470" s="7"/>
      <c r="X470" s="7"/>
      <c r="Y470" s="7"/>
      <c r="Z470" s="7"/>
      <c r="AA470" s="7"/>
      <c r="AB470" s="7"/>
      <c r="AC470" s="7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7"/>
      <c r="AS470" s="4"/>
      <c r="AT470" s="4"/>
    </row>
    <row r="471" spans="1:46" ht="45" x14ac:dyDescent="0.25">
      <c r="A471" s="2">
        <v>410416</v>
      </c>
      <c r="B471" s="3" t="s">
        <v>891</v>
      </c>
      <c r="C471" s="3" t="s">
        <v>1403</v>
      </c>
      <c r="D471" s="3" t="s">
        <v>893</v>
      </c>
      <c r="E471" s="2">
        <v>150</v>
      </c>
      <c r="F471" s="3" t="s">
        <v>894</v>
      </c>
      <c r="G471" s="3" t="s">
        <v>895</v>
      </c>
      <c r="H471" s="5"/>
      <c r="I471" s="5"/>
      <c r="J471" s="5"/>
      <c r="K471" s="5"/>
      <c r="L471" s="5"/>
      <c r="M471" s="5"/>
      <c r="N471" s="5"/>
      <c r="O471" s="5"/>
      <c r="P471" s="4"/>
      <c r="Q471" s="4"/>
      <c r="R471" s="4"/>
      <c r="S471" s="5"/>
      <c r="T471" s="5"/>
      <c r="U471" s="4"/>
      <c r="V471" s="6">
        <v>0</v>
      </c>
      <c r="W471" s="6">
        <v>0</v>
      </c>
      <c r="X471" s="6">
        <v>0</v>
      </c>
      <c r="Y471" s="6">
        <v>0</v>
      </c>
      <c r="Z471" s="4"/>
      <c r="AA471" s="5"/>
      <c r="AB471" s="4"/>
      <c r="AC471" s="4"/>
      <c r="AD471" s="4"/>
      <c r="AE471" s="4"/>
      <c r="AF471" s="6">
        <v>6307200</v>
      </c>
      <c r="AG471" s="6">
        <v>6307200</v>
      </c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30" x14ac:dyDescent="0.25">
      <c r="A472" s="2">
        <v>404187</v>
      </c>
      <c r="B472" s="3" t="s">
        <v>1808</v>
      </c>
      <c r="C472" s="3" t="s">
        <v>1809</v>
      </c>
      <c r="D472" s="3" t="s">
        <v>180</v>
      </c>
      <c r="E472" s="2">
        <v>1525</v>
      </c>
      <c r="F472" s="3" t="s">
        <v>1810</v>
      </c>
      <c r="G472" s="3" t="s">
        <v>1811</v>
      </c>
      <c r="H472" s="2">
        <v>401500000</v>
      </c>
      <c r="I472" s="2">
        <v>402960000</v>
      </c>
      <c r="J472" s="2">
        <v>166389000</v>
      </c>
      <c r="K472" s="2">
        <v>86012000</v>
      </c>
      <c r="L472" s="2">
        <v>86450</v>
      </c>
      <c r="M472" s="2">
        <v>75000000</v>
      </c>
      <c r="N472" s="2">
        <v>166389000</v>
      </c>
      <c r="O472" s="2">
        <v>138800000</v>
      </c>
      <c r="P472" s="6">
        <v>82862000</v>
      </c>
      <c r="Q472" s="6">
        <v>176773800</v>
      </c>
      <c r="R472" s="6">
        <v>122300000</v>
      </c>
      <c r="S472" s="6">
        <v>80837400</v>
      </c>
      <c r="T472" s="6">
        <v>38812000</v>
      </c>
      <c r="U472" s="6">
        <v>116000000</v>
      </c>
      <c r="V472" s="4"/>
      <c r="W472" s="4"/>
      <c r="X472" s="4"/>
      <c r="Y472" s="4"/>
      <c r="Z472" s="4"/>
      <c r="AA472" s="7"/>
      <c r="AB472" s="4"/>
      <c r="AC472" s="4"/>
      <c r="AD472" s="6">
        <v>58083450</v>
      </c>
      <c r="AE472" s="6">
        <v>51054450</v>
      </c>
      <c r="AF472" s="6">
        <v>39468500</v>
      </c>
      <c r="AG472" s="6">
        <v>32992700</v>
      </c>
      <c r="AH472" s="6">
        <v>24883380</v>
      </c>
      <c r="AI472" s="6">
        <v>22556800</v>
      </c>
      <c r="AJ472" s="6">
        <v>53000000</v>
      </c>
      <c r="AK472" s="6">
        <v>24670600</v>
      </c>
      <c r="AL472" s="6">
        <v>20433002</v>
      </c>
      <c r="AM472" s="6">
        <v>22463450</v>
      </c>
      <c r="AN472" s="6">
        <v>26593400</v>
      </c>
      <c r="AO472" s="6">
        <v>35784976</v>
      </c>
      <c r="AP472" s="6">
        <v>83061420</v>
      </c>
      <c r="AQ472" s="6">
        <v>117870610</v>
      </c>
      <c r="AR472" s="6">
        <v>97236207</v>
      </c>
      <c r="AS472" s="6">
        <v>122546276</v>
      </c>
      <c r="AT472" s="4"/>
    </row>
    <row r="473" spans="1:46" ht="30" x14ac:dyDescent="0.25">
      <c r="A473" s="2">
        <v>404188</v>
      </c>
      <c r="B473" s="3" t="s">
        <v>1808</v>
      </c>
      <c r="C473" s="3" t="s">
        <v>1809</v>
      </c>
      <c r="D473" s="3" t="s">
        <v>157</v>
      </c>
      <c r="E473" s="2">
        <v>1525</v>
      </c>
      <c r="F473" s="3" t="s">
        <v>1812</v>
      </c>
      <c r="G473" s="3" t="s">
        <v>1665</v>
      </c>
      <c r="H473" s="2">
        <v>164000000</v>
      </c>
      <c r="I473" s="2">
        <v>333975000</v>
      </c>
      <c r="J473" s="2">
        <v>166389000</v>
      </c>
      <c r="K473" s="2">
        <v>86012000</v>
      </c>
      <c r="L473" s="2">
        <v>271000</v>
      </c>
      <c r="M473" s="2">
        <v>75000000</v>
      </c>
      <c r="N473" s="2">
        <v>166389000</v>
      </c>
      <c r="O473" s="2">
        <v>79160000</v>
      </c>
      <c r="P473" s="6">
        <v>121060000</v>
      </c>
      <c r="Q473" s="6">
        <v>21186000</v>
      </c>
      <c r="R473" s="6">
        <v>93726000</v>
      </c>
      <c r="S473" s="6">
        <v>60200000</v>
      </c>
      <c r="T473" s="2">
        <v>132000000</v>
      </c>
      <c r="U473" s="4"/>
      <c r="V473" s="4"/>
      <c r="W473" s="4"/>
      <c r="X473" s="4"/>
      <c r="Y473" s="4"/>
      <c r="Z473" s="4"/>
      <c r="AA473" s="4"/>
      <c r="AB473" s="4"/>
      <c r="AC473" s="4"/>
      <c r="AD473" s="6">
        <v>58083450</v>
      </c>
      <c r="AE473" s="6">
        <v>51054450</v>
      </c>
      <c r="AF473" s="6">
        <v>39468500</v>
      </c>
      <c r="AG473" s="6">
        <v>32992700</v>
      </c>
      <c r="AH473" s="6">
        <v>24883380</v>
      </c>
      <c r="AI473" s="6">
        <v>22556800</v>
      </c>
      <c r="AJ473" s="6">
        <v>53000000</v>
      </c>
      <c r="AK473" s="6">
        <v>24670600</v>
      </c>
      <c r="AL473" s="6">
        <v>20433002</v>
      </c>
      <c r="AM473" s="6">
        <v>22463450</v>
      </c>
      <c r="AN473" s="6">
        <v>26593400</v>
      </c>
      <c r="AO473" s="6">
        <v>35784976</v>
      </c>
      <c r="AP473" s="6">
        <v>83061421</v>
      </c>
      <c r="AQ473" s="4"/>
      <c r="AR473" s="4"/>
      <c r="AS473" s="6">
        <v>0</v>
      </c>
      <c r="AT473" s="4"/>
    </row>
    <row r="474" spans="1:46" ht="30" x14ac:dyDescent="0.25">
      <c r="A474" s="2">
        <v>404182</v>
      </c>
      <c r="B474" s="3" t="s">
        <v>1813</v>
      </c>
      <c r="C474" s="3" t="s">
        <v>1814</v>
      </c>
      <c r="D474" s="3" t="s">
        <v>136</v>
      </c>
      <c r="E474" s="2">
        <v>1487</v>
      </c>
      <c r="F474" s="3" t="s">
        <v>1815</v>
      </c>
      <c r="G474" s="3" t="s">
        <v>1816</v>
      </c>
      <c r="H474" s="2">
        <v>0</v>
      </c>
      <c r="I474" s="2">
        <v>0</v>
      </c>
      <c r="J474" s="2">
        <v>14351913</v>
      </c>
      <c r="K474" s="2">
        <v>25328160</v>
      </c>
      <c r="L474" s="2">
        <v>30677000</v>
      </c>
      <c r="M474" s="2">
        <v>31825000</v>
      </c>
      <c r="N474" s="2">
        <v>22230000</v>
      </c>
      <c r="O474" s="2">
        <v>22230000</v>
      </c>
      <c r="P474" s="2">
        <v>66779400</v>
      </c>
      <c r="Q474" s="2">
        <v>150500921</v>
      </c>
      <c r="R474" s="2">
        <v>24000000</v>
      </c>
      <c r="S474" s="2">
        <v>20000000</v>
      </c>
      <c r="T474" s="6">
        <v>60264527</v>
      </c>
      <c r="U474" s="2">
        <v>16000000</v>
      </c>
      <c r="V474" s="2">
        <v>16000000</v>
      </c>
      <c r="W474" s="5"/>
      <c r="X474" s="4"/>
      <c r="Y474" s="4"/>
      <c r="Z474" s="4"/>
      <c r="AA474" s="5"/>
      <c r="AB474" s="4"/>
      <c r="AC474" s="4"/>
      <c r="AD474" s="6">
        <v>27143500</v>
      </c>
      <c r="AE474" s="6">
        <v>18340350</v>
      </c>
      <c r="AF474" s="6">
        <v>19512000</v>
      </c>
      <c r="AG474" s="6">
        <v>14797550</v>
      </c>
      <c r="AH474" s="6">
        <v>7899455</v>
      </c>
      <c r="AI474" s="6">
        <v>8646000</v>
      </c>
      <c r="AJ474" s="6">
        <v>23000000</v>
      </c>
      <c r="AK474" s="6">
        <v>11057525</v>
      </c>
      <c r="AL474" s="6">
        <v>9916464</v>
      </c>
      <c r="AM474" s="6">
        <v>12800750</v>
      </c>
      <c r="AN474" s="6">
        <v>12693680</v>
      </c>
      <c r="AO474" s="6">
        <v>15095212</v>
      </c>
      <c r="AP474" s="6">
        <v>32999809</v>
      </c>
      <c r="AQ474" s="6">
        <v>51839179</v>
      </c>
      <c r="AR474" s="6">
        <v>36242334</v>
      </c>
      <c r="AS474" s="6">
        <v>31403745</v>
      </c>
      <c r="AT474" s="4"/>
    </row>
    <row r="475" spans="1:46" ht="30" x14ac:dyDescent="0.25">
      <c r="A475" s="2">
        <v>404183</v>
      </c>
      <c r="B475" s="3" t="s">
        <v>1813</v>
      </c>
      <c r="C475" s="3" t="s">
        <v>1814</v>
      </c>
      <c r="D475" s="3" t="s">
        <v>169</v>
      </c>
      <c r="E475" s="2">
        <v>1505</v>
      </c>
      <c r="F475" s="3" t="s">
        <v>1759</v>
      </c>
      <c r="G475" s="3" t="s">
        <v>1817</v>
      </c>
      <c r="H475" s="2">
        <v>61787000</v>
      </c>
      <c r="I475" s="2">
        <v>77491733</v>
      </c>
      <c r="J475" s="2">
        <v>14351913</v>
      </c>
      <c r="K475" s="2">
        <v>25328160</v>
      </c>
      <c r="L475" s="2">
        <v>32185700</v>
      </c>
      <c r="M475" s="2">
        <v>31825000</v>
      </c>
      <c r="N475" s="2">
        <v>22230000</v>
      </c>
      <c r="O475" s="2">
        <v>22230000</v>
      </c>
      <c r="P475" s="2">
        <v>27915600</v>
      </c>
      <c r="Q475" s="6">
        <v>170492000</v>
      </c>
      <c r="R475" s="6">
        <v>24150000</v>
      </c>
      <c r="S475" s="6">
        <v>18757000</v>
      </c>
      <c r="T475" s="2">
        <v>60264527</v>
      </c>
      <c r="U475" s="2">
        <v>17588000</v>
      </c>
      <c r="V475" s="2">
        <v>17588000</v>
      </c>
      <c r="W475" s="5"/>
      <c r="X475" s="5"/>
      <c r="Y475" s="4"/>
      <c r="Z475" s="4"/>
      <c r="AA475" s="5"/>
      <c r="AB475" s="4"/>
      <c r="AC475" s="4"/>
      <c r="AD475" s="6">
        <v>27143500</v>
      </c>
      <c r="AE475" s="6">
        <v>18340350</v>
      </c>
      <c r="AF475" s="6">
        <v>19512000</v>
      </c>
      <c r="AG475" s="6">
        <v>14797550</v>
      </c>
      <c r="AH475" s="6">
        <v>7899455</v>
      </c>
      <c r="AI475" s="6">
        <v>8646000</v>
      </c>
      <c r="AJ475" s="6">
        <v>23000000</v>
      </c>
      <c r="AK475" s="6">
        <v>11057525</v>
      </c>
      <c r="AL475" s="6">
        <v>9916464</v>
      </c>
      <c r="AM475" s="6">
        <v>12800750</v>
      </c>
      <c r="AN475" s="6">
        <v>12693680</v>
      </c>
      <c r="AO475" s="6">
        <v>15095213</v>
      </c>
      <c r="AP475" s="6">
        <v>32999809</v>
      </c>
      <c r="AQ475" s="4"/>
      <c r="AR475" s="4"/>
      <c r="AS475" s="6">
        <v>0</v>
      </c>
      <c r="AT475" s="4"/>
    </row>
    <row r="476" spans="1:46" ht="30" x14ac:dyDescent="0.25">
      <c r="A476" s="2">
        <v>404190</v>
      </c>
      <c r="B476" s="3" t="s">
        <v>1818</v>
      </c>
      <c r="C476" s="3" t="s">
        <v>1819</v>
      </c>
      <c r="D476" s="3" t="s">
        <v>141</v>
      </c>
      <c r="E476" s="2">
        <v>1500</v>
      </c>
      <c r="F476" s="3" t="s">
        <v>1820</v>
      </c>
      <c r="G476" s="3" t="s">
        <v>1821</v>
      </c>
      <c r="H476" s="2">
        <v>197691000</v>
      </c>
      <c r="I476" s="2">
        <v>279510000</v>
      </c>
      <c r="J476" s="2">
        <v>216000000</v>
      </c>
      <c r="K476" s="2">
        <v>200280300</v>
      </c>
      <c r="L476" s="2">
        <v>238700000</v>
      </c>
      <c r="M476" s="2">
        <v>204225900</v>
      </c>
      <c r="N476" s="2">
        <v>87018240</v>
      </c>
      <c r="O476" s="2">
        <v>88050000</v>
      </c>
      <c r="P476" s="6">
        <v>90830000</v>
      </c>
      <c r="Q476" s="2">
        <v>180360000</v>
      </c>
      <c r="R476" s="2">
        <v>207720000</v>
      </c>
      <c r="S476" s="2">
        <v>147660000</v>
      </c>
      <c r="T476" s="2">
        <v>109760000</v>
      </c>
      <c r="U476" s="2">
        <v>126560000</v>
      </c>
      <c r="V476" s="2">
        <v>102240000</v>
      </c>
      <c r="W476" s="2">
        <v>127290000</v>
      </c>
      <c r="X476" s="2">
        <v>130000000</v>
      </c>
      <c r="Y476" s="2">
        <v>130000000</v>
      </c>
      <c r="Z476" s="5"/>
      <c r="AA476" s="5"/>
      <c r="AB476" s="5"/>
      <c r="AC476" s="5"/>
      <c r="AD476" s="2">
        <v>8000000</v>
      </c>
      <c r="AE476" s="2">
        <v>7500000</v>
      </c>
      <c r="AF476" s="2">
        <v>14500000</v>
      </c>
      <c r="AG476" s="2">
        <v>14500000</v>
      </c>
      <c r="AH476" s="2">
        <v>38000000</v>
      </c>
      <c r="AI476" s="6">
        <v>22000000</v>
      </c>
      <c r="AJ476" s="6">
        <v>21000000</v>
      </c>
      <c r="AK476" s="6">
        <v>18650000</v>
      </c>
      <c r="AL476" s="6">
        <v>11456000</v>
      </c>
      <c r="AM476" s="6">
        <v>8517594</v>
      </c>
      <c r="AN476" s="6">
        <v>22643370</v>
      </c>
      <c r="AO476" s="6">
        <v>25968410</v>
      </c>
      <c r="AP476" s="6">
        <v>25084489</v>
      </c>
      <c r="AQ476" s="6">
        <v>21508304</v>
      </c>
      <c r="AR476" s="6">
        <v>41442586</v>
      </c>
      <c r="AS476" s="6">
        <v>48403369</v>
      </c>
      <c r="AT476" s="4"/>
    </row>
    <row r="477" spans="1:46" ht="30" x14ac:dyDescent="0.25">
      <c r="A477" s="2">
        <v>404191</v>
      </c>
      <c r="B477" s="3" t="s">
        <v>1818</v>
      </c>
      <c r="C477" s="3" t="s">
        <v>1819</v>
      </c>
      <c r="D477" s="3" t="s">
        <v>136</v>
      </c>
      <c r="E477" s="2">
        <v>1503</v>
      </c>
      <c r="F477" s="3" t="s">
        <v>625</v>
      </c>
      <c r="G477" s="3" t="s">
        <v>1822</v>
      </c>
      <c r="H477" s="2">
        <v>3845000</v>
      </c>
      <c r="I477" s="2">
        <v>189594300</v>
      </c>
      <c r="J477" s="2">
        <v>24190000</v>
      </c>
      <c r="K477" s="2">
        <v>20952000</v>
      </c>
      <c r="L477" s="2">
        <v>540000</v>
      </c>
      <c r="M477" s="2">
        <v>0</v>
      </c>
      <c r="N477" s="2">
        <v>0</v>
      </c>
      <c r="O477" s="2">
        <v>0</v>
      </c>
      <c r="P477" s="4"/>
      <c r="Q477" s="2">
        <v>0</v>
      </c>
      <c r="R477" s="5"/>
      <c r="S477" s="5"/>
      <c r="T477" s="5"/>
      <c r="U477" s="5"/>
      <c r="V477" s="5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6">
        <v>0</v>
      </c>
      <c r="AT477" s="4"/>
    </row>
    <row r="478" spans="1:46" ht="30" x14ac:dyDescent="0.25">
      <c r="A478" s="2">
        <v>404192</v>
      </c>
      <c r="B478" s="3" t="s">
        <v>1818</v>
      </c>
      <c r="C478" s="3" t="s">
        <v>1819</v>
      </c>
      <c r="D478" s="3" t="s">
        <v>180</v>
      </c>
      <c r="E478" s="2">
        <v>1507</v>
      </c>
      <c r="F478" s="3" t="s">
        <v>625</v>
      </c>
      <c r="G478" s="3" t="s">
        <v>1821</v>
      </c>
      <c r="H478" s="2">
        <v>77184000</v>
      </c>
      <c r="I478" s="2">
        <v>1468800</v>
      </c>
      <c r="J478" s="2">
        <v>72580000</v>
      </c>
      <c r="K478" s="2">
        <v>68040000</v>
      </c>
      <c r="L478" s="2">
        <v>31440000</v>
      </c>
      <c r="M478" s="2">
        <v>269217900</v>
      </c>
      <c r="N478" s="2">
        <v>10422720</v>
      </c>
      <c r="O478" s="2">
        <v>10800000</v>
      </c>
      <c r="P478" s="6">
        <v>9390000</v>
      </c>
      <c r="Q478" s="6">
        <v>55520000</v>
      </c>
      <c r="R478" s="6">
        <v>90770000</v>
      </c>
      <c r="S478" s="6">
        <v>105050000</v>
      </c>
      <c r="T478" s="6">
        <v>2260000</v>
      </c>
      <c r="U478" s="6">
        <v>35240000</v>
      </c>
      <c r="V478" s="6">
        <v>57370000</v>
      </c>
      <c r="W478" s="6">
        <v>51270000</v>
      </c>
      <c r="X478" s="6">
        <v>55000000</v>
      </c>
      <c r="Y478" s="6">
        <v>55000000</v>
      </c>
      <c r="Z478" s="4"/>
      <c r="AA478" s="4"/>
      <c r="AB478" s="4"/>
      <c r="AC478" s="4"/>
      <c r="AD478" s="6">
        <v>8000000</v>
      </c>
      <c r="AE478" s="6">
        <v>7500000</v>
      </c>
      <c r="AF478" s="6">
        <v>14500000</v>
      </c>
      <c r="AG478" s="6">
        <v>14500000</v>
      </c>
      <c r="AH478" s="6">
        <v>38000000</v>
      </c>
      <c r="AI478" s="6">
        <v>22000000</v>
      </c>
      <c r="AJ478" s="6">
        <v>21000000</v>
      </c>
      <c r="AK478" s="6">
        <v>18650000</v>
      </c>
      <c r="AL478" s="6">
        <v>11456000</v>
      </c>
      <c r="AM478" s="6">
        <v>8517594</v>
      </c>
      <c r="AN478" s="4"/>
      <c r="AO478" s="4"/>
      <c r="AP478" s="4"/>
      <c r="AQ478" s="4"/>
      <c r="AR478" s="4"/>
      <c r="AS478" s="6">
        <v>0</v>
      </c>
      <c r="AT478" s="4"/>
    </row>
    <row r="479" spans="1:46" ht="30" x14ac:dyDescent="0.25">
      <c r="A479" s="2">
        <v>409191</v>
      </c>
      <c r="B479" s="3" t="s">
        <v>898</v>
      </c>
      <c r="C479" s="3" t="s">
        <v>899</v>
      </c>
      <c r="D479" s="3" t="s">
        <v>172</v>
      </c>
      <c r="E479" s="2">
        <v>50</v>
      </c>
      <c r="F479" s="3" t="s">
        <v>900</v>
      </c>
      <c r="G479" s="3" t="s">
        <v>901</v>
      </c>
      <c r="H479" s="5"/>
      <c r="I479" s="5"/>
      <c r="J479" s="5"/>
      <c r="K479" s="5"/>
      <c r="L479" s="5"/>
      <c r="M479" s="5"/>
      <c r="N479" s="5"/>
      <c r="O479" s="2">
        <v>0</v>
      </c>
      <c r="P479" s="6">
        <v>9664000</v>
      </c>
      <c r="Q479" s="2">
        <v>63360000</v>
      </c>
      <c r="R479" s="5"/>
      <c r="S479" s="5"/>
      <c r="T479" s="5"/>
      <c r="U479" s="2">
        <v>64459000</v>
      </c>
      <c r="V479" s="2">
        <v>67576000</v>
      </c>
      <c r="W479" s="5"/>
      <c r="X479" s="5"/>
      <c r="Y479" s="5"/>
      <c r="Z479" s="2">
        <v>80177000</v>
      </c>
      <c r="AA479" s="2">
        <v>60612500</v>
      </c>
      <c r="AB479" s="2">
        <v>57178500</v>
      </c>
      <c r="AC479" s="2">
        <v>82327000</v>
      </c>
      <c r="AD479" s="2">
        <v>82060000</v>
      </c>
      <c r="AE479" s="2">
        <v>92182500</v>
      </c>
      <c r="AF479" s="2">
        <v>104361000</v>
      </c>
      <c r="AG479" s="2">
        <v>57485000</v>
      </c>
      <c r="AH479" s="2">
        <v>3706500</v>
      </c>
      <c r="AI479" s="2">
        <v>3706500</v>
      </c>
      <c r="AJ479" s="2">
        <v>3706500</v>
      </c>
      <c r="AK479" s="2">
        <v>17185000</v>
      </c>
      <c r="AL479" s="2">
        <v>16009000</v>
      </c>
      <c r="AM479" s="2">
        <v>17363000</v>
      </c>
      <c r="AN479" s="5"/>
      <c r="AO479" s="5"/>
      <c r="AP479" s="5"/>
      <c r="AQ479" s="4"/>
      <c r="AR479" s="4"/>
      <c r="AS479" s="4"/>
      <c r="AT479" s="4"/>
    </row>
    <row r="480" spans="1:46" ht="30" x14ac:dyDescent="0.25">
      <c r="A480" s="2">
        <v>409192</v>
      </c>
      <c r="B480" s="3" t="s">
        <v>898</v>
      </c>
      <c r="C480" s="3" t="s">
        <v>899</v>
      </c>
      <c r="D480" s="3" t="s">
        <v>177</v>
      </c>
      <c r="E480" s="2">
        <v>50</v>
      </c>
      <c r="F480" s="3" t="s">
        <v>734</v>
      </c>
      <c r="G480" s="3" t="s">
        <v>902</v>
      </c>
      <c r="H480" s="5"/>
      <c r="I480" s="5"/>
      <c r="J480" s="5"/>
      <c r="K480" s="5"/>
      <c r="L480" s="5"/>
      <c r="M480" s="5"/>
      <c r="N480" s="5"/>
      <c r="O480" s="2">
        <v>0</v>
      </c>
      <c r="P480" s="6">
        <v>22024000</v>
      </c>
      <c r="Q480" s="6">
        <v>48598000</v>
      </c>
      <c r="R480" s="7"/>
      <c r="S480" s="7"/>
      <c r="T480" s="7"/>
      <c r="U480" s="6">
        <v>64459000</v>
      </c>
      <c r="V480" s="6">
        <v>67576500</v>
      </c>
      <c r="W480" s="7"/>
      <c r="X480" s="7"/>
      <c r="Y480" s="7"/>
      <c r="Z480" s="6">
        <v>80177000</v>
      </c>
      <c r="AA480" s="6">
        <v>60612500</v>
      </c>
      <c r="AB480" s="6">
        <v>57178500</v>
      </c>
      <c r="AC480" s="6">
        <v>82327000</v>
      </c>
      <c r="AD480" s="6">
        <v>82060000</v>
      </c>
      <c r="AE480" s="6">
        <v>92182500</v>
      </c>
      <c r="AF480" s="6">
        <v>104361000</v>
      </c>
      <c r="AG480" s="6">
        <v>57485000</v>
      </c>
      <c r="AH480" s="6">
        <v>3706500</v>
      </c>
      <c r="AI480" s="6">
        <v>3706500</v>
      </c>
      <c r="AJ480" s="6">
        <v>3706500</v>
      </c>
      <c r="AK480" s="6">
        <v>28883000</v>
      </c>
      <c r="AL480" s="6">
        <v>29200000</v>
      </c>
      <c r="AM480" s="6">
        <v>30261000</v>
      </c>
      <c r="AN480" s="7"/>
      <c r="AO480" s="7"/>
      <c r="AP480" s="7"/>
      <c r="AQ480" s="4"/>
      <c r="AR480" s="4"/>
      <c r="AS480" s="4"/>
      <c r="AT480" s="4"/>
    </row>
    <row r="481" spans="1:46" ht="30" x14ac:dyDescent="0.25">
      <c r="A481" s="2">
        <v>409193</v>
      </c>
      <c r="B481" s="3" t="s">
        <v>898</v>
      </c>
      <c r="C481" s="3" t="s">
        <v>899</v>
      </c>
      <c r="D481" s="3" t="s">
        <v>169</v>
      </c>
      <c r="E481" s="2">
        <v>41</v>
      </c>
      <c r="F481" s="3" t="s">
        <v>903</v>
      </c>
      <c r="G481" s="3" t="s">
        <v>904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4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4"/>
      <c r="AK481" s="5"/>
      <c r="AL481" s="5"/>
      <c r="AM481" s="5"/>
      <c r="AN481" s="5"/>
      <c r="AO481" s="5"/>
      <c r="AP481" s="5"/>
      <c r="AQ481" s="4"/>
      <c r="AR481" s="4"/>
      <c r="AS481" s="4"/>
      <c r="AT481" s="4"/>
    </row>
    <row r="482" spans="1:46" ht="30" x14ac:dyDescent="0.25">
      <c r="A482" s="2">
        <v>409308</v>
      </c>
      <c r="B482" s="3" t="s">
        <v>905</v>
      </c>
      <c r="C482" s="3" t="s">
        <v>906</v>
      </c>
      <c r="D482" s="3" t="s">
        <v>141</v>
      </c>
      <c r="E482" s="5"/>
      <c r="F482" s="3" t="s">
        <v>909</v>
      </c>
      <c r="G482" s="3" t="s">
        <v>910</v>
      </c>
      <c r="H482" s="2">
        <v>1679000</v>
      </c>
      <c r="I482" s="2">
        <v>2263000</v>
      </c>
      <c r="J482" s="2">
        <v>2700000</v>
      </c>
      <c r="K482" s="2">
        <v>912500</v>
      </c>
      <c r="L482" s="2">
        <v>2737500</v>
      </c>
      <c r="M482" s="2">
        <v>2100000</v>
      </c>
      <c r="N482" s="2">
        <v>2200000</v>
      </c>
      <c r="O482" s="2">
        <v>2737500</v>
      </c>
      <c r="P482" s="6">
        <v>2737500</v>
      </c>
      <c r="Q482" s="2">
        <v>2737500</v>
      </c>
      <c r="R482" s="2">
        <v>2737500</v>
      </c>
      <c r="S482" s="2">
        <v>2737500</v>
      </c>
      <c r="T482" s="2">
        <v>2737500</v>
      </c>
      <c r="U482" s="2">
        <v>2737500</v>
      </c>
      <c r="V482" s="2">
        <v>2737500</v>
      </c>
      <c r="W482" s="2">
        <v>2737500</v>
      </c>
      <c r="X482" s="2">
        <v>2920500</v>
      </c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4"/>
      <c r="AR482" s="4"/>
      <c r="AS482" s="4"/>
      <c r="AT482" s="4"/>
    </row>
    <row r="483" spans="1:46" ht="30" x14ac:dyDescent="0.25">
      <c r="A483" s="2">
        <v>409309</v>
      </c>
      <c r="B483" s="3" t="s">
        <v>905</v>
      </c>
      <c r="C483" s="3" t="s">
        <v>906</v>
      </c>
      <c r="D483" s="3" t="s">
        <v>136</v>
      </c>
      <c r="E483" s="5"/>
      <c r="F483" s="3" t="s">
        <v>907</v>
      </c>
      <c r="G483" s="3" t="s">
        <v>908</v>
      </c>
      <c r="H483" s="7"/>
      <c r="I483" s="7"/>
      <c r="J483" s="7"/>
      <c r="K483" s="7"/>
      <c r="L483" s="7"/>
      <c r="M483" s="7"/>
      <c r="N483" s="5"/>
      <c r="O483" s="5"/>
      <c r="P483" s="5"/>
      <c r="Q483" s="5"/>
      <c r="R483" s="7"/>
      <c r="S483" s="7"/>
      <c r="T483" s="2">
        <v>0</v>
      </c>
      <c r="U483" s="5"/>
      <c r="V483" s="5"/>
      <c r="W483" s="5"/>
      <c r="X483" s="7"/>
      <c r="Y483" s="7"/>
      <c r="Z483" s="7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7"/>
      <c r="AQ483" s="4"/>
      <c r="AR483" s="4"/>
      <c r="AS483" s="4"/>
      <c r="AT483" s="4"/>
    </row>
    <row r="484" spans="1:46" ht="30" x14ac:dyDescent="0.25">
      <c r="A484" s="2">
        <v>405148</v>
      </c>
      <c r="B484" s="3" t="s">
        <v>911</v>
      </c>
      <c r="C484" s="3" t="s">
        <v>912</v>
      </c>
      <c r="D484" s="3" t="s">
        <v>177</v>
      </c>
      <c r="E484" s="2">
        <v>425</v>
      </c>
      <c r="F484" s="3" t="s">
        <v>913</v>
      </c>
      <c r="G484" s="3" t="s">
        <v>914</v>
      </c>
      <c r="H484" s="4"/>
      <c r="I484" s="4"/>
      <c r="J484" s="4"/>
      <c r="K484" s="4"/>
      <c r="L484" s="4"/>
      <c r="M484" s="4"/>
      <c r="N484" s="5"/>
      <c r="O484" s="5"/>
      <c r="P484" s="5"/>
      <c r="Q484" s="5"/>
      <c r="R484" s="4"/>
      <c r="S484" s="4"/>
      <c r="T484" s="5"/>
      <c r="U484" s="5"/>
      <c r="V484" s="5"/>
      <c r="W484" s="5"/>
      <c r="X484" s="4"/>
      <c r="Y484" s="4"/>
      <c r="Z484" s="6">
        <v>2399000</v>
      </c>
      <c r="AA484" s="2">
        <v>145691000</v>
      </c>
      <c r="AB484" s="5"/>
      <c r="AC484" s="2">
        <v>115375000</v>
      </c>
      <c r="AD484" s="2">
        <v>21700000</v>
      </c>
      <c r="AE484" s="5"/>
      <c r="AF484" s="5"/>
      <c r="AG484" s="5"/>
      <c r="AH484" s="5"/>
      <c r="AI484" s="2">
        <v>120000</v>
      </c>
      <c r="AJ484" s="2">
        <v>120000</v>
      </c>
      <c r="AK484" s="2">
        <v>120000</v>
      </c>
      <c r="AL484" s="2">
        <v>120000</v>
      </c>
      <c r="AM484" s="2">
        <v>120000</v>
      </c>
      <c r="AN484" s="2">
        <v>120000</v>
      </c>
      <c r="AO484" s="2">
        <v>245000</v>
      </c>
      <c r="AP484" s="6">
        <v>153000</v>
      </c>
      <c r="AQ484" s="6">
        <v>185000</v>
      </c>
      <c r="AR484" s="6">
        <v>183000</v>
      </c>
      <c r="AS484" s="6">
        <v>109000</v>
      </c>
      <c r="AT484" s="4"/>
    </row>
    <row r="485" spans="1:46" ht="30" x14ac:dyDescent="0.25">
      <c r="A485" s="2">
        <v>409328</v>
      </c>
      <c r="B485" s="3" t="s">
        <v>911</v>
      </c>
      <c r="C485" s="3" t="s">
        <v>912</v>
      </c>
      <c r="D485" s="3" t="s">
        <v>169</v>
      </c>
      <c r="E485" s="2">
        <v>355</v>
      </c>
      <c r="F485" s="3" t="s">
        <v>919</v>
      </c>
      <c r="G485" s="3" t="s">
        <v>920</v>
      </c>
      <c r="H485" s="4"/>
      <c r="I485" s="4"/>
      <c r="J485" s="4"/>
      <c r="K485" s="4"/>
      <c r="L485" s="4"/>
      <c r="M485" s="6">
        <v>11530000</v>
      </c>
      <c r="N485" s="6">
        <v>90282000</v>
      </c>
      <c r="O485" s="6">
        <v>102251000</v>
      </c>
      <c r="P485" s="7"/>
      <c r="Q485" s="6">
        <v>86286500</v>
      </c>
      <c r="R485" s="6">
        <v>90331000</v>
      </c>
      <c r="S485" s="6">
        <v>88557000</v>
      </c>
      <c r="T485" s="6">
        <v>113699000</v>
      </c>
      <c r="U485" s="6">
        <v>184008000</v>
      </c>
      <c r="V485" s="6">
        <v>241442000</v>
      </c>
      <c r="W485" s="6">
        <v>161175000</v>
      </c>
      <c r="X485" s="6">
        <v>171400000</v>
      </c>
      <c r="Y485" s="6">
        <v>193112000</v>
      </c>
      <c r="Z485" s="6">
        <v>211672000</v>
      </c>
      <c r="AA485" s="6">
        <v>166435000</v>
      </c>
      <c r="AB485" s="6">
        <v>135664000</v>
      </c>
      <c r="AC485" s="6">
        <v>194936000</v>
      </c>
      <c r="AD485" s="6">
        <v>27879000</v>
      </c>
      <c r="AE485" s="7"/>
      <c r="AF485" s="7"/>
      <c r="AG485" s="7"/>
      <c r="AH485" s="7"/>
      <c r="AI485" s="6">
        <v>120000</v>
      </c>
      <c r="AJ485" s="6">
        <v>120000</v>
      </c>
      <c r="AK485" s="6">
        <v>120000</v>
      </c>
      <c r="AL485" s="6">
        <v>120000</v>
      </c>
      <c r="AM485" s="6">
        <v>120000</v>
      </c>
      <c r="AN485" s="6">
        <v>120000</v>
      </c>
      <c r="AO485" s="6">
        <v>270000</v>
      </c>
      <c r="AP485" s="6">
        <v>179000</v>
      </c>
      <c r="AQ485" s="6">
        <v>213000</v>
      </c>
      <c r="AR485" s="6">
        <v>186000</v>
      </c>
      <c r="AS485" s="6">
        <v>191000</v>
      </c>
      <c r="AT485" s="4"/>
    </row>
    <row r="486" spans="1:46" ht="30" x14ac:dyDescent="0.25">
      <c r="A486" s="2">
        <v>409329</v>
      </c>
      <c r="B486" s="3" t="s">
        <v>911</v>
      </c>
      <c r="C486" s="3" t="s">
        <v>912</v>
      </c>
      <c r="D486" s="3" t="s">
        <v>180</v>
      </c>
      <c r="E486" s="6">
        <v>417</v>
      </c>
      <c r="F486" s="3" t="s">
        <v>917</v>
      </c>
      <c r="G486" s="3" t="s">
        <v>918</v>
      </c>
      <c r="H486" s="2">
        <v>73996000</v>
      </c>
      <c r="I486" s="2">
        <v>79628000</v>
      </c>
      <c r="J486" s="2">
        <v>85069000</v>
      </c>
      <c r="K486" s="2">
        <v>84518000</v>
      </c>
      <c r="L486" s="2">
        <v>106590000</v>
      </c>
      <c r="M486" s="2">
        <v>140262000</v>
      </c>
      <c r="N486" s="2">
        <v>121489000</v>
      </c>
      <c r="O486" s="2">
        <v>70322000</v>
      </c>
      <c r="P486" s="5"/>
      <c r="Q486" s="2">
        <v>86286500</v>
      </c>
      <c r="R486" s="2">
        <v>91461000</v>
      </c>
      <c r="S486" s="2">
        <v>87110000</v>
      </c>
      <c r="T486" s="2">
        <v>113772000</v>
      </c>
      <c r="U486" s="2">
        <v>152485000</v>
      </c>
      <c r="V486" s="2">
        <v>128241000</v>
      </c>
      <c r="W486" s="6">
        <v>136090000</v>
      </c>
      <c r="X486" s="6">
        <v>132300000</v>
      </c>
      <c r="Y486" s="6">
        <v>151867000</v>
      </c>
      <c r="Z486" s="6">
        <v>163713000</v>
      </c>
      <c r="AA486" s="2">
        <v>100948000</v>
      </c>
      <c r="AB486" s="2">
        <v>146299000</v>
      </c>
      <c r="AC486" s="2">
        <v>151592000</v>
      </c>
      <c r="AD486" s="2">
        <v>20961000</v>
      </c>
      <c r="AE486" s="5"/>
      <c r="AF486" s="5"/>
      <c r="AG486" s="5"/>
      <c r="AH486" s="5"/>
      <c r="AI486" s="6">
        <v>120000</v>
      </c>
      <c r="AJ486" s="6">
        <v>120000</v>
      </c>
      <c r="AK486" s="6">
        <v>120000</v>
      </c>
      <c r="AL486" s="6">
        <v>120000</v>
      </c>
      <c r="AM486" s="6">
        <v>120000</v>
      </c>
      <c r="AN486" s="6">
        <v>120000</v>
      </c>
      <c r="AO486" s="6">
        <v>139000</v>
      </c>
      <c r="AP486" s="6">
        <v>191000</v>
      </c>
      <c r="AQ486" s="6">
        <v>219000</v>
      </c>
      <c r="AR486" s="6">
        <v>197000</v>
      </c>
      <c r="AS486" s="6">
        <v>212000</v>
      </c>
      <c r="AT486" s="4"/>
    </row>
    <row r="487" spans="1:46" ht="30" x14ac:dyDescent="0.25">
      <c r="A487" s="2">
        <v>409330</v>
      </c>
      <c r="B487" s="3" t="s">
        <v>911</v>
      </c>
      <c r="C487" s="3" t="s">
        <v>912</v>
      </c>
      <c r="D487" s="3" t="s">
        <v>136</v>
      </c>
      <c r="E487" s="6">
        <v>225</v>
      </c>
      <c r="F487" s="3" t="s">
        <v>921</v>
      </c>
      <c r="G487" s="3" t="s">
        <v>922</v>
      </c>
      <c r="H487" s="6">
        <v>67824600</v>
      </c>
      <c r="I487" s="6">
        <v>64354000</v>
      </c>
      <c r="J487" s="6">
        <v>64821100</v>
      </c>
      <c r="K487" s="6">
        <v>64880100</v>
      </c>
      <c r="L487" s="6">
        <v>43182000</v>
      </c>
      <c r="M487" s="6">
        <v>777200</v>
      </c>
      <c r="N487" s="6">
        <v>0</v>
      </c>
      <c r="O487" s="6">
        <v>0</v>
      </c>
      <c r="P487" s="7"/>
      <c r="Q487" s="7"/>
      <c r="R487" s="7"/>
      <c r="S487" s="7"/>
      <c r="T487" s="6">
        <v>0</v>
      </c>
      <c r="U487" s="7"/>
      <c r="V487" s="7"/>
      <c r="W487" s="4"/>
      <c r="X487" s="4"/>
      <c r="Y487" s="4"/>
      <c r="Z487" s="4"/>
      <c r="AA487" s="7"/>
      <c r="AB487" s="6">
        <v>117921000</v>
      </c>
      <c r="AC487" s="7"/>
      <c r="AD487" s="7"/>
      <c r="AE487" s="7"/>
      <c r="AF487" s="7"/>
      <c r="AG487" s="7"/>
      <c r="AH487" s="7"/>
      <c r="AI487" s="4"/>
      <c r="AJ487" s="4"/>
      <c r="AK487" s="4"/>
      <c r="AL487" s="4"/>
      <c r="AM487" s="4"/>
      <c r="AN487" s="4"/>
      <c r="AO487" s="6">
        <v>0</v>
      </c>
      <c r="AP487" s="4"/>
      <c r="AQ487" s="6">
        <v>0</v>
      </c>
      <c r="AR487" s="4"/>
      <c r="AS487" s="4"/>
      <c r="AT487" s="4"/>
    </row>
    <row r="488" spans="1:46" ht="30" x14ac:dyDescent="0.25">
      <c r="A488" s="2">
        <v>409331</v>
      </c>
      <c r="B488" s="3" t="s">
        <v>911</v>
      </c>
      <c r="C488" s="3" t="s">
        <v>912</v>
      </c>
      <c r="D488" s="3" t="s">
        <v>141</v>
      </c>
      <c r="E488" s="2">
        <v>139</v>
      </c>
      <c r="F488" s="3" t="s">
        <v>923</v>
      </c>
      <c r="G488" s="3" t="s">
        <v>924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2">
        <v>0</v>
      </c>
      <c r="O488" s="2">
        <v>0</v>
      </c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4"/>
      <c r="AE488" s="4"/>
      <c r="AF488" s="4"/>
      <c r="AG488" s="4"/>
      <c r="AH488" s="4"/>
      <c r="AI488" s="4"/>
      <c r="AJ488" s="4"/>
      <c r="AK488" s="4"/>
      <c r="AL488" s="4"/>
      <c r="AM488" s="5"/>
      <c r="AN488" s="4"/>
      <c r="AO488" s="4"/>
      <c r="AP488" s="4"/>
      <c r="AQ488" s="4"/>
      <c r="AR488" s="5"/>
      <c r="AS488" s="4"/>
      <c r="AT488" s="5"/>
    </row>
    <row r="489" spans="1:46" ht="30" x14ac:dyDescent="0.25">
      <c r="A489" s="2">
        <v>409333</v>
      </c>
      <c r="B489" s="3" t="s">
        <v>911</v>
      </c>
      <c r="C489" s="3" t="s">
        <v>912</v>
      </c>
      <c r="D489" s="3" t="s">
        <v>157</v>
      </c>
      <c r="E489" s="2">
        <v>420</v>
      </c>
      <c r="F489" s="3" t="s">
        <v>915</v>
      </c>
      <c r="G489" s="3" t="s">
        <v>916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7"/>
      <c r="Q489" s="7"/>
      <c r="R489" s="6">
        <v>58431000</v>
      </c>
      <c r="S489" s="6">
        <v>111340000</v>
      </c>
      <c r="T489" s="6">
        <v>79650000</v>
      </c>
      <c r="U489" s="6">
        <v>60601000</v>
      </c>
      <c r="V489" s="6">
        <v>126370000</v>
      </c>
      <c r="W489" s="6">
        <v>146699000</v>
      </c>
      <c r="X489" s="6">
        <v>152274000</v>
      </c>
      <c r="Y489" s="6">
        <v>172534000</v>
      </c>
      <c r="Z489" s="6">
        <v>183959000</v>
      </c>
      <c r="AA489" s="6">
        <v>160758000</v>
      </c>
      <c r="AB489" s="6">
        <v>172253000</v>
      </c>
      <c r="AC489" s="6">
        <v>177077000</v>
      </c>
      <c r="AD489" s="6">
        <v>27463000</v>
      </c>
      <c r="AE489" s="4"/>
      <c r="AF489" s="4"/>
      <c r="AG489" s="4"/>
      <c r="AH489" s="4"/>
      <c r="AI489" s="6">
        <v>120000</v>
      </c>
      <c r="AJ489" s="6">
        <v>120000</v>
      </c>
      <c r="AK489" s="6">
        <v>120000</v>
      </c>
      <c r="AL489" s="6">
        <v>120000</v>
      </c>
      <c r="AM489" s="6">
        <v>120000</v>
      </c>
      <c r="AN489" s="6">
        <v>120000</v>
      </c>
      <c r="AO489" s="6">
        <v>196000</v>
      </c>
      <c r="AP489" s="6">
        <v>550000</v>
      </c>
      <c r="AQ489" s="6">
        <v>201000</v>
      </c>
      <c r="AR489" s="6">
        <v>163000</v>
      </c>
      <c r="AS489" s="6">
        <v>197000</v>
      </c>
      <c r="AT489" s="7"/>
    </row>
    <row r="490" spans="1:46" ht="30" x14ac:dyDescent="0.25">
      <c r="A490" s="2">
        <v>404130</v>
      </c>
      <c r="B490" s="3" t="s">
        <v>925</v>
      </c>
      <c r="C490" s="3" t="s">
        <v>926</v>
      </c>
      <c r="D490" s="3" t="s">
        <v>141</v>
      </c>
      <c r="E490" s="5"/>
      <c r="F490" s="3" t="s">
        <v>927</v>
      </c>
      <c r="G490" s="3" t="s">
        <v>928</v>
      </c>
      <c r="H490" s="2">
        <v>250000</v>
      </c>
      <c r="I490" s="2">
        <v>200000</v>
      </c>
      <c r="J490" s="2">
        <v>210000</v>
      </c>
      <c r="K490" s="2">
        <v>200000</v>
      </c>
      <c r="L490" s="2">
        <v>76730</v>
      </c>
      <c r="M490" s="2">
        <v>66440</v>
      </c>
      <c r="N490" s="2">
        <v>82000</v>
      </c>
      <c r="O490" s="2">
        <v>144900</v>
      </c>
      <c r="P490" s="6">
        <v>402500</v>
      </c>
      <c r="Q490" s="6">
        <v>450000</v>
      </c>
      <c r="R490" s="6">
        <v>516000</v>
      </c>
      <c r="S490" s="6">
        <v>462000</v>
      </c>
      <c r="T490" s="6">
        <v>425000</v>
      </c>
      <c r="U490" s="6">
        <v>410000</v>
      </c>
      <c r="V490" s="6">
        <v>360000</v>
      </c>
      <c r="W490" s="6">
        <v>270000</v>
      </c>
      <c r="X490" s="6">
        <v>220000</v>
      </c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30" x14ac:dyDescent="0.25">
      <c r="A491" s="2">
        <v>400178</v>
      </c>
      <c r="B491" s="3" t="s">
        <v>929</v>
      </c>
      <c r="C491" s="3" t="s">
        <v>930</v>
      </c>
      <c r="D491" s="3" t="s">
        <v>157</v>
      </c>
      <c r="E491" s="2">
        <v>450</v>
      </c>
      <c r="F491" s="3" t="s">
        <v>935</v>
      </c>
      <c r="G491" s="3" t="s">
        <v>936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2">
        <v>109376000</v>
      </c>
      <c r="AB491" s="2">
        <v>135255000</v>
      </c>
      <c r="AC491" s="2">
        <v>61264000</v>
      </c>
      <c r="AD491" s="2">
        <v>50528000</v>
      </c>
      <c r="AE491" s="2">
        <v>51909000</v>
      </c>
      <c r="AF491" s="2">
        <v>33228000</v>
      </c>
      <c r="AG491" s="2">
        <v>69869000</v>
      </c>
      <c r="AH491" s="2">
        <v>96179000</v>
      </c>
      <c r="AI491" s="2">
        <v>96179000</v>
      </c>
      <c r="AJ491" s="2">
        <v>96179000</v>
      </c>
      <c r="AK491" s="2">
        <v>76325000</v>
      </c>
      <c r="AL491" s="2">
        <v>76325000</v>
      </c>
      <c r="AM491" s="6">
        <v>106710000</v>
      </c>
      <c r="AN491" s="6">
        <v>82793000</v>
      </c>
      <c r="AO491" s="6">
        <v>70027000</v>
      </c>
      <c r="AP491" s="6">
        <v>62359000</v>
      </c>
      <c r="AQ491" s="6">
        <v>64673000</v>
      </c>
      <c r="AR491" s="2">
        <v>69927000</v>
      </c>
      <c r="AS491" s="6">
        <v>61276000</v>
      </c>
      <c r="AT491" s="4"/>
    </row>
    <row r="492" spans="1:46" ht="30" x14ac:dyDescent="0.25">
      <c r="A492" s="2">
        <v>409213</v>
      </c>
      <c r="B492" s="3" t="s">
        <v>929</v>
      </c>
      <c r="C492" s="3" t="s">
        <v>930</v>
      </c>
      <c r="D492" s="3" t="s">
        <v>141</v>
      </c>
      <c r="E492" s="2">
        <v>166</v>
      </c>
      <c r="F492" s="3" t="s">
        <v>937</v>
      </c>
      <c r="G492" s="3" t="s">
        <v>938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5"/>
      <c r="Q492" s="5"/>
      <c r="R492" s="5"/>
      <c r="S492" s="5"/>
      <c r="T492" s="5"/>
      <c r="U492" s="5"/>
      <c r="V492" s="5"/>
      <c r="W492" s="7"/>
      <c r="X492" s="7"/>
      <c r="Y492" s="7"/>
      <c r="Z492" s="7"/>
      <c r="AA492" s="5"/>
      <c r="AB492" s="7"/>
      <c r="AC492" s="7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4"/>
      <c r="AR492" s="5"/>
      <c r="AS492" s="5"/>
      <c r="AT492" s="4"/>
    </row>
    <row r="493" spans="1:46" ht="30" x14ac:dyDescent="0.25">
      <c r="A493" s="2">
        <v>409214</v>
      </c>
      <c r="B493" s="3" t="s">
        <v>929</v>
      </c>
      <c r="C493" s="3" t="s">
        <v>930</v>
      </c>
      <c r="D493" s="3" t="s">
        <v>136</v>
      </c>
      <c r="E493" s="2">
        <v>519</v>
      </c>
      <c r="F493" s="3" t="s">
        <v>931</v>
      </c>
      <c r="G493" s="3" t="s">
        <v>932</v>
      </c>
      <c r="H493" s="2">
        <v>0</v>
      </c>
      <c r="I493" s="2">
        <v>639000</v>
      </c>
      <c r="J493" s="2">
        <v>338600</v>
      </c>
      <c r="K493" s="2">
        <v>338600</v>
      </c>
      <c r="L493" s="2">
        <v>338600</v>
      </c>
      <c r="M493" s="2">
        <v>0</v>
      </c>
      <c r="N493" s="2">
        <v>400000</v>
      </c>
      <c r="O493" s="2">
        <v>671600</v>
      </c>
      <c r="P493" s="5"/>
      <c r="Q493" s="2">
        <v>766500</v>
      </c>
      <c r="R493" s="5"/>
      <c r="S493" s="5"/>
      <c r="T493" s="5"/>
      <c r="U493" s="5"/>
      <c r="V493" s="5"/>
      <c r="W493" s="4"/>
      <c r="X493" s="4"/>
      <c r="Y493" s="4"/>
      <c r="Z493" s="4"/>
      <c r="AA493" s="2">
        <v>10000</v>
      </c>
      <c r="AB493" s="4"/>
      <c r="AC493" s="4"/>
      <c r="AD493" s="5"/>
      <c r="AE493" s="5"/>
      <c r="AF493" s="5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6">
        <v>0</v>
      </c>
      <c r="AR493" s="6">
        <v>0</v>
      </c>
      <c r="AS493" s="6">
        <v>0</v>
      </c>
      <c r="AT493" s="4"/>
    </row>
    <row r="494" spans="1:46" ht="30" x14ac:dyDescent="0.25">
      <c r="A494" s="2">
        <v>409215</v>
      </c>
      <c r="B494" s="3" t="s">
        <v>929</v>
      </c>
      <c r="C494" s="3" t="s">
        <v>930</v>
      </c>
      <c r="D494" s="3" t="s">
        <v>180</v>
      </c>
      <c r="E494" s="2">
        <v>490</v>
      </c>
      <c r="F494" s="3" t="s">
        <v>933</v>
      </c>
      <c r="G494" s="3" t="s">
        <v>934</v>
      </c>
      <c r="H494" s="2">
        <v>27272200</v>
      </c>
      <c r="I494" s="2">
        <v>25983700</v>
      </c>
      <c r="J494" s="2">
        <v>32026600</v>
      </c>
      <c r="K494" s="2">
        <v>32026600</v>
      </c>
      <c r="L494" s="2">
        <v>32026600</v>
      </c>
      <c r="M494" s="2">
        <v>27030400</v>
      </c>
      <c r="N494" s="2">
        <v>27030400</v>
      </c>
      <c r="O494" s="2">
        <v>33015600</v>
      </c>
      <c r="P494" s="2">
        <v>31692000</v>
      </c>
      <c r="Q494" s="2">
        <v>31804500</v>
      </c>
      <c r="R494" s="2">
        <v>33092000</v>
      </c>
      <c r="S494" s="6">
        <v>40000000</v>
      </c>
      <c r="T494" s="2">
        <v>56000000</v>
      </c>
      <c r="U494" s="2">
        <v>57729600</v>
      </c>
      <c r="V494" s="2">
        <v>455632600</v>
      </c>
      <c r="W494" s="4"/>
      <c r="X494" s="4"/>
      <c r="Y494" s="4"/>
      <c r="Z494" s="6">
        <v>78618800</v>
      </c>
      <c r="AA494" s="2">
        <v>10529000</v>
      </c>
      <c r="AB494" s="4"/>
      <c r="AC494" s="6">
        <v>61264000</v>
      </c>
      <c r="AD494" s="2">
        <v>55920000</v>
      </c>
      <c r="AE494" s="2">
        <v>49310000</v>
      </c>
      <c r="AF494" s="2">
        <v>78008000</v>
      </c>
      <c r="AG494" s="6">
        <v>69077000</v>
      </c>
      <c r="AH494" s="6">
        <v>60782000</v>
      </c>
      <c r="AI494" s="6">
        <v>60782000</v>
      </c>
      <c r="AJ494" s="6">
        <v>60782000</v>
      </c>
      <c r="AK494" s="6">
        <v>76530000</v>
      </c>
      <c r="AL494" s="6">
        <v>76530000</v>
      </c>
      <c r="AM494" s="6">
        <v>57365000</v>
      </c>
      <c r="AN494" s="6">
        <v>61875000</v>
      </c>
      <c r="AO494" s="6">
        <v>73329000</v>
      </c>
      <c r="AP494" s="6">
        <v>71751000</v>
      </c>
      <c r="AQ494" s="6">
        <v>74244000</v>
      </c>
      <c r="AR494" s="6">
        <v>85925000</v>
      </c>
      <c r="AS494" s="6">
        <v>87596000</v>
      </c>
      <c r="AT494" s="4"/>
    </row>
    <row r="495" spans="1:46" ht="30" x14ac:dyDescent="0.25">
      <c r="A495" s="2">
        <v>404119</v>
      </c>
      <c r="B495" s="3" t="s">
        <v>1823</v>
      </c>
      <c r="C495" s="3" t="s">
        <v>1824</v>
      </c>
      <c r="D495" s="3" t="s">
        <v>141</v>
      </c>
      <c r="E495" s="2">
        <v>852</v>
      </c>
      <c r="F495" s="3" t="s">
        <v>1825</v>
      </c>
      <c r="G495" s="3" t="s">
        <v>1826</v>
      </c>
      <c r="H495" s="2">
        <v>250000</v>
      </c>
      <c r="I495" s="2">
        <v>18460</v>
      </c>
      <c r="J495" s="2">
        <v>73000</v>
      </c>
      <c r="K495" s="2">
        <v>73000</v>
      </c>
      <c r="L495" s="2">
        <v>50000</v>
      </c>
      <c r="M495" s="2">
        <v>25000</v>
      </c>
      <c r="N495" s="2">
        <v>25000</v>
      </c>
      <c r="O495" s="2">
        <v>18000</v>
      </c>
      <c r="P495" s="2">
        <v>17250</v>
      </c>
      <c r="Q495" s="2">
        <v>18250</v>
      </c>
      <c r="R495" s="2">
        <v>18250</v>
      </c>
      <c r="S495" s="2">
        <v>18250</v>
      </c>
      <c r="T495" s="2">
        <v>18250</v>
      </c>
      <c r="U495" s="2">
        <v>18250</v>
      </c>
      <c r="V495" s="2">
        <v>18250</v>
      </c>
      <c r="W495" s="2">
        <v>18250</v>
      </c>
      <c r="X495" s="2">
        <v>18250</v>
      </c>
      <c r="Y495" s="2">
        <v>18500</v>
      </c>
      <c r="Z495" s="2">
        <v>21900</v>
      </c>
      <c r="AA495" s="2">
        <v>20085</v>
      </c>
      <c r="AB495" s="2">
        <v>25003</v>
      </c>
      <c r="AC495" s="6">
        <v>22540</v>
      </c>
      <c r="AD495" s="2">
        <v>1113840</v>
      </c>
      <c r="AE495" s="6">
        <v>2181360</v>
      </c>
      <c r="AF495" s="2">
        <v>2438200</v>
      </c>
      <c r="AG495" s="6">
        <v>2156960</v>
      </c>
      <c r="AH495" s="2">
        <v>3080740</v>
      </c>
      <c r="AI495" s="2">
        <v>2347020</v>
      </c>
      <c r="AJ495" s="2">
        <v>2271880</v>
      </c>
      <c r="AK495" s="2">
        <v>1958060</v>
      </c>
      <c r="AL495" s="2">
        <v>2179060</v>
      </c>
      <c r="AM495" s="2">
        <v>1427660</v>
      </c>
      <c r="AN495" s="2">
        <v>1150160</v>
      </c>
      <c r="AO495" s="6">
        <v>764240</v>
      </c>
      <c r="AP495" s="2">
        <v>1538000</v>
      </c>
      <c r="AQ495" s="2">
        <v>1272080</v>
      </c>
      <c r="AR495" s="6">
        <v>755360</v>
      </c>
      <c r="AS495" s="2">
        <v>1298960</v>
      </c>
      <c r="AT495" s="4"/>
    </row>
    <row r="496" spans="1:46" ht="30" x14ac:dyDescent="0.25">
      <c r="A496" s="2">
        <v>401500</v>
      </c>
      <c r="B496" s="3" t="s">
        <v>1827</v>
      </c>
      <c r="C496" s="3" t="s">
        <v>1828</v>
      </c>
      <c r="D496" s="3" t="s">
        <v>141</v>
      </c>
      <c r="E496" s="2">
        <v>1485</v>
      </c>
      <c r="F496" s="3" t="s">
        <v>1829</v>
      </c>
      <c r="G496" s="3" t="s">
        <v>1830</v>
      </c>
      <c r="H496" s="5"/>
      <c r="I496" s="5"/>
      <c r="J496" s="5"/>
      <c r="K496" s="5"/>
      <c r="L496" s="5"/>
      <c r="M496" s="5"/>
      <c r="N496" s="5"/>
      <c r="O496" s="5"/>
      <c r="P496" s="5"/>
      <c r="Q496" s="2">
        <v>11880000</v>
      </c>
      <c r="R496" s="2">
        <v>40821000</v>
      </c>
      <c r="S496" s="2">
        <v>35244000</v>
      </c>
      <c r="T496" s="2">
        <v>25000000</v>
      </c>
      <c r="U496" s="2">
        <v>47000000</v>
      </c>
      <c r="V496" s="2">
        <v>36217500</v>
      </c>
      <c r="W496" s="2">
        <v>36217500</v>
      </c>
      <c r="X496" s="5"/>
      <c r="Y496" s="5"/>
      <c r="Z496" s="5"/>
      <c r="AA496" s="7"/>
      <c r="AB496" s="6">
        <v>21600000</v>
      </c>
      <c r="AC496" s="6">
        <v>42122000</v>
      </c>
      <c r="AD496" s="6">
        <v>45012000</v>
      </c>
      <c r="AE496" s="6">
        <v>45012000</v>
      </c>
      <c r="AF496" s="6">
        <v>45012000</v>
      </c>
      <c r="AG496" s="4"/>
      <c r="AH496" s="7"/>
      <c r="AI496" s="6">
        <v>24561000</v>
      </c>
      <c r="AJ496" s="6">
        <v>14500000</v>
      </c>
      <c r="AK496" s="6">
        <v>19500000</v>
      </c>
      <c r="AL496" s="6">
        <v>17900000</v>
      </c>
      <c r="AM496" s="6">
        <v>28674000</v>
      </c>
      <c r="AN496" s="7"/>
      <c r="AO496" s="4"/>
      <c r="AP496" s="7"/>
      <c r="AQ496" s="7"/>
      <c r="AR496" s="4"/>
      <c r="AS496" s="7"/>
      <c r="AT496" s="4"/>
    </row>
    <row r="497" spans="1:46" ht="30" x14ac:dyDescent="0.25">
      <c r="A497" s="2">
        <v>409419</v>
      </c>
      <c r="B497" s="3" t="s">
        <v>939</v>
      </c>
      <c r="C497" s="3" t="s">
        <v>940</v>
      </c>
      <c r="D497" s="3" t="s">
        <v>666</v>
      </c>
      <c r="E497" s="2">
        <v>1441</v>
      </c>
      <c r="F497" s="3" t="s">
        <v>1831</v>
      </c>
      <c r="G497" s="3" t="s">
        <v>1832</v>
      </c>
      <c r="H497" s="2">
        <v>359520</v>
      </c>
      <c r="I497" s="2">
        <v>5196000</v>
      </c>
      <c r="J497" s="2">
        <v>1218000</v>
      </c>
      <c r="K497" s="2">
        <v>508500</v>
      </c>
      <c r="L497" s="2">
        <v>173971000</v>
      </c>
      <c r="M497" s="2">
        <v>320160000</v>
      </c>
      <c r="N497" s="2">
        <v>348090000</v>
      </c>
      <c r="O497" s="2">
        <v>105223000</v>
      </c>
      <c r="P497" s="2">
        <v>63091000</v>
      </c>
      <c r="Q497" s="2">
        <v>16935000</v>
      </c>
      <c r="R497" s="2">
        <v>129855000</v>
      </c>
      <c r="S497" s="2">
        <v>931000</v>
      </c>
      <c r="T497" s="2">
        <v>2890000</v>
      </c>
      <c r="U497" s="2">
        <v>3239000</v>
      </c>
      <c r="V497" s="2">
        <v>2813000</v>
      </c>
      <c r="W497" s="2">
        <v>18175000</v>
      </c>
      <c r="X497" s="2">
        <v>1798000</v>
      </c>
      <c r="Y497" s="2">
        <v>0</v>
      </c>
      <c r="Z497" s="2">
        <v>0</v>
      </c>
      <c r="AA497" s="2">
        <v>14082000</v>
      </c>
      <c r="AB497" s="2">
        <v>44608000</v>
      </c>
      <c r="AC497" s="4"/>
      <c r="AD497" s="6">
        <v>17325000</v>
      </c>
      <c r="AE497" s="4"/>
      <c r="AF497" s="6">
        <v>49318000</v>
      </c>
      <c r="AG497" s="4"/>
      <c r="AH497" s="6">
        <v>9580000</v>
      </c>
      <c r="AI497" s="6">
        <v>1800000</v>
      </c>
      <c r="AJ497" s="6">
        <v>1085000</v>
      </c>
      <c r="AK497" s="6">
        <v>2431000</v>
      </c>
      <c r="AL497" s="6">
        <v>2164500</v>
      </c>
      <c r="AM497" s="6">
        <v>2106000</v>
      </c>
      <c r="AN497" s="6">
        <v>2145000</v>
      </c>
      <c r="AO497" s="4"/>
      <c r="AP497" s="6">
        <v>2756000</v>
      </c>
      <c r="AQ497" s="6">
        <v>2379000</v>
      </c>
      <c r="AR497" s="4"/>
      <c r="AS497" s="6">
        <v>1977300</v>
      </c>
      <c r="AT497" s="4"/>
    </row>
    <row r="498" spans="1:46" ht="30" x14ac:dyDescent="0.25">
      <c r="A498" s="2">
        <v>409423</v>
      </c>
      <c r="B498" s="3" t="s">
        <v>939</v>
      </c>
      <c r="C498" s="3" t="s">
        <v>940</v>
      </c>
      <c r="D498" s="3" t="s">
        <v>1731</v>
      </c>
      <c r="E498" s="2">
        <v>1500</v>
      </c>
      <c r="F498" s="3" t="s">
        <v>1833</v>
      </c>
      <c r="G498" s="3" t="s">
        <v>1834</v>
      </c>
      <c r="H498" s="7"/>
      <c r="I498" s="7"/>
      <c r="J498" s="7"/>
      <c r="K498" s="7"/>
      <c r="L498" s="7"/>
      <c r="M498" s="7"/>
      <c r="N498" s="7"/>
      <c r="O498" s="2">
        <v>170419000</v>
      </c>
      <c r="P498" s="2">
        <v>609121000</v>
      </c>
      <c r="Q498" s="2">
        <v>576999000</v>
      </c>
      <c r="R498" s="2">
        <v>617791000</v>
      </c>
      <c r="S498" s="2">
        <v>316848000</v>
      </c>
      <c r="T498" s="2">
        <v>4816000</v>
      </c>
      <c r="U498" s="7"/>
      <c r="V498" s="7"/>
      <c r="W498" s="2">
        <v>0</v>
      </c>
      <c r="X498" s="2">
        <v>0</v>
      </c>
      <c r="Y498" s="2">
        <v>0</v>
      </c>
      <c r="Z498" s="2">
        <v>0</v>
      </c>
      <c r="AA498" s="7"/>
      <c r="AB498" s="7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2">
        <v>0</v>
      </c>
      <c r="AT498" s="4"/>
    </row>
    <row r="499" spans="1:46" ht="30" x14ac:dyDescent="0.25">
      <c r="A499" s="2">
        <v>409424</v>
      </c>
      <c r="B499" s="3" t="s">
        <v>939</v>
      </c>
      <c r="C499" s="3" t="s">
        <v>940</v>
      </c>
      <c r="D499" s="3" t="s">
        <v>941</v>
      </c>
      <c r="E499" s="2">
        <v>260</v>
      </c>
      <c r="F499" s="3" t="s">
        <v>942</v>
      </c>
      <c r="G499" s="3" t="s">
        <v>943</v>
      </c>
      <c r="H499" s="4"/>
      <c r="I499" s="4"/>
      <c r="J499" s="4"/>
      <c r="K499" s="4"/>
      <c r="L499" s="4"/>
      <c r="M499" s="4"/>
      <c r="N499" s="4"/>
      <c r="O499" s="7"/>
      <c r="P499" s="2">
        <v>17272000</v>
      </c>
      <c r="Q499" s="2">
        <v>78372000</v>
      </c>
      <c r="R499" s="2">
        <v>75411000</v>
      </c>
      <c r="S499" s="2">
        <v>28443000</v>
      </c>
      <c r="T499" s="7"/>
      <c r="U499" s="4"/>
      <c r="V499" s="4"/>
      <c r="W499" s="2">
        <v>0</v>
      </c>
      <c r="X499" s="2">
        <v>0</v>
      </c>
      <c r="Y499" s="2">
        <v>0</v>
      </c>
      <c r="Z499" s="2">
        <v>0</v>
      </c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2">
        <v>0</v>
      </c>
      <c r="AT499" s="4"/>
    </row>
    <row r="500" spans="1:46" ht="30" x14ac:dyDescent="0.25">
      <c r="A500" s="2">
        <v>409847</v>
      </c>
      <c r="B500" s="3" t="s">
        <v>944</v>
      </c>
      <c r="C500" s="3" t="s">
        <v>945</v>
      </c>
      <c r="D500" s="3" t="s">
        <v>141</v>
      </c>
      <c r="E500" s="2">
        <v>236</v>
      </c>
      <c r="F500" s="3" t="s">
        <v>946</v>
      </c>
      <c r="G500" s="3" t="s">
        <v>947</v>
      </c>
      <c r="H500" s="2">
        <v>15000</v>
      </c>
      <c r="I500" s="2">
        <v>0</v>
      </c>
      <c r="J500" s="2">
        <v>100000</v>
      </c>
      <c r="K500" s="2">
        <v>100000</v>
      </c>
      <c r="L500" s="2">
        <v>100000</v>
      </c>
      <c r="M500" s="2">
        <v>0</v>
      </c>
      <c r="N500" s="5"/>
      <c r="O500" s="2">
        <v>93750</v>
      </c>
      <c r="P500" s="2">
        <v>75000</v>
      </c>
      <c r="Q500" s="2">
        <v>75000</v>
      </c>
      <c r="R500" s="2">
        <v>75000</v>
      </c>
      <c r="S500" s="2">
        <v>75000</v>
      </c>
      <c r="T500" s="6">
        <v>60000</v>
      </c>
      <c r="U500" s="6">
        <v>60000</v>
      </c>
      <c r="V500" s="6">
        <v>60000</v>
      </c>
      <c r="W500" s="6">
        <v>52500</v>
      </c>
      <c r="X500" s="6">
        <v>41250</v>
      </c>
      <c r="Y500" s="7"/>
      <c r="Z500" s="7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7"/>
      <c r="AT500" s="4"/>
    </row>
    <row r="501" spans="1:46" ht="30" x14ac:dyDescent="0.25">
      <c r="A501" s="2">
        <v>404010</v>
      </c>
      <c r="B501" s="3" t="s">
        <v>948</v>
      </c>
      <c r="C501" s="3" t="s">
        <v>949</v>
      </c>
      <c r="D501" s="3" t="s">
        <v>141</v>
      </c>
      <c r="E501" s="2">
        <v>225</v>
      </c>
      <c r="F501" s="3" t="s">
        <v>950</v>
      </c>
      <c r="G501" s="3" t="s">
        <v>951</v>
      </c>
      <c r="H501" s="2">
        <v>9150000</v>
      </c>
      <c r="I501" s="2">
        <v>2730000</v>
      </c>
      <c r="J501" s="2">
        <v>2730000</v>
      </c>
      <c r="K501" s="2">
        <v>2730000</v>
      </c>
      <c r="L501" s="2">
        <v>2730000</v>
      </c>
      <c r="M501" s="2">
        <v>24000</v>
      </c>
      <c r="N501" s="6">
        <v>12500</v>
      </c>
      <c r="O501" s="2">
        <v>10000</v>
      </c>
      <c r="P501" s="7"/>
      <c r="Q501" s="7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4"/>
      <c r="AD501" s="4"/>
      <c r="AE501" s="4"/>
      <c r="AF501" s="4"/>
      <c r="AG501" s="5"/>
      <c r="AH501" s="5"/>
      <c r="AI501" s="5"/>
      <c r="AJ501" s="5"/>
      <c r="AK501" s="5"/>
      <c r="AL501" s="5"/>
      <c r="AM501" s="5"/>
      <c r="AN501" s="4"/>
      <c r="AO501" s="4"/>
      <c r="AP501" s="4"/>
      <c r="AQ501" s="4"/>
      <c r="AR501" s="4"/>
      <c r="AS501" s="4"/>
      <c r="AT501" s="4"/>
    </row>
    <row r="502" spans="1:46" ht="30" x14ac:dyDescent="0.25">
      <c r="A502" s="2">
        <v>405296</v>
      </c>
      <c r="B502" s="3" t="s">
        <v>952</v>
      </c>
      <c r="C502" s="3" t="s">
        <v>953</v>
      </c>
      <c r="D502" s="3" t="s">
        <v>256</v>
      </c>
      <c r="E502" s="2">
        <v>301</v>
      </c>
      <c r="F502" s="3" t="s">
        <v>965</v>
      </c>
      <c r="G502" s="3" t="s">
        <v>966</v>
      </c>
      <c r="H502" s="5"/>
      <c r="I502" s="5"/>
      <c r="J502" s="5"/>
      <c r="K502" s="5"/>
      <c r="L502" s="5"/>
      <c r="M502" s="5"/>
      <c r="N502" s="4"/>
      <c r="O502" s="5"/>
      <c r="P502" s="4"/>
      <c r="Q502" s="4"/>
      <c r="R502" s="7"/>
      <c r="S502" s="7"/>
      <c r="T502" s="7"/>
      <c r="U502" s="7"/>
      <c r="V502" s="7"/>
      <c r="W502" s="7"/>
      <c r="X502" s="6">
        <v>28137000</v>
      </c>
      <c r="Y502" s="6">
        <v>146485000</v>
      </c>
      <c r="Z502" s="6">
        <v>246534000</v>
      </c>
      <c r="AA502" s="6">
        <v>277951000</v>
      </c>
      <c r="AB502" s="6">
        <v>225218000</v>
      </c>
      <c r="AC502" s="6">
        <v>16940000</v>
      </c>
      <c r="AD502" s="4"/>
      <c r="AE502" s="4"/>
      <c r="AF502" s="4"/>
      <c r="AG502" s="7"/>
      <c r="AH502" s="7"/>
      <c r="AI502" s="6">
        <v>0</v>
      </c>
      <c r="AJ502" s="6">
        <v>0</v>
      </c>
      <c r="AK502" s="6">
        <v>504000</v>
      </c>
      <c r="AL502" s="6">
        <v>504000</v>
      </c>
      <c r="AM502" s="6">
        <v>504000</v>
      </c>
      <c r="AN502" s="4"/>
      <c r="AO502" s="4"/>
      <c r="AP502" s="4"/>
      <c r="AQ502" s="4"/>
      <c r="AR502" s="6">
        <v>0</v>
      </c>
      <c r="AS502" s="6">
        <v>0</v>
      </c>
      <c r="AT502" s="4"/>
    </row>
    <row r="503" spans="1:46" ht="30" x14ac:dyDescent="0.25">
      <c r="A503" s="2">
        <v>409317</v>
      </c>
      <c r="B503" s="3" t="s">
        <v>952</v>
      </c>
      <c r="C503" s="3" t="s">
        <v>953</v>
      </c>
      <c r="D503" s="3" t="s">
        <v>157</v>
      </c>
      <c r="E503" s="2">
        <v>300</v>
      </c>
      <c r="F503" s="3" t="s">
        <v>967</v>
      </c>
      <c r="G503" s="3" t="s">
        <v>968</v>
      </c>
      <c r="H503" s="2">
        <v>85268600</v>
      </c>
      <c r="I503" s="2">
        <v>60314500</v>
      </c>
      <c r="J503" s="2">
        <v>119337500</v>
      </c>
      <c r="K503" s="2">
        <v>127196720</v>
      </c>
      <c r="L503" s="2">
        <v>102454900</v>
      </c>
      <c r="M503" s="2">
        <v>88820300</v>
      </c>
      <c r="N503" s="2">
        <v>97108500</v>
      </c>
      <c r="O503" s="2">
        <v>18085500</v>
      </c>
      <c r="P503" s="2">
        <v>16245000</v>
      </c>
      <c r="Q503" s="5"/>
      <c r="R503" s="2">
        <v>19064000</v>
      </c>
      <c r="S503" s="2">
        <v>2574000</v>
      </c>
      <c r="T503" s="5"/>
      <c r="U503" s="2">
        <v>157680000</v>
      </c>
      <c r="V503" s="2">
        <v>157680000</v>
      </c>
      <c r="W503" s="5"/>
      <c r="X503" s="5"/>
      <c r="Y503" s="5"/>
      <c r="Z503" s="5"/>
      <c r="AA503" s="5"/>
      <c r="AB503" s="5"/>
      <c r="AC503" s="4"/>
      <c r="AD503" s="4"/>
      <c r="AE503" s="4"/>
      <c r="AF503" s="4"/>
      <c r="AG503" s="5"/>
      <c r="AH503" s="5"/>
      <c r="AI503" s="5"/>
      <c r="AJ503" s="5"/>
      <c r="AK503" s="5"/>
      <c r="AL503" s="5"/>
      <c r="AM503" s="5"/>
      <c r="AN503" s="4"/>
      <c r="AO503" s="4"/>
      <c r="AP503" s="4"/>
      <c r="AQ503" s="4"/>
      <c r="AR503" s="6">
        <v>0</v>
      </c>
      <c r="AS503" s="6">
        <v>0</v>
      </c>
      <c r="AT503" s="4"/>
    </row>
    <row r="504" spans="1:46" ht="30" x14ac:dyDescent="0.25">
      <c r="A504" s="2">
        <v>409319</v>
      </c>
      <c r="B504" s="3" t="s">
        <v>952</v>
      </c>
      <c r="C504" s="3" t="s">
        <v>953</v>
      </c>
      <c r="D504" s="3" t="s">
        <v>172</v>
      </c>
      <c r="E504" s="2">
        <v>323</v>
      </c>
      <c r="F504" s="3" t="s">
        <v>961</v>
      </c>
      <c r="G504" s="3" t="s">
        <v>962</v>
      </c>
      <c r="H504" s="5"/>
      <c r="I504" s="5"/>
      <c r="J504" s="5"/>
      <c r="K504" s="5"/>
      <c r="L504" s="5"/>
      <c r="M504" s="5"/>
      <c r="N504" s="2">
        <v>55283000</v>
      </c>
      <c r="O504" s="2">
        <v>133624500</v>
      </c>
      <c r="P504" s="2">
        <v>111160000</v>
      </c>
      <c r="Q504" s="2">
        <v>117424000</v>
      </c>
      <c r="R504" s="2">
        <v>96682000</v>
      </c>
      <c r="S504" s="2">
        <v>108379000</v>
      </c>
      <c r="T504" s="2">
        <v>105468000</v>
      </c>
      <c r="U504" s="2">
        <v>105120000</v>
      </c>
      <c r="V504" s="2">
        <v>105120000</v>
      </c>
      <c r="W504" s="2">
        <v>84000000</v>
      </c>
      <c r="X504" s="2">
        <v>79939000</v>
      </c>
      <c r="Y504" s="2">
        <v>83435000</v>
      </c>
      <c r="Z504" s="2">
        <v>94657000</v>
      </c>
      <c r="AA504" s="2">
        <v>113635000</v>
      </c>
      <c r="AB504" s="2">
        <v>92103000</v>
      </c>
      <c r="AC504" s="6">
        <v>7735000</v>
      </c>
      <c r="AD504" s="4"/>
      <c r="AE504" s="4"/>
      <c r="AF504" s="4"/>
      <c r="AG504" s="5"/>
      <c r="AH504" s="5"/>
      <c r="AI504" s="5"/>
      <c r="AJ504" s="5"/>
      <c r="AK504" s="5"/>
      <c r="AL504" s="5"/>
      <c r="AM504" s="5"/>
      <c r="AN504" s="4"/>
      <c r="AO504" s="4"/>
      <c r="AP504" s="4"/>
      <c r="AQ504" s="4"/>
      <c r="AR504" s="6">
        <v>0</v>
      </c>
      <c r="AS504" s="6">
        <v>0</v>
      </c>
      <c r="AT504" s="4"/>
    </row>
    <row r="505" spans="1:46" ht="30" x14ac:dyDescent="0.25">
      <c r="A505" s="2">
        <v>409322</v>
      </c>
      <c r="B505" s="3" t="s">
        <v>952</v>
      </c>
      <c r="C505" s="3" t="s">
        <v>953</v>
      </c>
      <c r="D505" s="3" t="s">
        <v>180</v>
      </c>
      <c r="E505" s="2">
        <v>325</v>
      </c>
      <c r="F505" s="3" t="s">
        <v>958</v>
      </c>
      <c r="G505" s="3" t="s">
        <v>955</v>
      </c>
      <c r="H505" s="2">
        <v>20892200</v>
      </c>
      <c r="I505" s="2">
        <v>97462100</v>
      </c>
      <c r="J505" s="2">
        <v>49288500</v>
      </c>
      <c r="K505" s="2">
        <v>41395100</v>
      </c>
      <c r="L505" s="2">
        <v>55012800</v>
      </c>
      <c r="M505" s="2">
        <v>69029990</v>
      </c>
      <c r="N505" s="6">
        <v>56057500</v>
      </c>
      <c r="O505" s="2">
        <v>54861000</v>
      </c>
      <c r="P505" s="2">
        <v>67023000</v>
      </c>
      <c r="Q505" s="2">
        <v>50375700</v>
      </c>
      <c r="R505" s="6">
        <v>56236000</v>
      </c>
      <c r="S505" s="6">
        <v>72200000</v>
      </c>
      <c r="T505" s="2">
        <v>76030000</v>
      </c>
      <c r="U505" s="2">
        <v>113150000</v>
      </c>
      <c r="V505" s="2">
        <v>113150000</v>
      </c>
      <c r="W505" s="2">
        <v>63018000</v>
      </c>
      <c r="X505" s="2">
        <v>59770000</v>
      </c>
      <c r="Y505" s="2">
        <v>48139000</v>
      </c>
      <c r="Z505" s="6">
        <v>54164000</v>
      </c>
      <c r="AA505" s="2">
        <v>50971000</v>
      </c>
      <c r="AB505" s="2">
        <v>47140000</v>
      </c>
      <c r="AC505" s="6">
        <v>1124000</v>
      </c>
      <c r="AD505" s="4"/>
      <c r="AE505" s="4"/>
      <c r="AF505" s="4"/>
      <c r="AG505" s="7"/>
      <c r="AH505" s="7"/>
      <c r="AI505" s="6">
        <v>0</v>
      </c>
      <c r="AJ505" s="6">
        <v>0</v>
      </c>
      <c r="AK505" s="6">
        <v>216000</v>
      </c>
      <c r="AL505" s="6">
        <v>216000</v>
      </c>
      <c r="AM505" s="7"/>
      <c r="AN505" s="4"/>
      <c r="AO505" s="4"/>
      <c r="AP505" s="4"/>
      <c r="AQ505" s="4"/>
      <c r="AR505" s="6">
        <v>0</v>
      </c>
      <c r="AS505" s="6">
        <v>0</v>
      </c>
      <c r="AT505" s="4"/>
    </row>
    <row r="506" spans="1:46" ht="30" x14ac:dyDescent="0.25">
      <c r="A506" s="2">
        <v>409323</v>
      </c>
      <c r="B506" s="3" t="s">
        <v>952</v>
      </c>
      <c r="C506" s="3" t="s">
        <v>953</v>
      </c>
      <c r="D506" s="3" t="s">
        <v>136</v>
      </c>
      <c r="E506" s="2">
        <v>334</v>
      </c>
      <c r="F506" s="3" t="s">
        <v>954</v>
      </c>
      <c r="G506" s="3" t="s">
        <v>955</v>
      </c>
      <c r="H506" s="2">
        <v>3798600</v>
      </c>
      <c r="I506" s="2">
        <v>4605900</v>
      </c>
      <c r="J506" s="2">
        <v>454400</v>
      </c>
      <c r="K506" s="2">
        <v>3461800</v>
      </c>
      <c r="L506" s="2">
        <v>10918300</v>
      </c>
      <c r="M506" s="2">
        <v>28940500</v>
      </c>
      <c r="N506" s="6">
        <v>26125100</v>
      </c>
      <c r="O506" s="2">
        <v>0</v>
      </c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6">
        <v>0</v>
      </c>
      <c r="AS506" s="6">
        <v>0</v>
      </c>
      <c r="AT506" s="4"/>
    </row>
    <row r="507" spans="1:46" ht="30" x14ac:dyDescent="0.25">
      <c r="A507" s="2">
        <v>409324</v>
      </c>
      <c r="B507" s="3" t="s">
        <v>952</v>
      </c>
      <c r="C507" s="3" t="s">
        <v>953</v>
      </c>
      <c r="D507" s="3" t="s">
        <v>141</v>
      </c>
      <c r="E507" s="2">
        <v>320</v>
      </c>
      <c r="F507" s="3" t="s">
        <v>499</v>
      </c>
      <c r="G507" s="3" t="s">
        <v>499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6">
        <v>0</v>
      </c>
      <c r="O507" s="2">
        <v>0</v>
      </c>
      <c r="P507" s="7"/>
      <c r="Q507" s="7"/>
      <c r="R507" s="7"/>
      <c r="S507" s="7"/>
      <c r="T507" s="5"/>
      <c r="U507" s="7"/>
      <c r="V507" s="7"/>
      <c r="W507" s="7"/>
      <c r="X507" s="7"/>
      <c r="Y507" s="7"/>
      <c r="Z507" s="7"/>
      <c r="AA507" s="7"/>
      <c r="AB507" s="7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 ht="30" x14ac:dyDescent="0.25">
      <c r="A508" s="2">
        <v>409326</v>
      </c>
      <c r="B508" s="3" t="s">
        <v>952</v>
      </c>
      <c r="C508" s="3" t="s">
        <v>953</v>
      </c>
      <c r="D508" s="3" t="s">
        <v>169</v>
      </c>
      <c r="E508" s="2">
        <v>303</v>
      </c>
      <c r="F508" s="3" t="s">
        <v>963</v>
      </c>
      <c r="G508" s="3" t="s">
        <v>964</v>
      </c>
      <c r="H508" s="2">
        <v>38551200</v>
      </c>
      <c r="I508" s="2">
        <v>40272300</v>
      </c>
      <c r="J508" s="2">
        <v>50878200</v>
      </c>
      <c r="K508" s="2">
        <v>38407700</v>
      </c>
      <c r="L508" s="2">
        <v>57851200</v>
      </c>
      <c r="M508" s="2">
        <v>56176540</v>
      </c>
      <c r="N508" s="2">
        <v>67865500</v>
      </c>
      <c r="O508" s="2">
        <v>72088500</v>
      </c>
      <c r="P508" s="2">
        <v>89632000</v>
      </c>
      <c r="Q508" s="2">
        <v>97286000</v>
      </c>
      <c r="R508" s="2">
        <v>93096700</v>
      </c>
      <c r="S508" s="2">
        <v>66682000</v>
      </c>
      <c r="T508" s="2">
        <v>73062000</v>
      </c>
      <c r="U508" s="2">
        <v>147095000</v>
      </c>
      <c r="V508" s="2">
        <v>147095000</v>
      </c>
      <c r="W508" s="2">
        <v>42716000</v>
      </c>
      <c r="X508" s="2">
        <v>60173000</v>
      </c>
      <c r="Y508" s="2">
        <v>64963000</v>
      </c>
      <c r="Z508" s="2">
        <v>49026000</v>
      </c>
      <c r="AA508" s="2">
        <v>52746000</v>
      </c>
      <c r="AB508" s="2">
        <v>66833000</v>
      </c>
      <c r="AC508" s="6">
        <v>5084000</v>
      </c>
      <c r="AD508" s="4"/>
      <c r="AE508" s="4"/>
      <c r="AF508" s="4"/>
      <c r="AG508" s="5"/>
      <c r="AH508" s="5"/>
      <c r="AI508" s="2">
        <v>0</v>
      </c>
      <c r="AJ508" s="2">
        <v>0</v>
      </c>
      <c r="AK508" s="2">
        <v>216000</v>
      </c>
      <c r="AL508" s="2">
        <v>216000</v>
      </c>
      <c r="AM508" s="2">
        <v>216000</v>
      </c>
      <c r="AN508" s="4"/>
      <c r="AO508" s="4"/>
      <c r="AP508" s="4"/>
      <c r="AQ508" s="4"/>
      <c r="AR508" s="6">
        <v>0</v>
      </c>
      <c r="AS508" s="6">
        <v>0</v>
      </c>
      <c r="AT508" s="4"/>
    </row>
    <row r="509" spans="1:46" ht="30" x14ac:dyDescent="0.25">
      <c r="A509" s="2">
        <v>409327</v>
      </c>
      <c r="B509" s="3" t="s">
        <v>952</v>
      </c>
      <c r="C509" s="3" t="s">
        <v>953</v>
      </c>
      <c r="D509" s="3" t="s">
        <v>177</v>
      </c>
      <c r="E509" s="2">
        <v>325</v>
      </c>
      <c r="F509" s="3" t="s">
        <v>959</v>
      </c>
      <c r="G509" s="3" t="s">
        <v>960</v>
      </c>
      <c r="H509" s="2">
        <v>0</v>
      </c>
      <c r="I509" s="2">
        <v>0</v>
      </c>
      <c r="J509" s="2">
        <v>919130</v>
      </c>
      <c r="K509" s="2">
        <v>22173020</v>
      </c>
      <c r="L509" s="2">
        <v>7223448</v>
      </c>
      <c r="M509" s="2">
        <v>11166214</v>
      </c>
      <c r="N509" s="2">
        <v>6720080</v>
      </c>
      <c r="O509" s="2">
        <v>19688970</v>
      </c>
      <c r="P509" s="2">
        <v>570000</v>
      </c>
      <c r="Q509" s="2">
        <v>11166214</v>
      </c>
      <c r="R509" s="2">
        <v>14343590</v>
      </c>
      <c r="S509" s="2">
        <v>31563000</v>
      </c>
      <c r="T509" s="2">
        <v>18495000</v>
      </c>
      <c r="U509" s="2">
        <v>63145000</v>
      </c>
      <c r="V509" s="2">
        <v>63145000</v>
      </c>
      <c r="W509" s="5"/>
      <c r="X509" s="5"/>
      <c r="Y509" s="5"/>
      <c r="Z509" s="5"/>
      <c r="AA509" s="5"/>
      <c r="AB509" s="5"/>
      <c r="AC509" s="4"/>
      <c r="AD509" s="4"/>
      <c r="AE509" s="4"/>
      <c r="AF509" s="4"/>
      <c r="AG509" s="7"/>
      <c r="AH509" s="7"/>
      <c r="AI509" s="7"/>
      <c r="AJ509" s="7"/>
      <c r="AK509" s="7"/>
      <c r="AL509" s="7"/>
      <c r="AM509" s="7"/>
      <c r="AN509" s="4"/>
      <c r="AO509" s="4"/>
      <c r="AP509" s="4"/>
      <c r="AQ509" s="4"/>
      <c r="AR509" s="6">
        <v>0</v>
      </c>
      <c r="AS509" s="6">
        <v>0</v>
      </c>
      <c r="AT509" s="4"/>
    </row>
    <row r="510" spans="1:46" ht="30" x14ac:dyDescent="0.25">
      <c r="A510" s="2">
        <v>410026</v>
      </c>
      <c r="B510" s="3" t="s">
        <v>952</v>
      </c>
      <c r="C510" s="3" t="s">
        <v>953</v>
      </c>
      <c r="D510" s="3" t="s">
        <v>312</v>
      </c>
      <c r="E510" s="2">
        <v>280</v>
      </c>
      <c r="F510" s="3" t="s">
        <v>969</v>
      </c>
      <c r="G510" s="3" t="s">
        <v>970</v>
      </c>
      <c r="H510" s="5"/>
      <c r="I510" s="5"/>
      <c r="J510" s="5"/>
      <c r="K510" s="5"/>
      <c r="L510" s="5"/>
      <c r="M510" s="5"/>
      <c r="N510" s="7"/>
      <c r="O510" s="5"/>
      <c r="P510" s="2">
        <v>14565000</v>
      </c>
      <c r="Q510" s="2">
        <v>10583000</v>
      </c>
      <c r="R510" s="2">
        <v>7941000</v>
      </c>
      <c r="S510" s="2">
        <v>21671000</v>
      </c>
      <c r="T510" s="2">
        <v>11292000</v>
      </c>
      <c r="U510" s="2">
        <v>107675000</v>
      </c>
      <c r="V510" s="6">
        <v>107675000</v>
      </c>
      <c r="W510" s="2">
        <v>52841000</v>
      </c>
      <c r="X510" s="2">
        <v>75009000</v>
      </c>
      <c r="Y510" s="2">
        <v>8146000</v>
      </c>
      <c r="Z510" s="5"/>
      <c r="AA510" s="5"/>
      <c r="AB510" s="2">
        <v>6530000</v>
      </c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6">
        <v>0</v>
      </c>
      <c r="AS510" s="6">
        <v>0</v>
      </c>
      <c r="AT510" s="4"/>
    </row>
    <row r="511" spans="1:46" ht="30" x14ac:dyDescent="0.25">
      <c r="A511" s="2">
        <v>410212</v>
      </c>
      <c r="B511" s="3" t="s">
        <v>952</v>
      </c>
      <c r="C511" s="3" t="s">
        <v>953</v>
      </c>
      <c r="D511" s="3" t="s">
        <v>384</v>
      </c>
      <c r="E511" s="2">
        <v>180</v>
      </c>
      <c r="F511" s="3" t="s">
        <v>971</v>
      </c>
      <c r="G511" s="3" t="s">
        <v>972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5"/>
      <c r="Q511" s="5"/>
      <c r="R511" s="2">
        <v>94054000</v>
      </c>
      <c r="S511" s="2">
        <v>83394000</v>
      </c>
      <c r="T511" s="2">
        <v>85424000</v>
      </c>
      <c r="U511" s="2">
        <v>97090000</v>
      </c>
      <c r="V511" s="2">
        <v>97090000</v>
      </c>
      <c r="W511" s="2">
        <v>69498000</v>
      </c>
      <c r="X511" s="2">
        <v>75807000</v>
      </c>
      <c r="Y511" s="2">
        <v>78352000</v>
      </c>
      <c r="Z511" s="2">
        <v>12062000</v>
      </c>
      <c r="AA511" s="2">
        <v>22696000</v>
      </c>
      <c r="AB511" s="2">
        <v>21976000</v>
      </c>
      <c r="AC511" s="6">
        <v>4593000</v>
      </c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6">
        <v>0</v>
      </c>
      <c r="AS511" s="6">
        <v>0</v>
      </c>
      <c r="AT511" s="4"/>
    </row>
    <row r="512" spans="1:46" ht="30" x14ac:dyDescent="0.25">
      <c r="A512" s="2">
        <v>410395</v>
      </c>
      <c r="B512" s="3" t="s">
        <v>952</v>
      </c>
      <c r="C512" s="3" t="s">
        <v>953</v>
      </c>
      <c r="D512" s="3" t="s">
        <v>393</v>
      </c>
      <c r="E512" s="2">
        <v>332</v>
      </c>
      <c r="F512" s="3" t="s">
        <v>956</v>
      </c>
      <c r="G512" s="3" t="s">
        <v>957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2">
        <v>0</v>
      </c>
      <c r="U512" s="2">
        <v>210240000</v>
      </c>
      <c r="V512" s="2">
        <v>210240000</v>
      </c>
      <c r="W512" s="2">
        <v>153946000</v>
      </c>
      <c r="X512" s="2">
        <v>125247000</v>
      </c>
      <c r="Y512" s="2">
        <v>92864000</v>
      </c>
      <c r="Z512" s="2">
        <v>95974000</v>
      </c>
      <c r="AA512" s="2">
        <v>82321000</v>
      </c>
      <c r="AB512" s="2">
        <v>68992000</v>
      </c>
      <c r="AC512" s="6">
        <v>3803000</v>
      </c>
      <c r="AD512" s="4"/>
      <c r="AE512" s="4"/>
      <c r="AF512" s="4"/>
      <c r="AG512" s="4"/>
      <c r="AH512" s="4"/>
      <c r="AI512" s="6">
        <v>0</v>
      </c>
      <c r="AJ512" s="6">
        <v>0</v>
      </c>
      <c r="AK512" s="6">
        <v>216000</v>
      </c>
      <c r="AL512" s="6">
        <v>216000</v>
      </c>
      <c r="AM512" s="6">
        <v>216000</v>
      </c>
      <c r="AN512" s="4"/>
      <c r="AO512" s="4"/>
      <c r="AP512" s="4"/>
      <c r="AQ512" s="4"/>
      <c r="AR512" s="6">
        <v>0</v>
      </c>
      <c r="AS512" s="6">
        <v>0</v>
      </c>
      <c r="AT512" s="4"/>
    </row>
    <row r="513" spans="1:46" ht="30" x14ac:dyDescent="0.25">
      <c r="A513" s="2">
        <v>404109</v>
      </c>
      <c r="B513" s="3" t="s">
        <v>973</v>
      </c>
      <c r="C513" s="3" t="s">
        <v>1411</v>
      </c>
      <c r="D513" s="3" t="s">
        <v>141</v>
      </c>
      <c r="E513" s="5"/>
      <c r="F513" s="3" t="s">
        <v>975</v>
      </c>
      <c r="G513" s="3" t="s">
        <v>976</v>
      </c>
      <c r="H513" s="2">
        <v>150000</v>
      </c>
      <c r="I513" s="2">
        <v>150000</v>
      </c>
      <c r="J513" s="2">
        <v>440000</v>
      </c>
      <c r="K513" s="2">
        <v>450000</v>
      </c>
      <c r="L513" s="2">
        <v>450000</v>
      </c>
      <c r="M513" s="2">
        <v>450000</v>
      </c>
      <c r="N513" s="6">
        <v>450000</v>
      </c>
      <c r="O513" s="2">
        <v>450000</v>
      </c>
      <c r="P513" s="6">
        <v>450000</v>
      </c>
      <c r="Q513" s="6">
        <v>520000</v>
      </c>
      <c r="R513" s="6">
        <v>520000</v>
      </c>
      <c r="S513" s="6">
        <v>520000</v>
      </c>
      <c r="T513" s="6">
        <v>520000</v>
      </c>
      <c r="U513" s="6">
        <v>520000</v>
      </c>
      <c r="V513" s="6">
        <v>520000</v>
      </c>
      <c r="W513" s="6">
        <v>221000</v>
      </c>
      <c r="X513" s="6">
        <v>221000</v>
      </c>
      <c r="Y513" s="6">
        <v>221000</v>
      </c>
      <c r="Z513" s="7"/>
      <c r="AA513" s="7"/>
      <c r="AB513" s="6">
        <v>200000</v>
      </c>
      <c r="AC513" s="6">
        <v>200000</v>
      </c>
      <c r="AD513" s="6">
        <v>1400</v>
      </c>
      <c r="AE513" s="6">
        <v>1400</v>
      </c>
      <c r="AF513" s="6">
        <v>1200</v>
      </c>
      <c r="AG513" s="6">
        <v>1200</v>
      </c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spans="1:46" ht="30" x14ac:dyDescent="0.25">
      <c r="A514" s="2">
        <v>404045</v>
      </c>
      <c r="B514" s="3" t="s">
        <v>977</v>
      </c>
      <c r="C514" s="3" t="s">
        <v>978</v>
      </c>
      <c r="D514" s="3" t="s">
        <v>141</v>
      </c>
      <c r="E514" s="2">
        <v>180</v>
      </c>
      <c r="F514" s="3" t="s">
        <v>979</v>
      </c>
      <c r="G514" s="3" t="s">
        <v>777</v>
      </c>
      <c r="H514" s="2">
        <v>540000</v>
      </c>
      <c r="I514" s="2">
        <v>540000</v>
      </c>
      <c r="J514" s="2">
        <v>540000</v>
      </c>
      <c r="K514" s="2">
        <v>540000</v>
      </c>
      <c r="L514" s="2">
        <v>540000</v>
      </c>
      <c r="M514" s="2">
        <v>540000</v>
      </c>
      <c r="N514" s="2">
        <v>470000</v>
      </c>
      <c r="O514" s="2">
        <v>470000</v>
      </c>
      <c r="P514" s="2">
        <v>470000</v>
      </c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4"/>
      <c r="AD514" s="4"/>
      <c r="AE514" s="4"/>
      <c r="AF514" s="4"/>
      <c r="AG514" s="5"/>
      <c r="AH514" s="5"/>
      <c r="AI514" s="5"/>
      <c r="AJ514" s="5"/>
      <c r="AK514" s="5"/>
      <c r="AL514" s="5"/>
      <c r="AM514" s="5"/>
      <c r="AN514" s="4"/>
      <c r="AO514" s="4"/>
      <c r="AP514" s="4"/>
      <c r="AQ514" s="4"/>
      <c r="AR514" s="4"/>
      <c r="AS514" s="4"/>
      <c r="AT514" s="4"/>
    </row>
    <row r="515" spans="1:46" ht="30" x14ac:dyDescent="0.25">
      <c r="A515" s="2">
        <v>412051</v>
      </c>
      <c r="B515" s="3" t="s">
        <v>1835</v>
      </c>
      <c r="C515" s="3" t="s">
        <v>1836</v>
      </c>
      <c r="D515" s="3" t="s">
        <v>141</v>
      </c>
      <c r="E515" s="2">
        <v>607</v>
      </c>
      <c r="F515" s="3" t="s">
        <v>1837</v>
      </c>
      <c r="G515" s="3" t="s">
        <v>1838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7"/>
      <c r="Z515" s="5"/>
      <c r="AA515" s="5"/>
      <c r="AB515" s="5"/>
      <c r="AC515" s="5"/>
      <c r="AD515" s="5"/>
      <c r="AE515" s="5"/>
      <c r="AF515" s="2">
        <v>595238</v>
      </c>
      <c r="AG515" s="2">
        <v>595238</v>
      </c>
      <c r="AH515" s="2">
        <v>1806708</v>
      </c>
      <c r="AI515" s="2">
        <v>432000</v>
      </c>
      <c r="AJ515" s="2">
        <v>496410</v>
      </c>
      <c r="AK515" s="5"/>
      <c r="AL515" s="5"/>
      <c r="AM515" s="5"/>
      <c r="AN515" s="5"/>
      <c r="AO515" s="5"/>
      <c r="AP515" s="5"/>
      <c r="AQ515" s="5"/>
      <c r="AR515" s="5"/>
      <c r="AS515" s="5"/>
      <c r="AT515" s="4"/>
    </row>
    <row r="516" spans="1:46" ht="30" x14ac:dyDescent="0.25">
      <c r="A516" s="2">
        <v>411492</v>
      </c>
      <c r="B516" s="3" t="s">
        <v>980</v>
      </c>
      <c r="C516" s="3" t="s">
        <v>981</v>
      </c>
      <c r="D516" s="3" t="s">
        <v>136</v>
      </c>
      <c r="E516" s="2">
        <v>180</v>
      </c>
      <c r="F516" s="3" t="s">
        <v>982</v>
      </c>
      <c r="G516" s="3" t="s">
        <v>983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7"/>
      <c r="AD516" s="6">
        <v>215000</v>
      </c>
      <c r="AE516" s="6">
        <v>2448000</v>
      </c>
      <c r="AF516" s="6">
        <v>2448000</v>
      </c>
      <c r="AG516" s="7"/>
      <c r="AH516" s="7"/>
      <c r="AI516" s="7"/>
      <c r="AJ516" s="6">
        <v>1920000</v>
      </c>
      <c r="AK516" s="6">
        <v>1850000</v>
      </c>
      <c r="AL516" s="6">
        <v>1600000</v>
      </c>
      <c r="AM516" s="7"/>
      <c r="AN516" s="7"/>
      <c r="AO516" s="7"/>
      <c r="AP516" s="7"/>
      <c r="AQ516" s="7"/>
      <c r="AR516" s="7"/>
      <c r="AS516" s="7"/>
      <c r="AT516" s="4"/>
    </row>
    <row r="517" spans="1:46" ht="30" x14ac:dyDescent="0.25">
      <c r="A517" s="2">
        <v>411532</v>
      </c>
      <c r="B517" s="3" t="s">
        <v>980</v>
      </c>
      <c r="C517" s="3" t="s">
        <v>981</v>
      </c>
      <c r="D517" s="3" t="s">
        <v>141</v>
      </c>
      <c r="E517" s="2">
        <v>180</v>
      </c>
      <c r="F517" s="3" t="s">
        <v>982</v>
      </c>
      <c r="G517" s="3" t="s">
        <v>983</v>
      </c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7"/>
      <c r="Z517" s="5"/>
      <c r="AA517" s="5"/>
      <c r="AB517" s="5"/>
      <c r="AC517" s="5"/>
      <c r="AD517" s="2">
        <v>21600</v>
      </c>
      <c r="AE517" s="2">
        <v>249600</v>
      </c>
      <c r="AF517" s="2">
        <v>249600</v>
      </c>
      <c r="AG517" s="5"/>
      <c r="AH517" s="5"/>
      <c r="AI517" s="5"/>
      <c r="AJ517" s="2">
        <v>109500</v>
      </c>
      <c r="AK517" s="2">
        <v>108900</v>
      </c>
      <c r="AL517" s="2">
        <v>105200</v>
      </c>
      <c r="AM517" s="5"/>
      <c r="AN517" s="5"/>
      <c r="AO517" s="5"/>
      <c r="AP517" s="5"/>
      <c r="AQ517" s="5"/>
      <c r="AR517" s="5"/>
      <c r="AS517" s="5"/>
      <c r="AT517" s="4"/>
    </row>
    <row r="518" spans="1:46" ht="30" x14ac:dyDescent="0.25">
      <c r="A518" s="2">
        <v>411896</v>
      </c>
      <c r="B518" s="3" t="s">
        <v>980</v>
      </c>
      <c r="C518" s="3" t="s">
        <v>981</v>
      </c>
      <c r="D518" s="3" t="s">
        <v>180</v>
      </c>
      <c r="E518" s="2">
        <v>180</v>
      </c>
      <c r="F518" s="3" t="s">
        <v>982</v>
      </c>
      <c r="G518" s="3" t="s">
        <v>983</v>
      </c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7"/>
      <c r="T518" s="7"/>
      <c r="U518" s="4"/>
      <c r="V518" s="4"/>
      <c r="W518" s="4"/>
      <c r="X518" s="4"/>
      <c r="Y518" s="4"/>
      <c r="Z518" s="5"/>
      <c r="AA518" s="5"/>
      <c r="AB518" s="5"/>
      <c r="AC518" s="5"/>
      <c r="AD518" s="5"/>
      <c r="AE518" s="2">
        <v>992472</v>
      </c>
      <c r="AF518" s="2">
        <v>992472</v>
      </c>
      <c r="AG518" s="5"/>
      <c r="AH518" s="5"/>
      <c r="AI518" s="5"/>
      <c r="AJ518" s="2">
        <v>100000</v>
      </c>
      <c r="AK518" s="2">
        <v>110000</v>
      </c>
      <c r="AL518" s="2">
        <v>98000</v>
      </c>
      <c r="AM518" s="5"/>
      <c r="AN518" s="5"/>
      <c r="AO518" s="5"/>
      <c r="AP518" s="5"/>
      <c r="AQ518" s="5"/>
      <c r="AR518" s="5"/>
      <c r="AS518" s="5"/>
      <c r="AT518" s="4"/>
    </row>
    <row r="519" spans="1:46" ht="30" x14ac:dyDescent="0.25">
      <c r="A519" s="2">
        <v>411897</v>
      </c>
      <c r="B519" s="3" t="s">
        <v>980</v>
      </c>
      <c r="C519" s="3" t="s">
        <v>981</v>
      </c>
      <c r="D519" s="3" t="s">
        <v>157</v>
      </c>
      <c r="E519" s="2">
        <v>180</v>
      </c>
      <c r="F519" s="3" t="s">
        <v>982</v>
      </c>
      <c r="G519" s="3" t="s">
        <v>983</v>
      </c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4"/>
      <c r="V519" s="4"/>
      <c r="W519" s="4"/>
      <c r="X519" s="4"/>
      <c r="Y519" s="4"/>
      <c r="Z519" s="5"/>
      <c r="AA519" s="5"/>
      <c r="AB519" s="5"/>
      <c r="AC519" s="5"/>
      <c r="AD519" s="5"/>
      <c r="AE519" s="2">
        <v>25480</v>
      </c>
      <c r="AF519" s="2">
        <v>25480</v>
      </c>
      <c r="AG519" s="5"/>
      <c r="AH519" s="5"/>
      <c r="AI519" s="5"/>
      <c r="AJ519" s="2">
        <v>10000</v>
      </c>
      <c r="AK519" s="2">
        <v>10100</v>
      </c>
      <c r="AL519" s="2">
        <v>9500</v>
      </c>
      <c r="AM519" s="5"/>
      <c r="AN519" s="7"/>
      <c r="AO519" s="5"/>
      <c r="AP519" s="5"/>
      <c r="AQ519" s="5"/>
      <c r="AR519" s="5"/>
      <c r="AS519" s="5"/>
      <c r="AT519" s="4"/>
    </row>
    <row r="520" spans="1:46" ht="30" x14ac:dyDescent="0.25">
      <c r="A520" s="2">
        <v>404009</v>
      </c>
      <c r="B520" s="3" t="s">
        <v>1839</v>
      </c>
      <c r="C520" s="3" t="s">
        <v>1840</v>
      </c>
      <c r="D520" s="3" t="s">
        <v>141</v>
      </c>
      <c r="E520" s="2">
        <v>800</v>
      </c>
      <c r="F520" s="3" t="s">
        <v>1841</v>
      </c>
      <c r="G520" s="3" t="s">
        <v>1842</v>
      </c>
      <c r="H520" s="2">
        <v>0</v>
      </c>
      <c r="I520" s="2">
        <v>1000000</v>
      </c>
      <c r="J520" s="2">
        <v>632180</v>
      </c>
      <c r="K520" s="2">
        <v>478080</v>
      </c>
      <c r="L520" s="2">
        <v>850000</v>
      </c>
      <c r="M520" s="2">
        <v>700000</v>
      </c>
      <c r="N520" s="2">
        <v>500000</v>
      </c>
      <c r="O520" s="2">
        <v>512935</v>
      </c>
      <c r="P520" s="6">
        <v>520500</v>
      </c>
      <c r="Q520" s="6">
        <v>500000</v>
      </c>
      <c r="R520" s="6">
        <v>350000</v>
      </c>
      <c r="S520" s="6">
        <v>1100000</v>
      </c>
      <c r="T520" s="6">
        <v>1182000</v>
      </c>
      <c r="U520" s="6">
        <v>2279000</v>
      </c>
      <c r="V520" s="6">
        <v>1745000</v>
      </c>
      <c r="W520" s="6">
        <v>1105000</v>
      </c>
      <c r="X520" s="6">
        <v>1100000</v>
      </c>
      <c r="Y520" s="4"/>
      <c r="Z520" s="7"/>
      <c r="AA520" s="6">
        <v>791520</v>
      </c>
      <c r="AB520" s="6">
        <v>810070</v>
      </c>
      <c r="AC520" s="6">
        <v>810100</v>
      </c>
      <c r="AD520" s="6">
        <v>786000</v>
      </c>
      <c r="AE520" s="6">
        <v>805500</v>
      </c>
      <c r="AF520" s="6">
        <v>820600</v>
      </c>
      <c r="AG520" s="2">
        <v>829990</v>
      </c>
      <c r="AH520" s="2">
        <v>858650</v>
      </c>
      <c r="AI520" s="2">
        <v>819402</v>
      </c>
      <c r="AJ520" s="2">
        <v>47143</v>
      </c>
      <c r="AK520" s="2">
        <v>1637632</v>
      </c>
      <c r="AL520" s="2">
        <v>1780000</v>
      </c>
      <c r="AM520" s="2">
        <v>1780000</v>
      </c>
      <c r="AN520" s="2">
        <v>1170018</v>
      </c>
      <c r="AO520" s="2">
        <v>1744063</v>
      </c>
      <c r="AP520" s="5"/>
      <c r="AQ520" s="5"/>
      <c r="AR520" s="5"/>
      <c r="AS520" s="5"/>
      <c r="AT520" s="4"/>
    </row>
    <row r="521" spans="1:46" ht="30" x14ac:dyDescent="0.25">
      <c r="A521" s="2">
        <v>402386</v>
      </c>
      <c r="B521" s="3" t="s">
        <v>1843</v>
      </c>
      <c r="C521" s="3" t="s">
        <v>1844</v>
      </c>
      <c r="D521" s="3" t="s">
        <v>177</v>
      </c>
      <c r="E521" s="2">
        <v>1498</v>
      </c>
      <c r="F521" s="3" t="s">
        <v>1845</v>
      </c>
      <c r="G521" s="3" t="s">
        <v>1758</v>
      </c>
      <c r="H521" s="5"/>
      <c r="I521" s="5"/>
      <c r="J521" s="5"/>
      <c r="K521" s="5"/>
      <c r="L521" s="5"/>
      <c r="M521" s="5"/>
      <c r="N521" s="5"/>
      <c r="O521" s="5"/>
      <c r="P521" s="4"/>
      <c r="Q521" s="4"/>
      <c r="R521" s="6">
        <v>42048000</v>
      </c>
      <c r="S521" s="6">
        <v>43200000</v>
      </c>
      <c r="T521" s="6">
        <v>43400000</v>
      </c>
      <c r="U521" s="6">
        <v>25350000</v>
      </c>
      <c r="V521" s="6">
        <v>14560000</v>
      </c>
      <c r="W521" s="6">
        <v>5000000</v>
      </c>
      <c r="X521" s="6">
        <v>5000000</v>
      </c>
      <c r="Y521" s="6">
        <v>18000000</v>
      </c>
      <c r="Z521" s="6">
        <v>19500000</v>
      </c>
      <c r="AA521" s="6">
        <v>21000000</v>
      </c>
      <c r="AB521" s="6">
        <v>15400000</v>
      </c>
      <c r="AC521" s="6">
        <v>9000000</v>
      </c>
      <c r="AD521" s="6">
        <v>9000000</v>
      </c>
      <c r="AE521" s="6">
        <v>13250000</v>
      </c>
      <c r="AF521" s="6">
        <v>11500000</v>
      </c>
      <c r="AG521" s="2">
        <v>11500000</v>
      </c>
      <c r="AH521" s="2">
        <v>11500000</v>
      </c>
      <c r="AI521" s="2">
        <v>10000000</v>
      </c>
      <c r="AJ521" s="2">
        <v>9240000</v>
      </c>
      <c r="AK521" s="2">
        <v>9240000</v>
      </c>
      <c r="AL521" s="2">
        <v>8800000</v>
      </c>
      <c r="AM521" s="2">
        <v>5752000</v>
      </c>
      <c r="AN521" s="2">
        <v>4252000</v>
      </c>
      <c r="AO521" s="2">
        <v>4252000</v>
      </c>
      <c r="AP521" s="2">
        <v>4252000</v>
      </c>
      <c r="AQ521" s="2">
        <v>4252000</v>
      </c>
      <c r="AR521" s="2">
        <v>4000000</v>
      </c>
      <c r="AS521" s="2">
        <v>3000000</v>
      </c>
      <c r="AT521" s="4"/>
    </row>
    <row r="522" spans="1:46" ht="30" x14ac:dyDescent="0.25">
      <c r="A522" s="2">
        <v>404180</v>
      </c>
      <c r="B522" s="3" t="s">
        <v>984</v>
      </c>
      <c r="C522" s="3" t="s">
        <v>1415</v>
      </c>
      <c r="D522" s="3" t="s">
        <v>180</v>
      </c>
      <c r="E522" s="5"/>
      <c r="F522" s="3" t="s">
        <v>986</v>
      </c>
      <c r="G522" s="3" t="s">
        <v>987</v>
      </c>
      <c r="H522" s="2">
        <v>2750000</v>
      </c>
      <c r="I522" s="2">
        <v>1530000</v>
      </c>
      <c r="J522" s="2">
        <v>1836000</v>
      </c>
      <c r="K522" s="2">
        <v>3388000</v>
      </c>
      <c r="L522" s="2">
        <v>3820000</v>
      </c>
      <c r="M522" s="2">
        <v>5272000</v>
      </c>
      <c r="N522" s="2">
        <v>5382500</v>
      </c>
      <c r="O522" s="2">
        <v>5113000</v>
      </c>
      <c r="P522" s="6">
        <v>5220000</v>
      </c>
      <c r="Q522" s="6">
        <v>4350000</v>
      </c>
      <c r="R522" s="6">
        <v>3600000</v>
      </c>
      <c r="S522" s="6">
        <v>4600000</v>
      </c>
      <c r="T522" s="6">
        <v>7100000</v>
      </c>
      <c r="U522" s="6">
        <v>6800000</v>
      </c>
      <c r="V522" s="6">
        <v>6800000</v>
      </c>
      <c r="W522" s="6">
        <v>6100000</v>
      </c>
      <c r="X522" s="6">
        <v>3200000</v>
      </c>
      <c r="Y522" s="6">
        <v>4300000</v>
      </c>
      <c r="Z522" s="6">
        <v>4950000</v>
      </c>
      <c r="AA522" s="6">
        <v>4300000</v>
      </c>
      <c r="AB522" s="6">
        <v>3850000</v>
      </c>
      <c r="AC522" s="6">
        <v>4250000</v>
      </c>
      <c r="AD522" s="6">
        <v>4250000</v>
      </c>
      <c r="AE522" s="6">
        <v>3700000</v>
      </c>
      <c r="AF522" s="6">
        <v>4700000</v>
      </c>
      <c r="AG522" s="6">
        <v>5300000</v>
      </c>
      <c r="AH522" s="6">
        <v>4100000</v>
      </c>
      <c r="AI522" s="6">
        <v>2800000</v>
      </c>
      <c r="AJ522" s="6">
        <v>2300000</v>
      </c>
      <c r="AK522" s="6">
        <v>2600000</v>
      </c>
      <c r="AL522" s="6">
        <v>2400000</v>
      </c>
      <c r="AM522" s="6">
        <v>3200000</v>
      </c>
      <c r="AN522" s="6">
        <v>3200000</v>
      </c>
      <c r="AO522" s="6">
        <v>3300000</v>
      </c>
      <c r="AP522" s="6">
        <v>4100000</v>
      </c>
      <c r="AQ522" s="6">
        <v>3100000</v>
      </c>
      <c r="AR522" s="6">
        <v>3100000</v>
      </c>
      <c r="AS522" s="6">
        <v>2800000</v>
      </c>
      <c r="AT522" s="4"/>
    </row>
    <row r="523" spans="1:46" ht="30" x14ac:dyDescent="0.25">
      <c r="A523" s="2">
        <v>405556</v>
      </c>
      <c r="B523" s="3" t="s">
        <v>984</v>
      </c>
      <c r="C523" s="3" t="s">
        <v>1415</v>
      </c>
      <c r="D523" s="3" t="s">
        <v>141</v>
      </c>
      <c r="E523" s="2">
        <v>253</v>
      </c>
      <c r="F523" s="3" t="s">
        <v>499</v>
      </c>
      <c r="G523" s="3" t="s">
        <v>499</v>
      </c>
      <c r="H523" s="5"/>
      <c r="I523" s="5"/>
      <c r="J523" s="5"/>
      <c r="K523" s="5"/>
      <c r="L523" s="5"/>
      <c r="M523" s="5"/>
      <c r="N523" s="5"/>
      <c r="O523" s="5"/>
      <c r="P523" s="4"/>
      <c r="Q523" s="4"/>
      <c r="R523" s="4"/>
      <c r="S523" s="4"/>
      <c r="T523" s="4"/>
      <c r="U523" s="4"/>
      <c r="V523" s="4"/>
      <c r="W523" s="4"/>
      <c r="X523" s="6">
        <v>3000000</v>
      </c>
      <c r="Y523" s="6">
        <v>4300000</v>
      </c>
      <c r="Z523" s="6">
        <v>4950000</v>
      </c>
      <c r="AA523" s="6">
        <v>4300000</v>
      </c>
      <c r="AB523" s="6">
        <v>3850000</v>
      </c>
      <c r="AC523" s="6">
        <v>4250000</v>
      </c>
      <c r="AD523" s="6">
        <v>4250000</v>
      </c>
      <c r="AE523" s="6">
        <v>3700000</v>
      </c>
      <c r="AF523" s="6">
        <v>4700000</v>
      </c>
      <c r="AG523" s="6">
        <v>5300000</v>
      </c>
      <c r="AH523" s="6">
        <v>4100000</v>
      </c>
      <c r="AI523" s="6">
        <v>2800000</v>
      </c>
      <c r="AJ523" s="6">
        <v>2300000</v>
      </c>
      <c r="AK523" s="6">
        <v>2600000</v>
      </c>
      <c r="AL523" s="6">
        <v>2400000</v>
      </c>
      <c r="AM523" s="6">
        <v>3200000</v>
      </c>
      <c r="AN523" s="6">
        <v>3200000</v>
      </c>
      <c r="AO523" s="6">
        <v>3400000</v>
      </c>
      <c r="AP523" s="6">
        <v>4100000</v>
      </c>
      <c r="AQ523" s="6">
        <v>3100000</v>
      </c>
      <c r="AR523" s="6">
        <v>3100000</v>
      </c>
      <c r="AS523" s="6">
        <v>2400000</v>
      </c>
      <c r="AT523" s="4"/>
    </row>
    <row r="524" spans="1:46" ht="30" x14ac:dyDescent="0.25">
      <c r="A524" s="2">
        <v>412272</v>
      </c>
      <c r="B524" s="3" t="s">
        <v>1846</v>
      </c>
      <c r="C524" s="3" t="s">
        <v>1415</v>
      </c>
      <c r="D524" s="3" t="s">
        <v>157</v>
      </c>
      <c r="E524" s="2">
        <v>1500</v>
      </c>
      <c r="F524" s="3" t="s">
        <v>1847</v>
      </c>
      <c r="G524" s="3" t="s">
        <v>1848</v>
      </c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4"/>
      <c r="Z524" s="4"/>
      <c r="AA524" s="4"/>
      <c r="AB524" s="4"/>
      <c r="AC524" s="4"/>
      <c r="AD524" s="4"/>
      <c r="AE524" s="4"/>
      <c r="AF524" s="4"/>
      <c r="AG524" s="6">
        <v>4000000</v>
      </c>
      <c r="AH524" s="6">
        <v>4200000</v>
      </c>
      <c r="AI524" s="6">
        <v>2900000</v>
      </c>
      <c r="AJ524" s="6">
        <v>1000000</v>
      </c>
      <c r="AK524" s="6">
        <v>250000</v>
      </c>
      <c r="AL524" s="6">
        <v>150000</v>
      </c>
      <c r="AM524" s="6">
        <v>350000</v>
      </c>
      <c r="AN524" s="6">
        <v>450000</v>
      </c>
      <c r="AO524" s="6">
        <v>1400000</v>
      </c>
      <c r="AP524" s="6">
        <v>1760000</v>
      </c>
      <c r="AQ524" s="6">
        <v>3440000</v>
      </c>
      <c r="AR524" s="6">
        <v>920000</v>
      </c>
      <c r="AS524" s="6">
        <v>99000</v>
      </c>
      <c r="AT524" s="4"/>
    </row>
    <row r="525" spans="1:46" ht="30" x14ac:dyDescent="0.25">
      <c r="A525" s="2">
        <v>405383</v>
      </c>
      <c r="B525" s="3" t="s">
        <v>1846</v>
      </c>
      <c r="C525" s="3" t="s">
        <v>1849</v>
      </c>
      <c r="D525" s="3" t="s">
        <v>141</v>
      </c>
      <c r="E525" s="2">
        <v>800</v>
      </c>
      <c r="F525" s="3" t="s">
        <v>1850</v>
      </c>
      <c r="G525" s="3" t="s">
        <v>1851</v>
      </c>
      <c r="H525" s="4"/>
      <c r="I525" s="4"/>
      <c r="J525" s="4"/>
      <c r="K525" s="4"/>
      <c r="L525" s="4"/>
      <c r="M525" s="4"/>
      <c r="N525" s="4"/>
      <c r="O525" s="4"/>
      <c r="P525" s="4"/>
      <c r="Q525" s="5"/>
      <c r="R525" s="4"/>
      <c r="S525" s="4"/>
      <c r="T525" s="4"/>
      <c r="U525" s="4"/>
      <c r="V525" s="4"/>
      <c r="W525" s="6">
        <v>1200000</v>
      </c>
      <c r="X525" s="2">
        <v>4000000</v>
      </c>
      <c r="Y525" s="6">
        <v>5600000</v>
      </c>
      <c r="Z525" s="6">
        <v>2800000</v>
      </c>
      <c r="AA525" s="6">
        <v>5200000</v>
      </c>
      <c r="AB525" s="6">
        <v>6100000</v>
      </c>
      <c r="AC525" s="6">
        <v>5900000</v>
      </c>
      <c r="AD525" s="6">
        <v>7900000</v>
      </c>
      <c r="AE525" s="6">
        <v>8400000</v>
      </c>
      <c r="AF525" s="6">
        <v>8500000</v>
      </c>
      <c r="AG525" s="6">
        <v>4200000</v>
      </c>
      <c r="AH525" s="6">
        <v>4200000</v>
      </c>
      <c r="AI525" s="6">
        <v>3000000</v>
      </c>
      <c r="AJ525" s="6">
        <v>1100000</v>
      </c>
      <c r="AK525" s="6">
        <v>250000</v>
      </c>
      <c r="AL525" s="6">
        <v>150000</v>
      </c>
      <c r="AM525" s="6">
        <v>350000</v>
      </c>
      <c r="AN525" s="6">
        <v>450000</v>
      </c>
      <c r="AO525" s="6">
        <v>1500000</v>
      </c>
      <c r="AP525" s="6">
        <v>440000</v>
      </c>
      <c r="AQ525" s="6">
        <v>860000</v>
      </c>
      <c r="AR525" s="6">
        <v>230000</v>
      </c>
      <c r="AS525" s="6">
        <v>25000</v>
      </c>
      <c r="AT525" s="4"/>
    </row>
    <row r="526" spans="1:46" ht="30" x14ac:dyDescent="0.25">
      <c r="A526" s="2">
        <v>401404</v>
      </c>
      <c r="B526" s="3" t="s">
        <v>988</v>
      </c>
      <c r="C526" s="3" t="s">
        <v>1418</v>
      </c>
      <c r="D526" s="3" t="s">
        <v>141</v>
      </c>
      <c r="E526" s="2">
        <v>335</v>
      </c>
      <c r="F526" s="3" t="s">
        <v>990</v>
      </c>
      <c r="G526" s="3" t="s">
        <v>991</v>
      </c>
      <c r="H526" s="6">
        <v>0</v>
      </c>
      <c r="I526" s="6">
        <v>3800000</v>
      </c>
      <c r="J526" s="6">
        <v>3950000</v>
      </c>
      <c r="K526" s="6">
        <v>3950000</v>
      </c>
      <c r="L526" s="6">
        <v>3957900</v>
      </c>
      <c r="M526" s="6">
        <v>3960000</v>
      </c>
      <c r="N526" s="6">
        <v>3960000</v>
      </c>
      <c r="O526" s="6">
        <v>3996000</v>
      </c>
      <c r="P526" s="6">
        <v>3900000</v>
      </c>
      <c r="Q526" s="2">
        <v>3000000</v>
      </c>
      <c r="R526" s="6">
        <v>1000000</v>
      </c>
      <c r="S526" s="6">
        <v>1000000</v>
      </c>
      <c r="T526" s="6">
        <v>1000000</v>
      </c>
      <c r="U526" s="6">
        <v>759000</v>
      </c>
      <c r="V526" s="6">
        <v>775896</v>
      </c>
      <c r="W526" s="6">
        <v>981882</v>
      </c>
      <c r="X526" s="6">
        <v>1106028</v>
      </c>
      <c r="Y526" s="6">
        <v>1062936</v>
      </c>
      <c r="Z526" s="6">
        <v>1235304</v>
      </c>
      <c r="AA526" s="4"/>
      <c r="AB526" s="6">
        <v>1026000</v>
      </c>
      <c r="AC526" s="6">
        <v>1160386</v>
      </c>
      <c r="AD526" s="6">
        <v>948659</v>
      </c>
      <c r="AE526" s="6">
        <v>948659</v>
      </c>
      <c r="AF526" s="6">
        <v>948659</v>
      </c>
      <c r="AG526" s="6">
        <v>1211336</v>
      </c>
      <c r="AH526" s="6">
        <v>2583889</v>
      </c>
      <c r="AI526" s="6">
        <v>2314606</v>
      </c>
      <c r="AJ526" s="6">
        <v>2314606</v>
      </c>
      <c r="AK526" s="6">
        <v>1119276</v>
      </c>
      <c r="AL526" s="6">
        <v>6681</v>
      </c>
      <c r="AM526" s="6">
        <v>6681</v>
      </c>
      <c r="AN526" s="6">
        <v>0</v>
      </c>
      <c r="AO526" s="6">
        <v>0</v>
      </c>
      <c r="AP526" s="6">
        <v>0</v>
      </c>
      <c r="AQ526" s="6">
        <v>0</v>
      </c>
      <c r="AR526" s="6">
        <v>0</v>
      </c>
      <c r="AS526" s="4"/>
      <c r="AT526" s="4"/>
    </row>
    <row r="527" spans="1:46" ht="30" x14ac:dyDescent="0.25">
      <c r="A527" s="2">
        <v>401405</v>
      </c>
      <c r="B527" s="3" t="s">
        <v>988</v>
      </c>
      <c r="C527" s="3" t="s">
        <v>1418</v>
      </c>
      <c r="D527" s="3" t="s">
        <v>136</v>
      </c>
      <c r="E527" s="5"/>
      <c r="F527" s="3" t="s">
        <v>990</v>
      </c>
      <c r="G527" s="3" t="s">
        <v>991</v>
      </c>
      <c r="H527" s="6">
        <v>0</v>
      </c>
      <c r="I527" s="6">
        <v>0</v>
      </c>
      <c r="J527" s="6">
        <v>0</v>
      </c>
      <c r="K527" s="6">
        <v>113880</v>
      </c>
      <c r="L527" s="6">
        <v>114107</v>
      </c>
      <c r="M527" s="6">
        <v>115000</v>
      </c>
      <c r="N527" s="6">
        <v>115000</v>
      </c>
      <c r="O527" s="6">
        <v>115583</v>
      </c>
      <c r="P527" s="6">
        <v>119600</v>
      </c>
      <c r="Q527" s="2">
        <v>100000</v>
      </c>
      <c r="R527" s="6">
        <v>50000</v>
      </c>
      <c r="S527" s="6">
        <v>50000</v>
      </c>
      <c r="T527" s="6">
        <v>50000</v>
      </c>
      <c r="U527" s="6">
        <v>84000</v>
      </c>
      <c r="V527" s="6">
        <v>78661</v>
      </c>
      <c r="W527" s="6">
        <v>134100</v>
      </c>
      <c r="X527" s="6">
        <v>60900</v>
      </c>
      <c r="Y527" s="6">
        <v>70350</v>
      </c>
      <c r="Z527" s="6">
        <v>54750</v>
      </c>
      <c r="AA527" s="4"/>
      <c r="AB527" s="6">
        <v>31680</v>
      </c>
      <c r="AC527" s="6">
        <v>58596</v>
      </c>
      <c r="AD527" s="6">
        <v>71813</v>
      </c>
      <c r="AE527" s="6">
        <v>71813</v>
      </c>
      <c r="AF527" s="6">
        <v>71813</v>
      </c>
      <c r="AG527" s="6">
        <v>322275</v>
      </c>
      <c r="AH527" s="6">
        <v>251564</v>
      </c>
      <c r="AI527" s="6">
        <v>29518</v>
      </c>
      <c r="AJ527" s="6">
        <v>29518</v>
      </c>
      <c r="AK527" s="6">
        <v>1626354</v>
      </c>
      <c r="AL527" s="6">
        <v>647120</v>
      </c>
      <c r="AM527" s="6">
        <v>647120</v>
      </c>
      <c r="AN527" s="6">
        <v>0</v>
      </c>
      <c r="AO527" s="6">
        <v>490940</v>
      </c>
      <c r="AP527" s="6">
        <v>0</v>
      </c>
      <c r="AQ527" s="6">
        <v>0</v>
      </c>
      <c r="AR527" s="6">
        <v>0</v>
      </c>
      <c r="AS527" s="4"/>
      <c r="AT527" s="4"/>
    </row>
    <row r="528" spans="1:46" ht="30" x14ac:dyDescent="0.25">
      <c r="A528" s="2">
        <v>409278</v>
      </c>
      <c r="B528" s="3" t="s">
        <v>993</v>
      </c>
      <c r="C528" s="3" t="s">
        <v>994</v>
      </c>
      <c r="D528" s="3" t="s">
        <v>141</v>
      </c>
      <c r="E528" s="2">
        <v>300</v>
      </c>
      <c r="F528" s="3" t="s">
        <v>995</v>
      </c>
      <c r="G528" s="3" t="s">
        <v>996</v>
      </c>
      <c r="H528" s="6">
        <v>1898000</v>
      </c>
      <c r="I528" s="6">
        <v>1898000</v>
      </c>
      <c r="J528" s="6">
        <v>2232000</v>
      </c>
      <c r="K528" s="6">
        <v>1642500</v>
      </c>
      <c r="L528" s="6">
        <v>1789500</v>
      </c>
      <c r="M528" s="6">
        <v>1800000</v>
      </c>
      <c r="N528" s="6">
        <v>1800000</v>
      </c>
      <c r="O528" s="6">
        <v>1800000</v>
      </c>
      <c r="P528" s="4"/>
      <c r="Q528" s="2">
        <v>2183430</v>
      </c>
      <c r="R528" s="4"/>
      <c r="S528" s="4"/>
      <c r="T528" s="4"/>
      <c r="U528" s="4"/>
      <c r="V528" s="6">
        <v>1576800</v>
      </c>
      <c r="W528" s="4"/>
      <c r="X528" s="4"/>
      <c r="Y528" s="4"/>
      <c r="Z528" s="6">
        <v>1800350</v>
      </c>
      <c r="AA528" s="6">
        <v>4463550</v>
      </c>
      <c r="AB528" s="6">
        <v>1835850</v>
      </c>
      <c r="AC528" s="6">
        <v>1905300</v>
      </c>
      <c r="AD528" s="6">
        <v>365000</v>
      </c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ht="30" x14ac:dyDescent="0.25">
      <c r="A529" s="2">
        <v>410198</v>
      </c>
      <c r="B529" s="3" t="s">
        <v>997</v>
      </c>
      <c r="C529" s="3" t="s">
        <v>998</v>
      </c>
      <c r="D529" s="3" t="s">
        <v>141</v>
      </c>
      <c r="E529" s="5"/>
      <c r="F529" s="3" t="s">
        <v>999</v>
      </c>
      <c r="G529" s="3" t="s">
        <v>1000</v>
      </c>
      <c r="H529" s="2">
        <v>730000</v>
      </c>
      <c r="I529" s="2">
        <v>730000</v>
      </c>
      <c r="J529" s="2">
        <v>940000</v>
      </c>
      <c r="K529" s="2">
        <v>1900000</v>
      </c>
      <c r="L529" s="2">
        <v>1200000</v>
      </c>
      <c r="M529" s="5"/>
      <c r="N529" s="5"/>
      <c r="O529" s="5"/>
      <c r="P529" s="2">
        <v>1620600</v>
      </c>
      <c r="Q529" s="2">
        <v>1642500</v>
      </c>
      <c r="R529" s="5"/>
      <c r="S529" s="5"/>
      <c r="T529" s="5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5"/>
      <c r="AI529" s="5"/>
      <c r="AJ529" s="4"/>
      <c r="AK529" s="4"/>
      <c r="AL529" s="5"/>
      <c r="AM529" s="5"/>
      <c r="AN529" s="5"/>
      <c r="AO529" s="5"/>
      <c r="AP529" s="5"/>
      <c r="AQ529" s="5"/>
      <c r="AR529" s="5"/>
      <c r="AS529" s="5"/>
      <c r="AT529" s="4"/>
    </row>
    <row r="530" spans="1:46" ht="30" x14ac:dyDescent="0.25">
      <c r="A530" s="2">
        <v>410199</v>
      </c>
      <c r="B530" s="3" t="s">
        <v>997</v>
      </c>
      <c r="C530" s="3" t="s">
        <v>998</v>
      </c>
      <c r="D530" s="3" t="s">
        <v>136</v>
      </c>
      <c r="E530" s="5"/>
      <c r="F530" s="3" t="s">
        <v>1001</v>
      </c>
      <c r="G530" s="3" t="s">
        <v>1002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4"/>
      <c r="N530" s="4"/>
      <c r="O530" s="4"/>
      <c r="P530" s="4"/>
      <c r="Q530" s="5"/>
      <c r="R530" s="5"/>
      <c r="S530" s="4"/>
      <c r="T530" s="5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5"/>
      <c r="AI530" s="5"/>
      <c r="AJ530" s="4"/>
      <c r="AK530" s="4"/>
      <c r="AL530" s="5"/>
      <c r="AM530" s="5"/>
      <c r="AN530" s="5"/>
      <c r="AO530" s="5"/>
      <c r="AP530" s="5"/>
      <c r="AQ530" s="5"/>
      <c r="AR530" s="5"/>
      <c r="AS530" s="5"/>
      <c r="AT530" s="4"/>
    </row>
    <row r="531" spans="1:46" ht="30" x14ac:dyDescent="0.25">
      <c r="A531" s="2">
        <v>409174</v>
      </c>
      <c r="B531" s="3" t="s">
        <v>1003</v>
      </c>
      <c r="C531" s="3" t="s">
        <v>1004</v>
      </c>
      <c r="D531" s="3" t="s">
        <v>157</v>
      </c>
      <c r="E531" s="2">
        <v>300</v>
      </c>
      <c r="F531" s="3" t="s">
        <v>1005</v>
      </c>
      <c r="G531" s="3" t="s">
        <v>1006</v>
      </c>
      <c r="H531" s="2">
        <v>62220000</v>
      </c>
      <c r="I531" s="2">
        <v>72236000</v>
      </c>
      <c r="J531" s="2">
        <v>52347000</v>
      </c>
      <c r="K531" s="2">
        <v>43453000</v>
      </c>
      <c r="L531" s="2">
        <v>68133000</v>
      </c>
      <c r="M531" s="2">
        <v>60350000</v>
      </c>
      <c r="N531" s="2">
        <v>71908000</v>
      </c>
      <c r="O531" s="2">
        <v>52469000</v>
      </c>
      <c r="P531" s="2">
        <v>64942000</v>
      </c>
      <c r="Q531" s="2">
        <v>71918000</v>
      </c>
      <c r="R531" s="2">
        <v>70071000</v>
      </c>
      <c r="S531" s="2">
        <v>70964000</v>
      </c>
      <c r="T531" s="2">
        <v>67493000</v>
      </c>
      <c r="U531" s="2">
        <v>40342000</v>
      </c>
      <c r="V531" s="2">
        <v>54480000</v>
      </c>
      <c r="W531" s="2">
        <v>50632000</v>
      </c>
      <c r="X531" s="2">
        <v>51020000</v>
      </c>
      <c r="Y531" s="5"/>
      <c r="Z531" s="6">
        <v>32419000</v>
      </c>
      <c r="AA531" s="6">
        <v>35710000</v>
      </c>
      <c r="AB531" s="6">
        <v>36832000</v>
      </c>
      <c r="AC531" s="6">
        <v>39474000</v>
      </c>
      <c r="AD531" s="6">
        <v>42004000</v>
      </c>
      <c r="AE531" s="6">
        <v>37423000</v>
      </c>
      <c r="AF531" s="6">
        <v>42722000</v>
      </c>
      <c r="AG531" s="6">
        <v>42088000</v>
      </c>
      <c r="AH531" s="6">
        <v>45041000</v>
      </c>
      <c r="AI531" s="6">
        <v>46096000</v>
      </c>
      <c r="AJ531" s="6">
        <v>46723000</v>
      </c>
      <c r="AK531" s="6">
        <v>31799000</v>
      </c>
      <c r="AL531" s="6">
        <v>39699000</v>
      </c>
      <c r="AM531" s="6">
        <v>37133000</v>
      </c>
      <c r="AN531" s="6">
        <v>33480000</v>
      </c>
      <c r="AO531" s="6">
        <v>48301000</v>
      </c>
      <c r="AP531" s="6">
        <v>36753000</v>
      </c>
      <c r="AQ531" s="6">
        <v>36086000</v>
      </c>
      <c r="AR531" s="6">
        <v>37691300</v>
      </c>
      <c r="AS531" s="4"/>
      <c r="AT531" s="4"/>
    </row>
    <row r="532" spans="1:46" ht="30" x14ac:dyDescent="0.25">
      <c r="A532" s="2">
        <v>409175</v>
      </c>
      <c r="B532" s="3" t="s">
        <v>1003</v>
      </c>
      <c r="C532" s="3" t="s">
        <v>1004</v>
      </c>
      <c r="D532" s="3" t="s">
        <v>180</v>
      </c>
      <c r="E532" s="2">
        <v>300</v>
      </c>
      <c r="F532" s="3" t="s">
        <v>1007</v>
      </c>
      <c r="G532" s="3" t="s">
        <v>1008</v>
      </c>
      <c r="H532" s="2">
        <v>55700000</v>
      </c>
      <c r="I532" s="2">
        <v>51474000</v>
      </c>
      <c r="J532" s="2">
        <v>86209000</v>
      </c>
      <c r="K532" s="2">
        <v>114594000</v>
      </c>
      <c r="L532" s="2">
        <v>93432000</v>
      </c>
      <c r="M532" s="2">
        <v>90624000</v>
      </c>
      <c r="N532" s="2">
        <v>67870000</v>
      </c>
      <c r="O532" s="2">
        <v>98408000</v>
      </c>
      <c r="P532" s="6">
        <v>69197000</v>
      </c>
      <c r="Q532" s="2">
        <v>56034000</v>
      </c>
      <c r="R532" s="6">
        <v>71819000</v>
      </c>
      <c r="S532" s="6">
        <v>68243000</v>
      </c>
      <c r="T532" s="6">
        <v>55426000</v>
      </c>
      <c r="U532" s="6">
        <v>51478000</v>
      </c>
      <c r="V532" s="6">
        <v>49807000</v>
      </c>
      <c r="W532" s="6">
        <v>47607000</v>
      </c>
      <c r="X532" s="6">
        <v>106212000</v>
      </c>
      <c r="Y532" s="4"/>
      <c r="Z532" s="6">
        <v>56520000</v>
      </c>
      <c r="AA532" s="6">
        <v>51705000</v>
      </c>
      <c r="AB532" s="6">
        <v>64270000</v>
      </c>
      <c r="AC532" s="6">
        <v>61100000</v>
      </c>
      <c r="AD532" s="6">
        <v>56779000</v>
      </c>
      <c r="AE532" s="6">
        <v>48468000</v>
      </c>
      <c r="AF532" s="6">
        <v>52658000</v>
      </c>
      <c r="AG532" s="6">
        <v>46384000</v>
      </c>
      <c r="AH532" s="6">
        <v>52277000</v>
      </c>
      <c r="AI532" s="6">
        <v>46435000</v>
      </c>
      <c r="AJ532" s="6">
        <v>46630000</v>
      </c>
      <c r="AK532" s="6">
        <v>55412000</v>
      </c>
      <c r="AL532" s="6">
        <v>56757000</v>
      </c>
      <c r="AM532" s="6">
        <v>65273000</v>
      </c>
      <c r="AN532" s="6">
        <v>61815000</v>
      </c>
      <c r="AO532" s="6">
        <v>41275000</v>
      </c>
      <c r="AP532" s="6">
        <v>51498000</v>
      </c>
      <c r="AQ532" s="6">
        <v>60430000</v>
      </c>
      <c r="AR532" s="6">
        <v>59281400</v>
      </c>
      <c r="AS532" s="4"/>
      <c r="AT532" s="4"/>
    </row>
    <row r="533" spans="1:46" ht="30" x14ac:dyDescent="0.25">
      <c r="A533" s="2">
        <v>409176</v>
      </c>
      <c r="B533" s="3" t="s">
        <v>1003</v>
      </c>
      <c r="C533" s="3" t="s">
        <v>1004</v>
      </c>
      <c r="D533" s="3" t="s">
        <v>136</v>
      </c>
      <c r="E533" s="2">
        <v>135</v>
      </c>
      <c r="F533" s="3" t="s">
        <v>1009</v>
      </c>
      <c r="G533" s="3" t="s">
        <v>1010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4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 ht="30" x14ac:dyDescent="0.25">
      <c r="A534" s="2">
        <v>409177</v>
      </c>
      <c r="B534" s="3" t="s">
        <v>1003</v>
      </c>
      <c r="C534" s="3" t="s">
        <v>1004</v>
      </c>
      <c r="D534" s="3" t="s">
        <v>141</v>
      </c>
      <c r="E534" s="2">
        <v>135</v>
      </c>
      <c r="F534" s="3" t="s">
        <v>1011</v>
      </c>
      <c r="G534" s="3" t="s">
        <v>1010</v>
      </c>
      <c r="H534" s="6">
        <v>2000000</v>
      </c>
      <c r="I534" s="6">
        <v>0</v>
      </c>
      <c r="J534" s="6">
        <v>900000</v>
      </c>
      <c r="K534" s="6">
        <v>387700</v>
      </c>
      <c r="L534" s="6">
        <v>7656000</v>
      </c>
      <c r="M534" s="6">
        <v>1661000</v>
      </c>
      <c r="N534" s="6">
        <v>4754000</v>
      </c>
      <c r="O534" s="6">
        <v>4709000</v>
      </c>
      <c r="P534" s="6">
        <v>6108000</v>
      </c>
      <c r="Q534" s="5"/>
      <c r="R534" s="6">
        <v>24334000</v>
      </c>
      <c r="S534" s="6">
        <v>24022000</v>
      </c>
      <c r="T534" s="6">
        <v>24783000</v>
      </c>
      <c r="U534" s="6">
        <v>27858000</v>
      </c>
      <c r="V534" s="6">
        <v>27024000</v>
      </c>
      <c r="W534" s="6">
        <v>31845000</v>
      </c>
      <c r="X534" s="6">
        <v>41583000</v>
      </c>
      <c r="Y534" s="4"/>
      <c r="Z534" s="6">
        <v>35653000</v>
      </c>
      <c r="AA534" s="6">
        <v>34943000</v>
      </c>
      <c r="AB534" s="6">
        <v>29757000</v>
      </c>
      <c r="AC534" s="6">
        <v>30661000</v>
      </c>
      <c r="AD534" s="6">
        <v>29337000</v>
      </c>
      <c r="AE534" s="6">
        <v>37427000</v>
      </c>
      <c r="AF534" s="6">
        <v>38053000</v>
      </c>
      <c r="AG534" s="6">
        <v>40953000</v>
      </c>
      <c r="AH534" s="6">
        <v>39147000</v>
      </c>
      <c r="AI534" s="6">
        <v>37742000</v>
      </c>
      <c r="AJ534" s="6">
        <v>37044000</v>
      </c>
      <c r="AK534" s="6">
        <v>38075000</v>
      </c>
      <c r="AL534" s="6">
        <v>37444000</v>
      </c>
      <c r="AM534" s="6">
        <v>40016000</v>
      </c>
      <c r="AN534" s="6">
        <v>38535000</v>
      </c>
      <c r="AO534" s="6">
        <v>37066000</v>
      </c>
      <c r="AP534" s="6">
        <v>34426000</v>
      </c>
      <c r="AQ534" s="6">
        <v>28575000</v>
      </c>
      <c r="AR534" s="6">
        <v>29108000</v>
      </c>
      <c r="AS534" s="4"/>
      <c r="AT534" s="4"/>
    </row>
    <row r="535" spans="1:46" ht="30" x14ac:dyDescent="0.25">
      <c r="A535" s="2">
        <v>409235</v>
      </c>
      <c r="B535" s="3" t="s">
        <v>1012</v>
      </c>
      <c r="C535" s="3" t="s">
        <v>1013</v>
      </c>
      <c r="D535" s="3" t="s">
        <v>141</v>
      </c>
      <c r="E535" s="2">
        <v>400</v>
      </c>
      <c r="F535" s="3" t="s">
        <v>1016</v>
      </c>
      <c r="G535" s="3" t="s">
        <v>1017</v>
      </c>
      <c r="H535" s="2">
        <v>11753000</v>
      </c>
      <c r="I535" s="2">
        <v>11753000</v>
      </c>
      <c r="J535" s="2">
        <v>11951925</v>
      </c>
      <c r="K535" s="2">
        <v>11951925</v>
      </c>
      <c r="L535" s="2">
        <v>14340000</v>
      </c>
      <c r="M535" s="2">
        <v>12349060</v>
      </c>
      <c r="N535" s="2">
        <v>12349060</v>
      </c>
      <c r="O535" s="2">
        <v>19625310</v>
      </c>
      <c r="P535" s="6">
        <v>19625310</v>
      </c>
      <c r="Q535" s="2">
        <v>18195250</v>
      </c>
      <c r="R535" s="4"/>
      <c r="S535" s="4"/>
      <c r="T535" s="4"/>
      <c r="U535" s="6">
        <v>1075000</v>
      </c>
      <c r="V535" s="6">
        <v>10825000</v>
      </c>
      <c r="W535" s="4"/>
      <c r="X535" s="4"/>
      <c r="Y535" s="4"/>
      <c r="Z535" s="4"/>
      <c r="AA535" s="6">
        <v>15105000</v>
      </c>
      <c r="AB535" s="6">
        <v>15105000</v>
      </c>
      <c r="AC535" s="6">
        <v>14965000</v>
      </c>
      <c r="AD535" s="6">
        <v>14965000</v>
      </c>
      <c r="AE535" s="6">
        <v>14965000</v>
      </c>
      <c r="AF535" s="6">
        <v>16863000</v>
      </c>
      <c r="AG535" s="6">
        <v>14719680</v>
      </c>
      <c r="AH535" s="6">
        <v>16986378</v>
      </c>
      <c r="AI535" s="6">
        <v>16986378</v>
      </c>
      <c r="AJ535" s="6">
        <v>11516850</v>
      </c>
      <c r="AK535" s="6">
        <v>11516850</v>
      </c>
      <c r="AL535" s="6">
        <v>20207300</v>
      </c>
      <c r="AM535" s="4"/>
      <c r="AN535" s="6">
        <v>14114340</v>
      </c>
      <c r="AO535" s="6">
        <v>13481640</v>
      </c>
      <c r="AP535" s="6">
        <v>14548680</v>
      </c>
      <c r="AQ535" s="6">
        <v>16234740</v>
      </c>
      <c r="AR535" s="6">
        <v>14570910</v>
      </c>
      <c r="AS535" s="6">
        <v>16441650</v>
      </c>
      <c r="AT535" s="4"/>
    </row>
    <row r="536" spans="1:46" ht="30" x14ac:dyDescent="0.25">
      <c r="A536" s="2">
        <v>410178</v>
      </c>
      <c r="B536" s="3" t="s">
        <v>1012</v>
      </c>
      <c r="C536" s="3" t="s">
        <v>1013</v>
      </c>
      <c r="D536" s="3" t="s">
        <v>136</v>
      </c>
      <c r="E536" s="2">
        <v>400</v>
      </c>
      <c r="F536" s="3" t="s">
        <v>1014</v>
      </c>
      <c r="G536" s="3" t="s">
        <v>1015</v>
      </c>
      <c r="H536" s="4"/>
      <c r="I536" s="4"/>
      <c r="J536" s="4"/>
      <c r="K536" s="4"/>
      <c r="L536" s="4"/>
      <c r="M536" s="4"/>
      <c r="N536" s="4"/>
      <c r="O536" s="4"/>
      <c r="P536" s="4"/>
      <c r="Q536" s="5"/>
      <c r="R536" s="4"/>
      <c r="S536" s="4"/>
      <c r="T536" s="4"/>
      <c r="U536" s="6">
        <v>1075000</v>
      </c>
      <c r="V536" s="6">
        <v>10825000</v>
      </c>
      <c r="W536" s="4"/>
      <c r="X536" s="4"/>
      <c r="Y536" s="4"/>
      <c r="Z536" s="4"/>
      <c r="AA536" s="6">
        <v>15105000</v>
      </c>
      <c r="AB536" s="6">
        <v>15105000</v>
      </c>
      <c r="AC536" s="6">
        <v>14965000</v>
      </c>
      <c r="AD536" s="6">
        <v>14965000</v>
      </c>
      <c r="AE536" s="6">
        <v>14965000</v>
      </c>
      <c r="AF536" s="6">
        <v>16863000</v>
      </c>
      <c r="AG536" s="6">
        <v>7105620</v>
      </c>
      <c r="AH536" s="6">
        <v>9462782</v>
      </c>
      <c r="AI536" s="6">
        <v>9462782</v>
      </c>
      <c r="AJ536" s="6">
        <v>7988538</v>
      </c>
      <c r="AK536" s="6">
        <v>7988538</v>
      </c>
      <c r="AL536" s="6">
        <v>20207300</v>
      </c>
      <c r="AM536" s="4"/>
      <c r="AN536" s="6">
        <v>8498199</v>
      </c>
      <c r="AO536" s="6">
        <v>15396470</v>
      </c>
      <c r="AP536" s="6">
        <v>9781030</v>
      </c>
      <c r="AQ536" s="6">
        <v>10105530</v>
      </c>
      <c r="AR536" s="6">
        <v>9969720</v>
      </c>
      <c r="AS536" s="6">
        <v>10562090</v>
      </c>
      <c r="AT536" s="4"/>
    </row>
    <row r="537" spans="1:46" ht="30" x14ac:dyDescent="0.25">
      <c r="A537" s="2">
        <v>404164</v>
      </c>
      <c r="B537" s="3" t="s">
        <v>1018</v>
      </c>
      <c r="C537" s="3" t="s">
        <v>1423</v>
      </c>
      <c r="D537" s="3" t="s">
        <v>141</v>
      </c>
      <c r="E537" s="2">
        <v>230</v>
      </c>
      <c r="F537" s="3" t="s">
        <v>1020</v>
      </c>
      <c r="G537" s="3" t="s">
        <v>1021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16750</v>
      </c>
      <c r="N537" s="2">
        <v>16750</v>
      </c>
      <c r="O537" s="5"/>
      <c r="P537" s="6">
        <v>130000</v>
      </c>
      <c r="Q537" s="2">
        <v>44050</v>
      </c>
      <c r="R537" s="5"/>
      <c r="S537" s="4"/>
      <c r="T537" s="2">
        <v>153300</v>
      </c>
      <c r="U537" s="6">
        <v>153300</v>
      </c>
      <c r="V537" s="6">
        <v>104000</v>
      </c>
      <c r="W537" s="6">
        <v>104000</v>
      </c>
      <c r="X537" s="6">
        <v>104000</v>
      </c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ht="30" x14ac:dyDescent="0.25">
      <c r="A538" s="2">
        <v>400188</v>
      </c>
      <c r="B538" s="3" t="s">
        <v>1022</v>
      </c>
      <c r="C538" s="3" t="s">
        <v>1023</v>
      </c>
      <c r="D538" s="3" t="s">
        <v>177</v>
      </c>
      <c r="E538" s="2">
        <v>1490</v>
      </c>
      <c r="F538" s="3" t="s">
        <v>1852</v>
      </c>
      <c r="G538" s="3" t="s">
        <v>1853</v>
      </c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4"/>
      <c r="V538" s="4"/>
      <c r="W538" s="4"/>
      <c r="X538" s="4"/>
      <c r="Y538" s="4"/>
      <c r="Z538" s="4"/>
      <c r="AA538" s="6">
        <v>0</v>
      </c>
      <c r="AB538" s="6">
        <v>63034000</v>
      </c>
      <c r="AC538" s="6">
        <v>179647000</v>
      </c>
      <c r="AD538" s="6">
        <v>216967000</v>
      </c>
      <c r="AE538" s="6">
        <v>46944000</v>
      </c>
      <c r="AF538" s="6">
        <v>10307000</v>
      </c>
      <c r="AG538" s="4"/>
      <c r="AH538" s="6">
        <v>6186000</v>
      </c>
      <c r="AI538" s="4"/>
      <c r="AJ538" s="4"/>
      <c r="AK538" s="6">
        <v>252000</v>
      </c>
      <c r="AL538" s="4"/>
      <c r="AM538" s="6">
        <v>252000</v>
      </c>
      <c r="AN538" s="4"/>
      <c r="AO538" s="4"/>
      <c r="AP538" s="4"/>
      <c r="AQ538" s="4"/>
      <c r="AR538" s="4"/>
      <c r="AS538" s="4"/>
      <c r="AT538" s="4"/>
    </row>
    <row r="539" spans="1:46" ht="30" x14ac:dyDescent="0.25">
      <c r="A539" s="2">
        <v>400189</v>
      </c>
      <c r="B539" s="3" t="s">
        <v>1022</v>
      </c>
      <c r="C539" s="3" t="s">
        <v>1023</v>
      </c>
      <c r="D539" s="3" t="s">
        <v>172</v>
      </c>
      <c r="E539" s="2">
        <v>1500</v>
      </c>
      <c r="F539" s="3" t="s">
        <v>1854</v>
      </c>
      <c r="G539" s="3" t="s">
        <v>1855</v>
      </c>
      <c r="H539" s="4"/>
      <c r="I539" s="4"/>
      <c r="J539" s="4"/>
      <c r="K539" s="4"/>
      <c r="L539" s="4"/>
      <c r="M539" s="4"/>
      <c r="N539" s="4"/>
      <c r="O539" s="4"/>
      <c r="P539" s="4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6">
        <v>54225000</v>
      </c>
      <c r="AE539" s="6">
        <v>54811000</v>
      </c>
      <c r="AF539" s="6">
        <v>27349000</v>
      </c>
      <c r="AG539" s="6">
        <v>16935000</v>
      </c>
      <c r="AH539" s="6">
        <v>4613000</v>
      </c>
      <c r="AI539" s="4"/>
      <c r="AJ539" s="4"/>
      <c r="AK539" s="6">
        <v>252000</v>
      </c>
      <c r="AL539" s="4"/>
      <c r="AM539" s="6">
        <v>252000</v>
      </c>
      <c r="AN539" s="4"/>
      <c r="AO539" s="4"/>
      <c r="AP539" s="4"/>
      <c r="AQ539" s="4"/>
      <c r="AR539" s="4"/>
      <c r="AS539" s="4"/>
      <c r="AT539" s="4"/>
    </row>
    <row r="540" spans="1:46" ht="30" x14ac:dyDescent="0.25">
      <c r="A540" s="2">
        <v>409346</v>
      </c>
      <c r="B540" s="3" t="s">
        <v>1022</v>
      </c>
      <c r="C540" s="3" t="s">
        <v>1023</v>
      </c>
      <c r="D540" s="3" t="s">
        <v>157</v>
      </c>
      <c r="E540" s="2">
        <v>1443</v>
      </c>
      <c r="F540" s="3" t="s">
        <v>1856</v>
      </c>
      <c r="G540" s="3" t="s">
        <v>1857</v>
      </c>
      <c r="H540" s="2">
        <v>64749000</v>
      </c>
      <c r="I540" s="2">
        <v>58358000</v>
      </c>
      <c r="J540" s="2">
        <v>84653000</v>
      </c>
      <c r="K540" s="2">
        <v>88900000</v>
      </c>
      <c r="L540" s="2">
        <v>83974000</v>
      </c>
      <c r="M540" s="2">
        <v>92461000</v>
      </c>
      <c r="N540" s="6">
        <v>101556000</v>
      </c>
      <c r="O540" s="2">
        <v>115336000</v>
      </c>
      <c r="P540" s="2">
        <v>118495000</v>
      </c>
      <c r="Q540" s="2">
        <v>151691000</v>
      </c>
      <c r="R540" s="2">
        <v>164576000</v>
      </c>
      <c r="S540" s="2">
        <v>159931000</v>
      </c>
      <c r="T540" s="2">
        <v>150670000</v>
      </c>
      <c r="U540" s="2">
        <v>225992000</v>
      </c>
      <c r="V540" s="2">
        <v>209866000</v>
      </c>
      <c r="W540" s="2">
        <v>163277000</v>
      </c>
      <c r="X540" s="2">
        <v>167865000</v>
      </c>
      <c r="Y540" s="6">
        <v>154115000</v>
      </c>
      <c r="Z540" s="6">
        <v>152678000</v>
      </c>
      <c r="AA540" s="6">
        <v>190957000</v>
      </c>
      <c r="AB540" s="6">
        <v>175058000</v>
      </c>
      <c r="AC540" s="6">
        <v>181663000</v>
      </c>
      <c r="AD540" s="6">
        <v>168898000</v>
      </c>
      <c r="AE540" s="6">
        <v>43918000</v>
      </c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spans="1:46" ht="30" x14ac:dyDescent="0.25">
      <c r="A541" s="2">
        <v>409347</v>
      </c>
      <c r="B541" s="3" t="s">
        <v>1022</v>
      </c>
      <c r="C541" s="3" t="s">
        <v>1023</v>
      </c>
      <c r="D541" s="3" t="s">
        <v>141</v>
      </c>
      <c r="E541" s="2">
        <v>195</v>
      </c>
      <c r="F541" s="3" t="s">
        <v>1026</v>
      </c>
      <c r="G541" s="3" t="s">
        <v>1027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2">
        <v>0</v>
      </c>
      <c r="P541" s="4"/>
      <c r="Q541" s="5"/>
      <c r="R541" s="5"/>
      <c r="S541" s="5"/>
      <c r="T541" s="5"/>
      <c r="U541" s="5"/>
      <c r="V541" s="4"/>
      <c r="W541" s="4"/>
      <c r="X541" s="4"/>
      <c r="Y541" s="4"/>
      <c r="Z541" s="4"/>
      <c r="AA541" s="6">
        <v>0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spans="1:46" ht="30" x14ac:dyDescent="0.25">
      <c r="A542" s="2">
        <v>409348</v>
      </c>
      <c r="B542" s="3" t="s">
        <v>1022</v>
      </c>
      <c r="C542" s="3" t="s">
        <v>1023</v>
      </c>
      <c r="D542" s="3" t="s">
        <v>136</v>
      </c>
      <c r="E542" s="2">
        <v>201</v>
      </c>
      <c r="F542" s="3" t="s">
        <v>1024</v>
      </c>
      <c r="G542" s="3" t="s">
        <v>1025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4"/>
      <c r="Q542" s="4"/>
      <c r="R542" s="5"/>
      <c r="S542" s="5"/>
      <c r="T542" s="5"/>
      <c r="U542" s="4"/>
      <c r="V542" s="4"/>
      <c r="W542" s="4"/>
      <c r="X542" s="4"/>
      <c r="Y542" s="4"/>
      <c r="Z542" s="5"/>
      <c r="AA542" s="2">
        <v>0</v>
      </c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4"/>
    </row>
    <row r="543" spans="1:46" ht="30" x14ac:dyDescent="0.25">
      <c r="A543" s="2">
        <v>409349</v>
      </c>
      <c r="B543" s="3" t="s">
        <v>1022</v>
      </c>
      <c r="C543" s="3" t="s">
        <v>1023</v>
      </c>
      <c r="D543" s="3" t="s">
        <v>180</v>
      </c>
      <c r="E543" s="2">
        <v>1480</v>
      </c>
      <c r="F543" s="3" t="s">
        <v>1858</v>
      </c>
      <c r="G543" s="3" t="s">
        <v>1859</v>
      </c>
      <c r="H543" s="6">
        <v>146215000</v>
      </c>
      <c r="I543" s="6">
        <v>161943000</v>
      </c>
      <c r="J543" s="6">
        <v>142388000</v>
      </c>
      <c r="K543" s="6">
        <v>132892000</v>
      </c>
      <c r="L543" s="6">
        <v>131416000</v>
      </c>
      <c r="M543" s="6">
        <v>126431000</v>
      </c>
      <c r="N543" s="6">
        <v>117302000</v>
      </c>
      <c r="O543" s="6">
        <v>118877000</v>
      </c>
      <c r="P543" s="6">
        <v>95814000</v>
      </c>
      <c r="Q543" s="2">
        <v>95204000</v>
      </c>
      <c r="R543" s="2">
        <v>82573000</v>
      </c>
      <c r="S543" s="2">
        <v>72900000</v>
      </c>
      <c r="T543" s="2">
        <v>109017000</v>
      </c>
      <c r="U543" s="2">
        <v>64181000</v>
      </c>
      <c r="V543" s="6">
        <v>99302000</v>
      </c>
      <c r="W543" s="6">
        <v>142457000</v>
      </c>
      <c r="X543" s="6">
        <v>243642000</v>
      </c>
      <c r="Y543" s="6">
        <v>134829000</v>
      </c>
      <c r="Z543" s="2">
        <v>131693000</v>
      </c>
      <c r="AA543" s="2">
        <v>142309000</v>
      </c>
      <c r="AB543" s="2">
        <v>114785000</v>
      </c>
      <c r="AC543" s="2">
        <v>151939000</v>
      </c>
      <c r="AD543" s="2">
        <v>178613000</v>
      </c>
      <c r="AE543" s="2">
        <v>44058000</v>
      </c>
      <c r="AF543" s="2">
        <v>12295000</v>
      </c>
      <c r="AG543" s="2">
        <v>337000</v>
      </c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1:46" ht="30" x14ac:dyDescent="0.25">
      <c r="A544" s="2">
        <v>410205</v>
      </c>
      <c r="B544" s="3" t="s">
        <v>1022</v>
      </c>
      <c r="C544" s="3" t="s">
        <v>1023</v>
      </c>
      <c r="D544" s="3" t="s">
        <v>169</v>
      </c>
      <c r="E544" s="2">
        <v>1508</v>
      </c>
      <c r="F544" s="3" t="s">
        <v>1860</v>
      </c>
      <c r="G544" s="3" t="s">
        <v>1861</v>
      </c>
      <c r="H544" s="5"/>
      <c r="I544" s="5"/>
      <c r="J544" s="5"/>
      <c r="K544" s="5"/>
      <c r="L544" s="5"/>
      <c r="M544" s="5"/>
      <c r="N544" s="4"/>
      <c r="O544" s="5"/>
      <c r="P544" s="5"/>
      <c r="Q544" s="5"/>
      <c r="R544" s="5"/>
      <c r="S544" s="5"/>
      <c r="T544" s="5"/>
      <c r="U544" s="5"/>
      <c r="V544" s="2">
        <v>30677000</v>
      </c>
      <c r="W544" s="2">
        <v>34419000</v>
      </c>
      <c r="X544" s="2">
        <v>44326000</v>
      </c>
      <c r="Y544" s="2">
        <v>119293000</v>
      </c>
      <c r="Z544" s="2">
        <v>134536000</v>
      </c>
      <c r="AA544" s="2">
        <v>149048000</v>
      </c>
      <c r="AB544" s="2">
        <v>210325000</v>
      </c>
      <c r="AC544" s="2">
        <v>216876000</v>
      </c>
      <c r="AD544" s="2">
        <v>235100000</v>
      </c>
      <c r="AE544" s="2">
        <v>65252000</v>
      </c>
      <c r="AF544" s="2">
        <v>39955000</v>
      </c>
      <c r="AG544" s="2">
        <v>5098000</v>
      </c>
      <c r="AH544" s="2">
        <v>5269000</v>
      </c>
      <c r="AI544" s="5"/>
      <c r="AJ544" s="5"/>
      <c r="AK544" s="6">
        <v>252000</v>
      </c>
      <c r="AL544" s="5"/>
      <c r="AM544" s="2">
        <v>252000</v>
      </c>
      <c r="AN544" s="5"/>
      <c r="AO544" s="4"/>
      <c r="AP544" s="4"/>
      <c r="AQ544" s="4"/>
      <c r="AR544" s="4"/>
      <c r="AS544" s="4"/>
      <c r="AT544" s="4"/>
    </row>
    <row r="545" spans="1:46" ht="30" x14ac:dyDescent="0.25">
      <c r="A545" s="2">
        <v>412043</v>
      </c>
      <c r="B545" s="3" t="s">
        <v>1028</v>
      </c>
      <c r="C545" s="3" t="s">
        <v>1029</v>
      </c>
      <c r="D545" s="3" t="s">
        <v>141</v>
      </c>
      <c r="E545" s="2">
        <v>120</v>
      </c>
      <c r="F545" s="3" t="s">
        <v>1032</v>
      </c>
      <c r="G545" s="3" t="s">
        <v>1033</v>
      </c>
      <c r="H545" s="4"/>
      <c r="I545" s="4"/>
      <c r="J545" s="4"/>
      <c r="K545" s="4"/>
      <c r="L545" s="4"/>
      <c r="M545" s="4"/>
      <c r="N545" s="4"/>
      <c r="O545" s="4"/>
      <c r="P545" s="4"/>
      <c r="Q545" s="5"/>
      <c r="R545" s="5"/>
      <c r="S545" s="5"/>
      <c r="T545" s="5"/>
      <c r="U545" s="5"/>
      <c r="V545" s="5"/>
      <c r="W545" s="5"/>
      <c r="X545" s="5"/>
      <c r="Y545" s="4"/>
      <c r="Z545" s="5"/>
      <c r="AA545" s="5"/>
      <c r="AB545" s="5"/>
      <c r="AC545" s="5"/>
      <c r="AD545" s="5"/>
      <c r="AE545" s="5"/>
      <c r="AF545" s="2">
        <v>11966768</v>
      </c>
      <c r="AG545" s="2">
        <v>11966768</v>
      </c>
      <c r="AH545" s="2">
        <v>11966768</v>
      </c>
      <c r="AI545" s="2">
        <v>6879600</v>
      </c>
      <c r="AJ545" s="2">
        <v>6879600</v>
      </c>
      <c r="AK545" s="2">
        <v>6879600</v>
      </c>
      <c r="AL545" s="2">
        <v>6879600</v>
      </c>
      <c r="AM545" s="5"/>
      <c r="AN545" s="5"/>
      <c r="AO545" s="2">
        <v>6879600</v>
      </c>
      <c r="AP545" s="2">
        <v>6879600</v>
      </c>
      <c r="AQ545" s="2">
        <v>6879600</v>
      </c>
      <c r="AR545" s="2">
        <v>6879600</v>
      </c>
      <c r="AS545" s="6">
        <v>6879600</v>
      </c>
      <c r="AT545" s="4"/>
    </row>
    <row r="546" spans="1:46" ht="30" x14ac:dyDescent="0.25">
      <c r="A546" s="2">
        <v>412044</v>
      </c>
      <c r="B546" s="3" t="s">
        <v>1028</v>
      </c>
      <c r="C546" s="3" t="s">
        <v>1029</v>
      </c>
      <c r="D546" s="3" t="s">
        <v>180</v>
      </c>
      <c r="E546" s="6">
        <v>260</v>
      </c>
      <c r="F546" s="3" t="s">
        <v>1030</v>
      </c>
      <c r="G546" s="3" t="s">
        <v>1031</v>
      </c>
      <c r="H546" s="4"/>
      <c r="I546" s="4"/>
      <c r="J546" s="4"/>
      <c r="K546" s="4"/>
      <c r="L546" s="4"/>
      <c r="M546" s="4"/>
      <c r="N546" s="4"/>
      <c r="O546" s="4"/>
      <c r="P546" s="4"/>
      <c r="Q546" s="5"/>
      <c r="R546" s="5"/>
      <c r="S546" s="5"/>
      <c r="T546" s="5"/>
      <c r="U546" s="5"/>
      <c r="V546" s="5"/>
      <c r="W546" s="5"/>
      <c r="X546" s="4"/>
      <c r="Y546" s="4"/>
      <c r="Z546" s="5"/>
      <c r="AA546" s="5"/>
      <c r="AB546" s="5"/>
      <c r="AC546" s="5"/>
      <c r="AD546" s="5"/>
      <c r="AE546" s="5"/>
      <c r="AF546" s="2">
        <v>2991692</v>
      </c>
      <c r="AG546" s="2">
        <v>2991692</v>
      </c>
      <c r="AH546" s="2">
        <v>2991692</v>
      </c>
      <c r="AI546" s="2">
        <v>1398600</v>
      </c>
      <c r="AJ546" s="2">
        <v>1398600</v>
      </c>
      <c r="AK546" s="2">
        <v>199800</v>
      </c>
      <c r="AL546" s="2">
        <v>1398600</v>
      </c>
      <c r="AM546" s="5"/>
      <c r="AN546" s="5"/>
      <c r="AO546" s="2">
        <v>1398600</v>
      </c>
      <c r="AP546" s="2">
        <v>1398600</v>
      </c>
      <c r="AQ546" s="2">
        <v>1398600</v>
      </c>
      <c r="AR546" s="2">
        <v>1398600</v>
      </c>
      <c r="AS546" s="2">
        <v>0</v>
      </c>
      <c r="AT546" s="4"/>
    </row>
    <row r="547" spans="1:46" ht="30" x14ac:dyDescent="0.25">
      <c r="A547" s="2">
        <v>412045</v>
      </c>
      <c r="B547" s="3" t="s">
        <v>1028</v>
      </c>
      <c r="C547" s="3" t="s">
        <v>1029</v>
      </c>
      <c r="D547" s="3" t="s">
        <v>157</v>
      </c>
      <c r="E547" s="2">
        <v>225</v>
      </c>
      <c r="F547" s="3" t="s">
        <v>1030</v>
      </c>
      <c r="G547" s="3" t="s">
        <v>1031</v>
      </c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"/>
      <c r="AA547" s="4"/>
      <c r="AB547" s="5"/>
      <c r="AC547" s="4"/>
      <c r="AD547" s="4"/>
      <c r="AE547" s="4"/>
      <c r="AF547" s="6">
        <v>2991692</v>
      </c>
      <c r="AG547" s="6">
        <v>2991692</v>
      </c>
      <c r="AH547" s="6">
        <v>2991692</v>
      </c>
      <c r="AI547" s="6">
        <v>1398600</v>
      </c>
      <c r="AJ547" s="6">
        <v>1398600</v>
      </c>
      <c r="AK547" s="6">
        <v>2797200</v>
      </c>
      <c r="AL547" s="6">
        <v>1398600</v>
      </c>
      <c r="AM547" s="4"/>
      <c r="AN547" s="4"/>
      <c r="AO547" s="6">
        <v>1398600</v>
      </c>
      <c r="AP547" s="6">
        <v>1398600</v>
      </c>
      <c r="AQ547" s="6">
        <v>1398600</v>
      </c>
      <c r="AR547" s="2">
        <v>1398600</v>
      </c>
      <c r="AS547" s="2">
        <v>0</v>
      </c>
      <c r="AT547" s="4"/>
    </row>
    <row r="548" spans="1:46" ht="30" x14ac:dyDescent="0.25">
      <c r="A548" s="2">
        <v>431560</v>
      </c>
      <c r="B548" s="3" t="s">
        <v>1028</v>
      </c>
      <c r="C548" s="3" t="s">
        <v>1029</v>
      </c>
      <c r="D548" s="3" t="s">
        <v>312</v>
      </c>
      <c r="E548" s="2">
        <v>60</v>
      </c>
      <c r="F548" s="3" t="s">
        <v>1034</v>
      </c>
      <c r="G548" s="3" t="s">
        <v>1035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5"/>
      <c r="AA548" s="5"/>
      <c r="AB548" s="5"/>
      <c r="AC548" s="5"/>
      <c r="AD548" s="5"/>
      <c r="AE548" s="5"/>
      <c r="AF548" s="5"/>
      <c r="AG548" s="5"/>
      <c r="AH548" s="5"/>
      <c r="AI548" s="2">
        <v>3402000</v>
      </c>
      <c r="AJ548" s="2">
        <v>3402000</v>
      </c>
      <c r="AK548" s="2">
        <v>75600</v>
      </c>
      <c r="AL548" s="2">
        <v>3402000</v>
      </c>
      <c r="AM548" s="5"/>
      <c r="AN548" s="5"/>
      <c r="AO548" s="2">
        <v>3402000</v>
      </c>
      <c r="AP548" s="2">
        <v>3402000</v>
      </c>
      <c r="AQ548" s="2">
        <v>3402000</v>
      </c>
      <c r="AR548" s="2">
        <v>3402000</v>
      </c>
      <c r="AS548" s="2">
        <v>3402000</v>
      </c>
      <c r="AT548" s="4"/>
    </row>
    <row r="549" spans="1:46" ht="30" x14ac:dyDescent="0.25">
      <c r="A549" s="2">
        <v>434090</v>
      </c>
      <c r="B549" s="3" t="s">
        <v>1028</v>
      </c>
      <c r="C549" s="3" t="s">
        <v>1029</v>
      </c>
      <c r="D549" s="3" t="s">
        <v>384</v>
      </c>
      <c r="E549" s="2">
        <v>60</v>
      </c>
      <c r="F549" s="3" t="s">
        <v>1034</v>
      </c>
      <c r="G549" s="3" t="s">
        <v>1035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6">
        <v>3402000</v>
      </c>
      <c r="AJ549" s="6">
        <v>3402000</v>
      </c>
      <c r="AK549" s="6">
        <v>6804000</v>
      </c>
      <c r="AL549" s="6">
        <v>3402000</v>
      </c>
      <c r="AM549" s="4"/>
      <c r="AN549" s="4"/>
      <c r="AO549" s="6">
        <v>3402000</v>
      </c>
      <c r="AP549" s="6">
        <v>3402000</v>
      </c>
      <c r="AQ549" s="6">
        <v>3402000</v>
      </c>
      <c r="AR549" s="6">
        <v>3402000</v>
      </c>
      <c r="AS549" s="6">
        <v>3402000</v>
      </c>
      <c r="AT549" s="4"/>
    </row>
    <row r="550" spans="1:46" ht="30" x14ac:dyDescent="0.25">
      <c r="A550" s="2">
        <v>404176</v>
      </c>
      <c r="B550" s="3" t="s">
        <v>1862</v>
      </c>
      <c r="C550" s="3" t="s">
        <v>1863</v>
      </c>
      <c r="D550" s="3" t="s">
        <v>141</v>
      </c>
      <c r="E550" s="5"/>
      <c r="F550" s="3" t="s">
        <v>499</v>
      </c>
      <c r="G550" s="3" t="s">
        <v>499</v>
      </c>
      <c r="H550" s="6">
        <v>78000</v>
      </c>
      <c r="I550" s="6">
        <v>78000</v>
      </c>
      <c r="J550" s="6">
        <v>260000</v>
      </c>
      <c r="K550" s="6">
        <v>310000</v>
      </c>
      <c r="L550" s="6">
        <v>300000</v>
      </c>
      <c r="M550" s="6">
        <v>300000</v>
      </c>
      <c r="N550" s="6">
        <v>300000</v>
      </c>
      <c r="O550" s="6">
        <v>3000000</v>
      </c>
      <c r="P550" s="6">
        <v>300000</v>
      </c>
      <c r="Q550" s="6">
        <v>300000</v>
      </c>
      <c r="R550" s="4"/>
      <c r="S550" s="4"/>
      <c r="T550" s="4"/>
      <c r="U550" s="5"/>
      <c r="V550" s="5"/>
      <c r="W550" s="4"/>
      <c r="X550" s="4"/>
      <c r="Y550" s="4"/>
      <c r="Z550" s="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4"/>
      <c r="AN550" s="5"/>
      <c r="AO550" s="5"/>
      <c r="AP550" s="5"/>
      <c r="AQ550" s="5"/>
      <c r="AR550" s="5"/>
      <c r="AS550" s="5"/>
      <c r="AT550" s="4"/>
    </row>
    <row r="551" spans="1:46" ht="30" x14ac:dyDescent="0.25">
      <c r="A551" s="2">
        <v>411217</v>
      </c>
      <c r="B551" s="3" t="s">
        <v>1036</v>
      </c>
      <c r="C551" s="3" t="s">
        <v>1037</v>
      </c>
      <c r="D551" s="3" t="s">
        <v>141</v>
      </c>
      <c r="E551" s="2">
        <v>278</v>
      </c>
      <c r="F551" s="3" t="s">
        <v>1038</v>
      </c>
      <c r="G551" s="3" t="s">
        <v>1039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5"/>
      <c r="U551" s="5"/>
      <c r="V551" s="4"/>
      <c r="W551" s="4"/>
      <c r="X551" s="4"/>
      <c r="Y551" s="4"/>
      <c r="Z551" s="5"/>
      <c r="AA551" s="5"/>
      <c r="AB551" s="5"/>
      <c r="AC551" s="2">
        <v>1728000</v>
      </c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1:46" ht="30" x14ac:dyDescent="0.25">
      <c r="A552" s="2">
        <v>411268</v>
      </c>
      <c r="B552" s="3" t="s">
        <v>1036</v>
      </c>
      <c r="C552" s="3" t="s">
        <v>1037</v>
      </c>
      <c r="D552" s="3" t="s">
        <v>180</v>
      </c>
      <c r="E552" s="2">
        <v>1475</v>
      </c>
      <c r="F552" s="3" t="s">
        <v>1038</v>
      </c>
      <c r="G552" s="3" t="s">
        <v>1864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5"/>
      <c r="U552" s="4"/>
      <c r="V552" s="4"/>
      <c r="W552" s="4"/>
      <c r="X552" s="5"/>
      <c r="Y552" s="5"/>
      <c r="Z552" s="5"/>
      <c r="AA552" s="5"/>
      <c r="AB552" s="5"/>
      <c r="AC552" s="2">
        <v>20160000</v>
      </c>
      <c r="AD552" s="2">
        <v>15120000</v>
      </c>
      <c r="AE552" s="2">
        <v>15120000</v>
      </c>
      <c r="AF552" s="2">
        <v>15120000</v>
      </c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4"/>
    </row>
    <row r="553" spans="1:46" ht="30" x14ac:dyDescent="0.25">
      <c r="A553" s="2">
        <v>412036</v>
      </c>
      <c r="B553" s="3" t="s">
        <v>1865</v>
      </c>
      <c r="C553" s="3" t="s">
        <v>1427</v>
      </c>
      <c r="D553" s="3" t="s">
        <v>136</v>
      </c>
      <c r="E553" s="2">
        <v>300</v>
      </c>
      <c r="F553" s="3" t="s">
        <v>1866</v>
      </c>
      <c r="G553" s="3" t="s">
        <v>1867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2">
        <v>1024590</v>
      </c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4"/>
    </row>
    <row r="554" spans="1:46" ht="30" x14ac:dyDescent="0.25">
      <c r="A554" s="2">
        <v>404179</v>
      </c>
      <c r="B554" s="3" t="s">
        <v>1868</v>
      </c>
      <c r="C554" s="3" t="s">
        <v>1869</v>
      </c>
      <c r="D554" s="3" t="s">
        <v>141</v>
      </c>
      <c r="E554" s="2">
        <v>1630</v>
      </c>
      <c r="F554" s="3" t="s">
        <v>1870</v>
      </c>
      <c r="G554" s="3" t="s">
        <v>1587</v>
      </c>
      <c r="H554" s="6">
        <v>23652000</v>
      </c>
      <c r="I554" s="6">
        <v>7254000</v>
      </c>
      <c r="J554" s="6">
        <v>7254000</v>
      </c>
      <c r="K554" s="6">
        <v>10901000</v>
      </c>
      <c r="L554" s="6">
        <v>7254000</v>
      </c>
      <c r="M554" s="6">
        <v>7254000</v>
      </c>
      <c r="N554" s="6">
        <v>7254000</v>
      </c>
      <c r="O554" s="6">
        <v>7254000</v>
      </c>
      <c r="P554" s="6">
        <v>7254000</v>
      </c>
      <c r="Q554" s="6">
        <v>5291625</v>
      </c>
      <c r="R554" s="2">
        <v>3685325</v>
      </c>
      <c r="S554" s="2">
        <v>5291625</v>
      </c>
      <c r="T554" s="2">
        <v>3749500</v>
      </c>
      <c r="U554" s="6">
        <v>4227525</v>
      </c>
      <c r="V554" s="6">
        <v>1600000</v>
      </c>
      <c r="W554" s="6">
        <v>1600000</v>
      </c>
      <c r="X554" s="4"/>
      <c r="Y554" s="4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4"/>
      <c r="AO554" s="5"/>
      <c r="AP554" s="5"/>
      <c r="AQ554" s="5"/>
      <c r="AR554" s="5"/>
      <c r="AS554" s="5"/>
      <c r="AT554" s="4"/>
    </row>
    <row r="555" spans="1:46" ht="30" x14ac:dyDescent="0.25">
      <c r="A555" s="2">
        <v>409340</v>
      </c>
      <c r="B555" s="3" t="s">
        <v>1040</v>
      </c>
      <c r="C555" s="3" t="s">
        <v>1041</v>
      </c>
      <c r="D555" s="3" t="s">
        <v>141</v>
      </c>
      <c r="E555" s="6">
        <v>370</v>
      </c>
      <c r="F555" s="3" t="s">
        <v>1042</v>
      </c>
      <c r="G555" s="3" t="s">
        <v>1043</v>
      </c>
      <c r="H555" s="5"/>
      <c r="I555" s="5"/>
      <c r="J555" s="5"/>
      <c r="K555" s="5"/>
      <c r="L555" s="5"/>
      <c r="M555" s="4"/>
      <c r="N555" s="4"/>
      <c r="O555" s="4"/>
      <c r="P555" s="5"/>
      <c r="Q555" s="5"/>
      <c r="R555" s="4"/>
      <c r="S555" s="6">
        <v>7000000</v>
      </c>
      <c r="T555" s="6">
        <v>7000000</v>
      </c>
      <c r="U555" s="6">
        <v>7000000</v>
      </c>
      <c r="V555" s="6">
        <v>15000000</v>
      </c>
      <c r="W555" s="4"/>
      <c r="X555" s="4"/>
      <c r="Y555" s="4"/>
      <c r="Z555" s="4"/>
      <c r="AA555" s="4"/>
      <c r="AB555" s="6">
        <v>28729200</v>
      </c>
      <c r="AC555" s="6">
        <v>24265000</v>
      </c>
      <c r="AD555" s="6">
        <v>20597000</v>
      </c>
      <c r="AE555" s="6">
        <v>20597000</v>
      </c>
      <c r="AF555" s="6">
        <v>20597000</v>
      </c>
      <c r="AG555" s="4"/>
      <c r="AH555" s="6">
        <v>11000000</v>
      </c>
      <c r="AI555" s="6">
        <v>11500000</v>
      </c>
      <c r="AJ555" s="6">
        <v>11500000</v>
      </c>
      <c r="AK555" s="6">
        <v>4800000</v>
      </c>
      <c r="AL555" s="6">
        <v>5000000</v>
      </c>
      <c r="AM555" s="6">
        <v>4000000</v>
      </c>
      <c r="AN555" s="6">
        <v>15000000</v>
      </c>
      <c r="AO555" s="4"/>
      <c r="AP555" s="4"/>
      <c r="AQ555" s="4"/>
      <c r="AR555" s="4"/>
      <c r="AS555" s="4"/>
      <c r="AT555" s="4"/>
    </row>
    <row r="556" spans="1:46" ht="30" x14ac:dyDescent="0.25">
      <c r="A556" s="2">
        <v>404638</v>
      </c>
      <c r="B556" s="3" t="s">
        <v>1871</v>
      </c>
      <c r="C556" s="3" t="s">
        <v>1872</v>
      </c>
      <c r="D556" s="3" t="s">
        <v>141</v>
      </c>
      <c r="E556" s="6">
        <v>230</v>
      </c>
      <c r="F556" s="3" t="s">
        <v>499</v>
      </c>
      <c r="G556" s="3" t="s">
        <v>499</v>
      </c>
      <c r="H556" s="5"/>
      <c r="I556" s="5"/>
      <c r="J556" s="5"/>
      <c r="K556" s="5"/>
      <c r="L556" s="5"/>
      <c r="M556" s="4"/>
      <c r="N556" s="4"/>
      <c r="O556" s="4"/>
      <c r="P556" s="4"/>
      <c r="Q556" s="4"/>
      <c r="R556" s="4"/>
      <c r="S556" s="6">
        <v>18000000</v>
      </c>
      <c r="T556" s="6">
        <v>18000000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 ht="30" x14ac:dyDescent="0.25">
      <c r="A557" s="2">
        <v>409263</v>
      </c>
      <c r="B557" s="3" t="s">
        <v>1044</v>
      </c>
      <c r="C557" s="3" t="s">
        <v>1045</v>
      </c>
      <c r="D557" s="3" t="s">
        <v>141</v>
      </c>
      <c r="E557" s="2">
        <v>375</v>
      </c>
      <c r="F557" s="3" t="s">
        <v>1046</v>
      </c>
      <c r="G557" s="3" t="s">
        <v>1047</v>
      </c>
      <c r="H557" s="6">
        <v>18000000</v>
      </c>
      <c r="I557" s="6">
        <v>6300000</v>
      </c>
      <c r="J557" s="6">
        <v>466000</v>
      </c>
      <c r="K557" s="6">
        <v>310000</v>
      </c>
      <c r="L557" s="6">
        <v>828000</v>
      </c>
      <c r="M557" s="6">
        <v>2859000</v>
      </c>
      <c r="N557" s="4"/>
      <c r="O557" s="6">
        <v>0</v>
      </c>
      <c r="P557" s="4"/>
      <c r="Q557" s="4"/>
      <c r="R557" s="4"/>
      <c r="S557" s="4"/>
      <c r="T557" s="4"/>
      <c r="U557" s="4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4"/>
      <c r="AJ557" s="4"/>
      <c r="AK557" s="5"/>
      <c r="AL557" s="4"/>
      <c r="AM557" s="5"/>
      <c r="AN557" s="4"/>
      <c r="AO557" s="4"/>
      <c r="AP557" s="4"/>
      <c r="AQ557" s="4"/>
      <c r="AR557" s="4"/>
      <c r="AS557" s="4"/>
      <c r="AT557" s="4"/>
    </row>
    <row r="558" spans="1:46" ht="30" x14ac:dyDescent="0.25">
      <c r="A558" s="2">
        <v>409267</v>
      </c>
      <c r="B558" s="3" t="s">
        <v>1044</v>
      </c>
      <c r="C558" s="3" t="s">
        <v>1045</v>
      </c>
      <c r="D558" s="3" t="s">
        <v>136</v>
      </c>
      <c r="E558" s="2">
        <v>200</v>
      </c>
      <c r="F558" s="3" t="s">
        <v>1048</v>
      </c>
      <c r="G558" s="3" t="s">
        <v>1049</v>
      </c>
      <c r="H558" s="2">
        <v>0</v>
      </c>
      <c r="I558" s="2">
        <v>2700000</v>
      </c>
      <c r="J558" s="2">
        <v>9387000</v>
      </c>
      <c r="K558" s="2">
        <v>7423000</v>
      </c>
      <c r="L558" s="2">
        <v>7776000</v>
      </c>
      <c r="M558" s="2">
        <v>6597000</v>
      </c>
      <c r="N558" s="2">
        <v>9432000</v>
      </c>
      <c r="O558" s="2">
        <v>11331000</v>
      </c>
      <c r="P558" s="6">
        <v>9918000</v>
      </c>
      <c r="Q558" s="6">
        <v>9411000</v>
      </c>
      <c r="R558" s="2">
        <v>10450000</v>
      </c>
      <c r="S558" s="2">
        <v>12317000</v>
      </c>
      <c r="T558" s="2">
        <v>8720000</v>
      </c>
      <c r="U558" s="2">
        <v>10560000</v>
      </c>
      <c r="V558" s="2">
        <v>10560000</v>
      </c>
      <c r="W558" s="2">
        <v>8000000</v>
      </c>
      <c r="X558" s="5"/>
      <c r="Y558" s="5"/>
      <c r="Z558" s="5"/>
      <c r="AA558" s="2">
        <v>8000000</v>
      </c>
      <c r="AB558" s="5"/>
      <c r="AC558" s="2">
        <v>8000000</v>
      </c>
      <c r="AD558" s="6">
        <v>8168160</v>
      </c>
      <c r="AE558" s="6">
        <v>8045280</v>
      </c>
      <c r="AF558" s="6">
        <v>5200800</v>
      </c>
      <c r="AG558" s="6">
        <v>5522880</v>
      </c>
      <c r="AH558" s="6">
        <v>5065440</v>
      </c>
      <c r="AI558" s="6">
        <v>6775200</v>
      </c>
      <c r="AJ558" s="6">
        <v>4837920</v>
      </c>
      <c r="AK558" s="4"/>
      <c r="AL558" s="4"/>
      <c r="AM558" s="4"/>
      <c r="AN558" s="4"/>
      <c r="AO558" s="4"/>
      <c r="AP558" s="4"/>
      <c r="AQ558" s="4"/>
      <c r="AR558" s="5"/>
      <c r="AS558" s="5"/>
      <c r="AT558" s="4"/>
    </row>
    <row r="559" spans="1:46" ht="30" x14ac:dyDescent="0.25">
      <c r="A559" s="2">
        <v>409172</v>
      </c>
      <c r="B559" s="3" t="s">
        <v>1050</v>
      </c>
      <c r="C559" s="3" t="s">
        <v>1051</v>
      </c>
      <c r="D559" s="3" t="s">
        <v>141</v>
      </c>
      <c r="E559" s="5"/>
      <c r="F559" s="3" t="s">
        <v>1052</v>
      </c>
      <c r="G559" s="3" t="s">
        <v>1053</v>
      </c>
      <c r="H559" s="6">
        <v>400000</v>
      </c>
      <c r="I559" s="6">
        <v>252000</v>
      </c>
      <c r="J559" s="6">
        <v>275000</v>
      </c>
      <c r="K559" s="6">
        <v>300000</v>
      </c>
      <c r="L559" s="6">
        <v>365000</v>
      </c>
      <c r="M559" s="6">
        <v>365000</v>
      </c>
      <c r="N559" s="6">
        <v>365000</v>
      </c>
      <c r="O559" s="6">
        <v>365000</v>
      </c>
      <c r="P559" s="6">
        <v>365000</v>
      </c>
      <c r="Q559" s="6">
        <v>365000</v>
      </c>
      <c r="R559" s="6">
        <v>365000</v>
      </c>
      <c r="S559" s="4"/>
      <c r="T559" s="4"/>
      <c r="U559" s="4"/>
      <c r="V559" s="4"/>
      <c r="W559" s="4"/>
      <c r="X559" s="4"/>
      <c r="Y559" s="4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4"/>
    </row>
    <row r="560" spans="1:46" ht="30" x14ac:dyDescent="0.25">
      <c r="A560" s="2">
        <v>409298</v>
      </c>
      <c r="B560" s="3" t="s">
        <v>1054</v>
      </c>
      <c r="C560" s="3" t="s">
        <v>1055</v>
      </c>
      <c r="D560" s="3" t="s">
        <v>169</v>
      </c>
      <c r="E560" s="2">
        <v>285</v>
      </c>
      <c r="F560" s="3" t="s">
        <v>1056</v>
      </c>
      <c r="G560" s="3" t="s">
        <v>1057</v>
      </c>
      <c r="H560" s="4"/>
      <c r="I560" s="4"/>
      <c r="J560" s="4"/>
      <c r="K560" s="4"/>
      <c r="L560" s="4"/>
      <c r="M560" s="4"/>
      <c r="N560" s="4"/>
      <c r="O560" s="6">
        <v>194000</v>
      </c>
      <c r="P560" s="4"/>
      <c r="Q560" s="4"/>
      <c r="R560" s="4"/>
      <c r="S560" s="5"/>
      <c r="T560" s="5"/>
      <c r="U560" s="2">
        <v>0</v>
      </c>
      <c r="V560" s="5"/>
      <c r="W560" s="2">
        <v>35770000</v>
      </c>
      <c r="X560" s="6">
        <v>35620000</v>
      </c>
      <c r="Y560" s="5"/>
      <c r="Z560" s="4"/>
      <c r="AA560" s="5"/>
      <c r="AB560" s="5"/>
      <c r="AC560" s="5"/>
      <c r="AD560" s="2">
        <v>36800000</v>
      </c>
      <c r="AE560" s="2">
        <v>32390000</v>
      </c>
      <c r="AF560" s="2">
        <v>38810000</v>
      </c>
      <c r="AG560" s="2">
        <v>36100000</v>
      </c>
      <c r="AH560" s="2">
        <v>36100000</v>
      </c>
      <c r="AI560" s="2">
        <v>36100000</v>
      </c>
      <c r="AJ560" s="2">
        <v>50980000</v>
      </c>
      <c r="AK560" s="2">
        <v>70910000</v>
      </c>
      <c r="AL560" s="2">
        <v>82794000</v>
      </c>
      <c r="AM560" s="2">
        <v>82794000</v>
      </c>
      <c r="AN560" s="2">
        <v>79963000</v>
      </c>
      <c r="AO560" s="5"/>
      <c r="AP560" s="5"/>
      <c r="AQ560" s="2">
        <v>85455000</v>
      </c>
      <c r="AR560" s="5"/>
      <c r="AS560" s="2">
        <v>39331000</v>
      </c>
      <c r="AT560" s="4"/>
    </row>
    <row r="561" spans="1:46" ht="30" x14ac:dyDescent="0.25">
      <c r="A561" s="2">
        <v>409300</v>
      </c>
      <c r="B561" s="3" t="s">
        <v>1054</v>
      </c>
      <c r="C561" s="3" t="s">
        <v>1055</v>
      </c>
      <c r="D561" s="3" t="s">
        <v>180</v>
      </c>
      <c r="E561" s="2">
        <v>258</v>
      </c>
      <c r="F561" s="3" t="s">
        <v>1058</v>
      </c>
      <c r="G561" s="3" t="s">
        <v>1059</v>
      </c>
      <c r="H561" s="4"/>
      <c r="I561" s="4"/>
      <c r="J561" s="4"/>
      <c r="K561" s="4"/>
      <c r="L561" s="4"/>
      <c r="M561" s="4"/>
      <c r="N561" s="6">
        <v>12700000</v>
      </c>
      <c r="O561" s="6">
        <v>42118000</v>
      </c>
      <c r="P561" s="6">
        <v>33763000</v>
      </c>
      <c r="Q561" s="6">
        <v>25323000</v>
      </c>
      <c r="R561" s="6">
        <v>28174000</v>
      </c>
      <c r="S561" s="6">
        <v>26007000</v>
      </c>
      <c r="T561" s="2">
        <v>26007000</v>
      </c>
      <c r="U561" s="2">
        <v>79700000</v>
      </c>
      <c r="V561" s="2">
        <v>79700000</v>
      </c>
      <c r="W561" s="2">
        <v>18098000</v>
      </c>
      <c r="X561" s="2">
        <v>16640000</v>
      </c>
      <c r="Y561" s="4"/>
      <c r="Z561" s="5"/>
      <c r="AA561" s="2">
        <v>130196500</v>
      </c>
      <c r="AB561" s="5"/>
      <c r="AC561" s="5"/>
      <c r="AD561" s="2">
        <v>23610000</v>
      </c>
      <c r="AE561" s="2">
        <v>16341000</v>
      </c>
      <c r="AF561" s="2">
        <v>8097000</v>
      </c>
      <c r="AG561" s="2">
        <v>9252000</v>
      </c>
      <c r="AH561" s="2">
        <v>9252000</v>
      </c>
      <c r="AI561" s="2">
        <v>9252000</v>
      </c>
      <c r="AJ561" s="2">
        <v>11890000</v>
      </c>
      <c r="AK561" s="2">
        <v>15000000</v>
      </c>
      <c r="AL561" s="2">
        <v>14059300</v>
      </c>
      <c r="AM561" s="2">
        <v>14059300</v>
      </c>
      <c r="AN561" s="2">
        <v>11390000</v>
      </c>
      <c r="AO561" s="5"/>
      <c r="AP561" s="5"/>
      <c r="AQ561" s="2">
        <v>15221000</v>
      </c>
      <c r="AR561" s="2">
        <v>19119900</v>
      </c>
      <c r="AS561" s="6">
        <v>22478300</v>
      </c>
      <c r="AT561" s="4"/>
    </row>
    <row r="562" spans="1:46" ht="30" x14ac:dyDescent="0.25">
      <c r="A562" s="2">
        <v>409301</v>
      </c>
      <c r="B562" s="3" t="s">
        <v>1054</v>
      </c>
      <c r="C562" s="3" t="s">
        <v>1055</v>
      </c>
      <c r="D562" s="3" t="s">
        <v>157</v>
      </c>
      <c r="E562" s="2">
        <v>255</v>
      </c>
      <c r="F562" s="3" t="s">
        <v>1873</v>
      </c>
      <c r="G562" s="3" t="s">
        <v>1874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ht="30" x14ac:dyDescent="0.25">
      <c r="A563" s="2">
        <v>409302</v>
      </c>
      <c r="B563" s="3" t="s">
        <v>1054</v>
      </c>
      <c r="C563" s="3" t="s">
        <v>1055</v>
      </c>
      <c r="D563" s="3" t="s">
        <v>136</v>
      </c>
      <c r="E563" s="2">
        <v>1586</v>
      </c>
      <c r="F563" s="3" t="s">
        <v>1875</v>
      </c>
      <c r="G563" s="3" t="s">
        <v>1876</v>
      </c>
      <c r="H563" s="6">
        <v>167300000</v>
      </c>
      <c r="I563" s="6">
        <v>140400000</v>
      </c>
      <c r="J563" s="6">
        <v>152500000</v>
      </c>
      <c r="K563" s="6">
        <v>155550000</v>
      </c>
      <c r="L563" s="6">
        <v>171870000</v>
      </c>
      <c r="M563" s="6">
        <v>160500000</v>
      </c>
      <c r="N563" s="6">
        <v>114855000</v>
      </c>
      <c r="O563" s="6">
        <v>128117000</v>
      </c>
      <c r="P563" s="6">
        <v>110293000</v>
      </c>
      <c r="Q563" s="6">
        <v>108210000</v>
      </c>
      <c r="R563" s="6">
        <v>114208000</v>
      </c>
      <c r="S563" s="6">
        <v>119779000</v>
      </c>
      <c r="T563" s="6">
        <v>119779000</v>
      </c>
      <c r="U563" s="6">
        <v>79700000</v>
      </c>
      <c r="V563" s="2">
        <v>79700000</v>
      </c>
      <c r="W563" s="6">
        <v>105060000</v>
      </c>
      <c r="X563" s="6">
        <v>137420000</v>
      </c>
      <c r="Y563" s="4"/>
      <c r="Z563" s="4"/>
      <c r="AA563" s="6">
        <v>130196500</v>
      </c>
      <c r="AB563" s="4"/>
      <c r="AC563" s="4"/>
      <c r="AD563" s="6">
        <v>159230000</v>
      </c>
      <c r="AE563" s="6">
        <v>176720000</v>
      </c>
      <c r="AF563" s="6">
        <v>171940000</v>
      </c>
      <c r="AG563" s="6">
        <v>175450000</v>
      </c>
      <c r="AH563" s="6">
        <v>175450000</v>
      </c>
      <c r="AI563" s="6">
        <v>175450000</v>
      </c>
      <c r="AJ563" s="6">
        <v>110250000</v>
      </c>
      <c r="AK563" s="6">
        <v>49788000</v>
      </c>
      <c r="AL563" s="6">
        <v>53660000</v>
      </c>
      <c r="AM563" s="6">
        <v>53660000</v>
      </c>
      <c r="AN563" s="6">
        <v>43491000</v>
      </c>
      <c r="AO563" s="4"/>
      <c r="AP563" s="4"/>
      <c r="AQ563" s="6">
        <v>4525000</v>
      </c>
      <c r="AR563" s="4"/>
      <c r="AS563" s="6">
        <v>39868000</v>
      </c>
      <c r="AT563" s="4"/>
    </row>
    <row r="564" spans="1:46" ht="30" x14ac:dyDescent="0.25">
      <c r="A564" s="2">
        <v>409303</v>
      </c>
      <c r="B564" s="3" t="s">
        <v>1054</v>
      </c>
      <c r="C564" s="3" t="s">
        <v>1055</v>
      </c>
      <c r="D564" s="3" t="s">
        <v>141</v>
      </c>
      <c r="E564" s="2">
        <v>660</v>
      </c>
      <c r="F564" s="3" t="s">
        <v>1877</v>
      </c>
      <c r="G564" s="3" t="s">
        <v>1878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4"/>
      <c r="Q564" s="4"/>
      <c r="R564" s="4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4"/>
      <c r="AL564" s="5"/>
      <c r="AM564" s="5"/>
      <c r="AN564" s="5"/>
      <c r="AO564" s="5"/>
      <c r="AP564" s="5"/>
      <c r="AQ564" s="5"/>
      <c r="AR564" s="5"/>
      <c r="AS564" s="5"/>
      <c r="AT564" s="4"/>
    </row>
    <row r="565" spans="1:46" ht="30" x14ac:dyDescent="0.25">
      <c r="A565" s="2">
        <v>430352</v>
      </c>
      <c r="B565" s="3" t="s">
        <v>1054</v>
      </c>
      <c r="C565" s="3" t="s">
        <v>1055</v>
      </c>
      <c r="D565" s="3" t="s">
        <v>177</v>
      </c>
      <c r="E565" s="2">
        <v>225</v>
      </c>
      <c r="F565" s="3" t="s">
        <v>499</v>
      </c>
      <c r="G565" s="3" t="s">
        <v>499</v>
      </c>
      <c r="H565" s="4"/>
      <c r="I565" s="4"/>
      <c r="J565" s="4"/>
      <c r="K565" s="4"/>
      <c r="L565" s="4"/>
      <c r="M565" s="4"/>
      <c r="N565" s="4"/>
      <c r="O565" s="4"/>
      <c r="P565" s="4"/>
      <c r="Q565" s="5"/>
      <c r="R565" s="5"/>
      <c r="S565" s="5"/>
      <c r="T565" s="4"/>
      <c r="U565" s="4"/>
      <c r="V565" s="5"/>
      <c r="W565" s="5"/>
      <c r="X565" s="4"/>
      <c r="Y565" s="4"/>
      <c r="Z565" s="5"/>
      <c r="AA565" s="5"/>
      <c r="AB565" s="4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4"/>
      <c r="AP565" s="5"/>
      <c r="AQ565" s="2">
        <v>0</v>
      </c>
      <c r="AR565" s="5"/>
      <c r="AS565" s="5"/>
      <c r="AT565" s="4"/>
    </row>
    <row r="566" spans="1:46" ht="30" x14ac:dyDescent="0.25">
      <c r="A566" s="2">
        <v>460835</v>
      </c>
      <c r="B566" s="3" t="s">
        <v>1054</v>
      </c>
      <c r="C566" s="3" t="s">
        <v>1055</v>
      </c>
      <c r="D566" s="3" t="s">
        <v>172</v>
      </c>
      <c r="E566" s="2">
        <v>225</v>
      </c>
      <c r="F566" s="3" t="s">
        <v>499</v>
      </c>
      <c r="G566" s="3" t="s">
        <v>499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5"/>
      <c r="W566" s="5"/>
      <c r="X566" s="4"/>
      <c r="Y566" s="4"/>
      <c r="Z566" s="5"/>
      <c r="AA566" s="5"/>
      <c r="AB566" s="4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2">
        <v>0</v>
      </c>
      <c r="AR566" s="5"/>
      <c r="AS566" s="5"/>
      <c r="AT566" s="4"/>
    </row>
    <row r="567" spans="1:46" ht="30" x14ac:dyDescent="0.25">
      <c r="A567" s="2">
        <v>400182</v>
      </c>
      <c r="B567" s="3" t="s">
        <v>1060</v>
      </c>
      <c r="C567" s="3" t="s">
        <v>1061</v>
      </c>
      <c r="D567" s="3" t="s">
        <v>391</v>
      </c>
      <c r="E567" s="2">
        <v>245</v>
      </c>
      <c r="F567" s="3" t="s">
        <v>1068</v>
      </c>
      <c r="G567" s="3" t="s">
        <v>1069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5"/>
      <c r="U567" s="5"/>
      <c r="V567" s="5"/>
      <c r="W567" s="5"/>
      <c r="X567" s="5"/>
      <c r="Y567" s="5"/>
      <c r="Z567" s="2">
        <v>0</v>
      </c>
      <c r="AA567" s="5"/>
      <c r="AB567" s="2">
        <v>77294500</v>
      </c>
      <c r="AC567" s="2">
        <v>281022500</v>
      </c>
      <c r="AD567" s="6">
        <v>176861470</v>
      </c>
      <c r="AE567" s="6">
        <v>147334500</v>
      </c>
      <c r="AF567" s="6">
        <v>166628000</v>
      </c>
      <c r="AG567" s="6">
        <v>191479000</v>
      </c>
      <c r="AH567" s="6">
        <v>147874020</v>
      </c>
      <c r="AI567" s="2">
        <v>162349000</v>
      </c>
      <c r="AJ567" s="2">
        <v>142027000</v>
      </c>
      <c r="AK567" s="2">
        <v>166255600</v>
      </c>
      <c r="AL567" s="2">
        <v>260000000</v>
      </c>
      <c r="AM567" s="2">
        <v>200000000</v>
      </c>
      <c r="AN567" s="6">
        <v>240570000</v>
      </c>
      <c r="AO567" s="6">
        <v>262979000</v>
      </c>
      <c r="AP567" s="6">
        <v>224186000</v>
      </c>
      <c r="AQ567" s="6">
        <v>300292000</v>
      </c>
      <c r="AR567" s="2">
        <v>242112000</v>
      </c>
      <c r="AS567" s="2">
        <v>284620800</v>
      </c>
      <c r="AT567" s="4"/>
    </row>
    <row r="568" spans="1:46" ht="30" x14ac:dyDescent="0.25">
      <c r="A568" s="2">
        <v>405297</v>
      </c>
      <c r="B568" s="3" t="s">
        <v>1060</v>
      </c>
      <c r="C568" s="3" t="s">
        <v>1061</v>
      </c>
      <c r="D568" s="3" t="s">
        <v>256</v>
      </c>
      <c r="E568" s="2">
        <v>1555</v>
      </c>
      <c r="F568" s="3" t="s">
        <v>1879</v>
      </c>
      <c r="G568" s="3" t="s">
        <v>1880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5"/>
      <c r="W568" s="5"/>
      <c r="X568" s="5"/>
      <c r="Y568" s="5"/>
      <c r="Z568" s="6">
        <v>182625500</v>
      </c>
      <c r="AA568" s="6">
        <v>208498500</v>
      </c>
      <c r="AB568" s="6">
        <v>152377000</v>
      </c>
      <c r="AC568" s="6">
        <v>166243500</v>
      </c>
      <c r="AD568" s="6">
        <v>107433120</v>
      </c>
      <c r="AE568" s="6">
        <v>146208240</v>
      </c>
      <c r="AF568" s="2">
        <v>115337200</v>
      </c>
      <c r="AG568" s="2">
        <v>56000000</v>
      </c>
      <c r="AH568" s="6">
        <v>130912600</v>
      </c>
      <c r="AI568" s="6">
        <v>147874000</v>
      </c>
      <c r="AJ568" s="6">
        <v>136418000</v>
      </c>
      <c r="AK568" s="6">
        <v>139530359</v>
      </c>
      <c r="AL568" s="6">
        <v>138718000</v>
      </c>
      <c r="AM568" s="6">
        <v>163393700</v>
      </c>
      <c r="AN568" s="6">
        <v>277488700</v>
      </c>
      <c r="AO568" s="6">
        <v>4214000</v>
      </c>
      <c r="AP568" s="6">
        <v>103437000</v>
      </c>
      <c r="AQ568" s="6">
        <v>135247000</v>
      </c>
      <c r="AR568" s="6">
        <v>134757000</v>
      </c>
      <c r="AS568" s="6">
        <v>199950000</v>
      </c>
      <c r="AT568" s="4"/>
    </row>
    <row r="569" spans="1:46" ht="30" x14ac:dyDescent="0.25">
      <c r="A569" s="2">
        <v>409363</v>
      </c>
      <c r="B569" s="3" t="s">
        <v>1060</v>
      </c>
      <c r="C569" s="3" t="s">
        <v>1061</v>
      </c>
      <c r="D569" s="3" t="s">
        <v>157</v>
      </c>
      <c r="E569" s="2">
        <v>1524</v>
      </c>
      <c r="F569" s="3" t="s">
        <v>1881</v>
      </c>
      <c r="G569" s="3" t="s">
        <v>1882</v>
      </c>
      <c r="H569" s="6">
        <v>221808000</v>
      </c>
      <c r="I569" s="6">
        <v>116963000</v>
      </c>
      <c r="J569" s="6">
        <v>111571000</v>
      </c>
      <c r="K569" s="6">
        <v>91048000</v>
      </c>
      <c r="L569" s="6">
        <v>123323000</v>
      </c>
      <c r="M569" s="6">
        <v>3639000</v>
      </c>
      <c r="N569" s="6">
        <v>189144000</v>
      </c>
      <c r="O569" s="6">
        <v>189144000</v>
      </c>
      <c r="P569" s="6">
        <v>70090000</v>
      </c>
      <c r="Q569" s="6">
        <v>103352000</v>
      </c>
      <c r="R569" s="6">
        <v>88298000</v>
      </c>
      <c r="S569" s="6">
        <v>72805000</v>
      </c>
      <c r="T569" s="6">
        <v>72805000</v>
      </c>
      <c r="U569" s="4"/>
      <c r="V569" s="4"/>
      <c r="W569" s="4"/>
      <c r="X569" s="4"/>
      <c r="Y569" s="4"/>
      <c r="Z569" s="4"/>
      <c r="AA569" s="6">
        <v>16877000</v>
      </c>
      <c r="AB569" s="2">
        <v>17681000</v>
      </c>
      <c r="AC569" s="2">
        <v>49872000</v>
      </c>
      <c r="AD569" s="2">
        <v>192375000</v>
      </c>
      <c r="AE569" s="2">
        <v>86901000</v>
      </c>
      <c r="AF569" s="2">
        <v>35206000</v>
      </c>
      <c r="AG569" s="2">
        <v>134441000</v>
      </c>
      <c r="AH569" s="2">
        <v>193459000</v>
      </c>
      <c r="AI569" s="2">
        <v>200037000</v>
      </c>
      <c r="AJ569" s="2">
        <v>201278000</v>
      </c>
      <c r="AK569" s="2">
        <v>235173312</v>
      </c>
      <c r="AL569" s="2">
        <v>199416688</v>
      </c>
      <c r="AM569" s="2">
        <v>300883300</v>
      </c>
      <c r="AN569" s="2">
        <v>339149000</v>
      </c>
      <c r="AO569" s="2">
        <v>254342000</v>
      </c>
      <c r="AP569" s="2">
        <v>243052000</v>
      </c>
      <c r="AQ569" s="2">
        <v>193424000</v>
      </c>
      <c r="AR569" s="2">
        <v>198340000</v>
      </c>
      <c r="AS569" s="2">
        <v>171529000</v>
      </c>
      <c r="AT569" s="4"/>
    </row>
    <row r="570" spans="1:46" ht="30" x14ac:dyDescent="0.25">
      <c r="A570" s="2">
        <v>409446</v>
      </c>
      <c r="B570" s="3" t="s">
        <v>1060</v>
      </c>
      <c r="C570" s="3" t="s">
        <v>1061</v>
      </c>
      <c r="D570" s="3" t="s">
        <v>169</v>
      </c>
      <c r="E570" s="2">
        <v>250</v>
      </c>
      <c r="F570" s="3" t="s">
        <v>1064</v>
      </c>
      <c r="G570" s="3" t="s">
        <v>1065</v>
      </c>
      <c r="H570" s="6">
        <v>87977000</v>
      </c>
      <c r="I570" s="6">
        <v>89367000</v>
      </c>
      <c r="J570" s="6">
        <v>90940000</v>
      </c>
      <c r="K570" s="6">
        <v>86305000</v>
      </c>
      <c r="L570" s="6">
        <v>90221000</v>
      </c>
      <c r="M570" s="6">
        <v>103581000</v>
      </c>
      <c r="N570" s="6">
        <v>99784000</v>
      </c>
      <c r="O570" s="6">
        <v>99784000</v>
      </c>
      <c r="P570" s="6">
        <v>81524000</v>
      </c>
      <c r="Q570" s="6">
        <v>91664000</v>
      </c>
      <c r="R570" s="6">
        <v>73316000</v>
      </c>
      <c r="S570" s="6">
        <v>61969000</v>
      </c>
      <c r="T570" s="6">
        <v>61969000</v>
      </c>
      <c r="U570" s="4"/>
      <c r="V570" s="4"/>
      <c r="W570" s="4"/>
      <c r="X570" s="4"/>
      <c r="Y570" s="4"/>
      <c r="Z570" s="6">
        <v>129512000</v>
      </c>
      <c r="AA570" s="2">
        <v>97273000</v>
      </c>
      <c r="AB570" s="2">
        <v>74392000</v>
      </c>
      <c r="AC570" s="2">
        <v>57080000</v>
      </c>
      <c r="AD570" s="2">
        <v>61569000</v>
      </c>
      <c r="AE570" s="2">
        <v>32941000</v>
      </c>
      <c r="AF570" s="2">
        <v>47211000</v>
      </c>
      <c r="AG570" s="2">
        <v>39817000</v>
      </c>
      <c r="AH570" s="2">
        <v>49898000</v>
      </c>
      <c r="AI570" s="2">
        <v>56850000</v>
      </c>
      <c r="AJ570" s="2">
        <v>40994000</v>
      </c>
      <c r="AK570" s="2">
        <v>57952406</v>
      </c>
      <c r="AL570" s="2">
        <v>33343000</v>
      </c>
      <c r="AM570" s="2">
        <v>55732000</v>
      </c>
      <c r="AN570" s="2">
        <v>41256500</v>
      </c>
      <c r="AO570" s="6">
        <v>66968000</v>
      </c>
      <c r="AP570" s="6">
        <v>71976000</v>
      </c>
      <c r="AQ570" s="6">
        <v>69165000</v>
      </c>
      <c r="AR570" s="6">
        <v>41009000</v>
      </c>
      <c r="AS570" s="6">
        <v>71190000</v>
      </c>
      <c r="AT570" s="4"/>
    </row>
    <row r="571" spans="1:46" ht="30" x14ac:dyDescent="0.25">
      <c r="A571" s="2">
        <v>409448</v>
      </c>
      <c r="B571" s="3" t="s">
        <v>1060</v>
      </c>
      <c r="C571" s="3" t="s">
        <v>1061</v>
      </c>
      <c r="D571" s="3" t="s">
        <v>141</v>
      </c>
      <c r="E571" s="2">
        <v>160</v>
      </c>
      <c r="F571" s="3" t="s">
        <v>1072</v>
      </c>
      <c r="G571" s="3" t="s">
        <v>1073</v>
      </c>
      <c r="H571" s="6">
        <v>49755600</v>
      </c>
      <c r="I571" s="6">
        <v>137484500</v>
      </c>
      <c r="J571" s="6">
        <v>251300000</v>
      </c>
      <c r="K571" s="6">
        <v>0</v>
      </c>
      <c r="L571" s="6">
        <v>0</v>
      </c>
      <c r="M571" s="6">
        <v>0</v>
      </c>
      <c r="N571" s="6">
        <v>68338000</v>
      </c>
      <c r="O571" s="6">
        <v>66338000</v>
      </c>
      <c r="P571" s="6">
        <v>87120000</v>
      </c>
      <c r="Q571" s="6">
        <v>105125500</v>
      </c>
      <c r="R571" s="6">
        <v>80185500</v>
      </c>
      <c r="S571" s="6">
        <v>83624000</v>
      </c>
      <c r="T571" s="6">
        <v>83624000</v>
      </c>
      <c r="U571" s="4"/>
      <c r="V571" s="4"/>
      <c r="W571" s="4"/>
      <c r="X571" s="4"/>
      <c r="Y571" s="4"/>
      <c r="Z571" s="6">
        <v>38630000</v>
      </c>
      <c r="AA571" s="6">
        <v>41974000</v>
      </c>
      <c r="AB571" s="2">
        <v>98515500</v>
      </c>
      <c r="AC571" s="2">
        <v>140372000</v>
      </c>
      <c r="AD571" s="2">
        <v>138601500</v>
      </c>
      <c r="AE571" s="2">
        <v>94924000</v>
      </c>
      <c r="AF571" s="2">
        <v>83327000</v>
      </c>
      <c r="AG571" s="2">
        <v>87826000</v>
      </c>
      <c r="AH571" s="2">
        <v>9749400</v>
      </c>
      <c r="AI571" s="2">
        <v>54121000</v>
      </c>
      <c r="AJ571" s="6">
        <v>82260000</v>
      </c>
      <c r="AK571" s="6">
        <v>79593800</v>
      </c>
      <c r="AL571" s="6">
        <v>70000000</v>
      </c>
      <c r="AM571" s="6">
        <v>70000000</v>
      </c>
      <c r="AN571" s="6">
        <v>57447000</v>
      </c>
      <c r="AO571" s="6">
        <v>51228000</v>
      </c>
      <c r="AP571" s="6">
        <v>57170000</v>
      </c>
      <c r="AQ571" s="6">
        <v>56540000</v>
      </c>
      <c r="AR571" s="2">
        <v>49888000</v>
      </c>
      <c r="AS571" s="6">
        <v>69632000</v>
      </c>
      <c r="AT571" s="4"/>
    </row>
    <row r="572" spans="1:46" ht="30" x14ac:dyDescent="0.25">
      <c r="A572" s="2">
        <v>409449</v>
      </c>
      <c r="B572" s="3" t="s">
        <v>1060</v>
      </c>
      <c r="C572" s="3" t="s">
        <v>1061</v>
      </c>
      <c r="D572" s="3" t="s">
        <v>136</v>
      </c>
      <c r="E572" s="2">
        <v>1520</v>
      </c>
      <c r="F572" s="3" t="s">
        <v>1883</v>
      </c>
      <c r="G572" s="3" t="s">
        <v>1884</v>
      </c>
      <c r="H572" s="6">
        <v>199022400</v>
      </c>
      <c r="I572" s="6">
        <v>137484500</v>
      </c>
      <c r="J572" s="6">
        <v>0</v>
      </c>
      <c r="K572" s="6">
        <v>285813000</v>
      </c>
      <c r="L572" s="6">
        <v>163656000</v>
      </c>
      <c r="M572" s="6">
        <v>169406000</v>
      </c>
      <c r="N572" s="6">
        <v>68338000</v>
      </c>
      <c r="O572" s="6">
        <v>66338000</v>
      </c>
      <c r="P572" s="6">
        <v>87120000</v>
      </c>
      <c r="Q572" s="6">
        <v>105125500</v>
      </c>
      <c r="R572" s="6">
        <v>80185500</v>
      </c>
      <c r="S572" s="4"/>
      <c r="T572" s="4"/>
      <c r="U572" s="4"/>
      <c r="V572" s="4"/>
      <c r="W572" s="4"/>
      <c r="X572" s="4"/>
      <c r="Y572" s="4"/>
      <c r="Z572" s="6">
        <v>38630000</v>
      </c>
      <c r="AA572" s="6">
        <v>41974000</v>
      </c>
      <c r="AB572" s="6">
        <v>98515500</v>
      </c>
      <c r="AC572" s="6">
        <v>140372000</v>
      </c>
      <c r="AD572" s="6">
        <v>138601500</v>
      </c>
      <c r="AE572" s="6">
        <v>94924000</v>
      </c>
      <c r="AF572" s="6">
        <v>83000000</v>
      </c>
      <c r="AG572" s="6">
        <v>87000000</v>
      </c>
      <c r="AH572" s="6">
        <v>6499600</v>
      </c>
      <c r="AI572" s="2">
        <v>66410000</v>
      </c>
      <c r="AJ572" s="2">
        <v>82260000</v>
      </c>
      <c r="AK572" s="2">
        <v>65122200</v>
      </c>
      <c r="AL572" s="2">
        <v>52280000</v>
      </c>
      <c r="AM572" s="2">
        <v>54138900</v>
      </c>
      <c r="AN572" s="6">
        <v>42570000</v>
      </c>
      <c r="AO572" s="6">
        <v>38659000</v>
      </c>
      <c r="AP572" s="6">
        <v>43399000</v>
      </c>
      <c r="AQ572" s="6">
        <v>43516000</v>
      </c>
      <c r="AR572" s="6">
        <v>53196000</v>
      </c>
      <c r="AS572" s="6">
        <v>54706000</v>
      </c>
      <c r="AT572" s="4"/>
    </row>
    <row r="573" spans="1:46" ht="30" x14ac:dyDescent="0.25">
      <c r="A573" s="2">
        <v>409450</v>
      </c>
      <c r="B573" s="3" t="s">
        <v>1060</v>
      </c>
      <c r="C573" s="3" t="s">
        <v>1061</v>
      </c>
      <c r="D573" s="3" t="s">
        <v>180</v>
      </c>
      <c r="E573" s="2">
        <v>160</v>
      </c>
      <c r="F573" s="3" t="s">
        <v>1074</v>
      </c>
      <c r="G573" s="3" t="s">
        <v>1075</v>
      </c>
      <c r="H573" s="6">
        <v>19982000</v>
      </c>
      <c r="I573" s="6">
        <v>109732000</v>
      </c>
      <c r="J573" s="6">
        <v>111939000</v>
      </c>
      <c r="K573" s="6">
        <v>131707000</v>
      </c>
      <c r="L573" s="6">
        <v>145508000</v>
      </c>
      <c r="M573" s="6">
        <v>284559000</v>
      </c>
      <c r="N573" s="6">
        <v>111542000</v>
      </c>
      <c r="O573" s="6">
        <v>111542000</v>
      </c>
      <c r="P573" s="6">
        <v>178030000</v>
      </c>
      <c r="Q573" s="6">
        <v>136906000</v>
      </c>
      <c r="R573" s="6">
        <v>203909000</v>
      </c>
      <c r="S573" s="6">
        <v>237859000</v>
      </c>
      <c r="T573" s="6">
        <v>237859000</v>
      </c>
      <c r="U573" s="4"/>
      <c r="V573" s="4"/>
      <c r="W573" s="4"/>
      <c r="X573" s="4"/>
      <c r="Y573" s="4"/>
      <c r="Z573" s="6">
        <v>442908000</v>
      </c>
      <c r="AA573" s="6">
        <v>461162000</v>
      </c>
      <c r="AB573" s="6">
        <v>470414000</v>
      </c>
      <c r="AC573" s="6">
        <v>395064000</v>
      </c>
      <c r="AD573" s="6">
        <v>662000</v>
      </c>
      <c r="AE573" s="6">
        <v>247345000</v>
      </c>
      <c r="AF573" s="6">
        <v>310150000</v>
      </c>
      <c r="AG573" s="6">
        <v>222713000</v>
      </c>
      <c r="AH573" s="6">
        <v>265045000</v>
      </c>
      <c r="AI573" s="2">
        <v>270656000</v>
      </c>
      <c r="AJ573" s="2">
        <v>280397000</v>
      </c>
      <c r="AK573" s="2">
        <v>99205625</v>
      </c>
      <c r="AL573" s="2">
        <v>72203000</v>
      </c>
      <c r="AM573" s="2">
        <v>156101000</v>
      </c>
      <c r="AN573" s="4"/>
      <c r="AO573" s="6">
        <v>145156000</v>
      </c>
      <c r="AP573" s="6">
        <v>164121000</v>
      </c>
      <c r="AQ573" s="6">
        <v>151539000</v>
      </c>
      <c r="AR573" s="6">
        <v>165215000</v>
      </c>
      <c r="AS573" s="6">
        <v>152932000</v>
      </c>
      <c r="AT573" s="4"/>
    </row>
    <row r="574" spans="1:46" ht="30" x14ac:dyDescent="0.25">
      <c r="A574" s="2">
        <v>409870</v>
      </c>
      <c r="B574" s="3" t="s">
        <v>1060</v>
      </c>
      <c r="C574" s="3" t="s">
        <v>1061</v>
      </c>
      <c r="D574" s="3" t="s">
        <v>172</v>
      </c>
      <c r="E574" s="2">
        <v>300</v>
      </c>
      <c r="F574" s="3" t="s">
        <v>1062</v>
      </c>
      <c r="G574" s="3" t="s">
        <v>1063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6">
        <v>10396000</v>
      </c>
      <c r="S574" s="6">
        <v>51310000</v>
      </c>
      <c r="T574" s="6">
        <v>51310000</v>
      </c>
      <c r="U574" s="4"/>
      <c r="V574" s="4"/>
      <c r="W574" s="4"/>
      <c r="X574" s="4"/>
      <c r="Y574" s="4"/>
      <c r="Z574" s="6">
        <v>13760000</v>
      </c>
      <c r="AA574" s="6">
        <v>2695000</v>
      </c>
      <c r="AB574" s="6">
        <v>3000</v>
      </c>
      <c r="AC574" s="6">
        <v>0</v>
      </c>
      <c r="AD574" s="6">
        <v>9704000</v>
      </c>
      <c r="AE574" s="6">
        <v>31472000</v>
      </c>
      <c r="AF574" s="6">
        <v>27625000</v>
      </c>
      <c r="AG574" s="6">
        <v>21394000</v>
      </c>
      <c r="AH574" s="6">
        <v>62773000</v>
      </c>
      <c r="AI574" s="2">
        <v>55890000</v>
      </c>
      <c r="AJ574" s="2">
        <v>24086000</v>
      </c>
      <c r="AK574" s="2">
        <v>10679296</v>
      </c>
      <c r="AL574" s="2">
        <v>23055000</v>
      </c>
      <c r="AM574" s="2">
        <v>40270000</v>
      </c>
      <c r="AN574" s="6">
        <v>68558800</v>
      </c>
      <c r="AO574" s="6">
        <v>32474000</v>
      </c>
      <c r="AP574" s="6">
        <v>56100000</v>
      </c>
      <c r="AQ574" s="6">
        <v>54629000</v>
      </c>
      <c r="AR574" s="6">
        <v>31134000</v>
      </c>
      <c r="AS574" s="6">
        <v>39030000</v>
      </c>
      <c r="AT574" s="4"/>
    </row>
    <row r="575" spans="1:46" ht="30" x14ac:dyDescent="0.25">
      <c r="A575" s="2">
        <v>410048</v>
      </c>
      <c r="B575" s="3" t="s">
        <v>1060</v>
      </c>
      <c r="C575" s="3" t="s">
        <v>1061</v>
      </c>
      <c r="D575" s="3" t="s">
        <v>312</v>
      </c>
      <c r="E575" s="2">
        <v>200</v>
      </c>
      <c r="F575" s="3" t="s">
        <v>1070</v>
      </c>
      <c r="G575" s="3" t="s">
        <v>1071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6">
        <v>85412000</v>
      </c>
      <c r="AA575" s="6">
        <v>116019000</v>
      </c>
      <c r="AB575" s="6">
        <v>134485500</v>
      </c>
      <c r="AC575" s="6">
        <v>118809000</v>
      </c>
      <c r="AD575" s="6">
        <v>191838725</v>
      </c>
      <c r="AE575" s="6">
        <v>171295320</v>
      </c>
      <c r="AF575" s="6">
        <v>283512400</v>
      </c>
      <c r="AG575" s="6">
        <v>222856000</v>
      </c>
      <c r="AH575" s="6">
        <v>270593750</v>
      </c>
      <c r="AI575" s="2">
        <v>184531000</v>
      </c>
      <c r="AJ575" s="2">
        <v>184473000</v>
      </c>
      <c r="AK575" s="2">
        <v>209821700</v>
      </c>
      <c r="AL575" s="2">
        <v>240000000</v>
      </c>
      <c r="AM575" s="2">
        <v>211351600</v>
      </c>
      <c r="AN575" s="6">
        <v>213757000</v>
      </c>
      <c r="AO575" s="6">
        <v>205544000</v>
      </c>
      <c r="AP575" s="6">
        <v>149467000</v>
      </c>
      <c r="AQ575" s="6">
        <v>222091000</v>
      </c>
      <c r="AR575" s="6">
        <v>258113000</v>
      </c>
      <c r="AS575" s="6">
        <v>265472000</v>
      </c>
      <c r="AT575" s="4"/>
    </row>
    <row r="576" spans="1:46" ht="30" x14ac:dyDescent="0.25">
      <c r="A576" s="2">
        <v>410193</v>
      </c>
      <c r="B576" s="3" t="s">
        <v>1060</v>
      </c>
      <c r="C576" s="3" t="s">
        <v>1061</v>
      </c>
      <c r="D576" s="3" t="s">
        <v>384</v>
      </c>
      <c r="E576" s="2">
        <v>250</v>
      </c>
      <c r="F576" s="3" t="s">
        <v>1066</v>
      </c>
      <c r="G576" s="3" t="s">
        <v>1067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6">
        <v>20146000</v>
      </c>
      <c r="S576" s="6">
        <v>66791000</v>
      </c>
      <c r="T576" s="6">
        <v>66791000</v>
      </c>
      <c r="U576" s="4"/>
      <c r="V576" s="4"/>
      <c r="W576" s="5"/>
      <c r="X576" s="4"/>
      <c r="Y576" s="4"/>
      <c r="Z576" s="6">
        <v>182625500</v>
      </c>
      <c r="AA576" s="6">
        <v>208498500</v>
      </c>
      <c r="AB576" s="6">
        <v>152377000</v>
      </c>
      <c r="AC576" s="2">
        <v>166243500</v>
      </c>
      <c r="AD576" s="2">
        <v>95270880</v>
      </c>
      <c r="AE576" s="2">
        <v>124547760</v>
      </c>
      <c r="AF576" s="2">
        <v>87008800</v>
      </c>
      <c r="AG576" s="2">
        <v>56853000</v>
      </c>
      <c r="AH576" s="2">
        <v>120842400</v>
      </c>
      <c r="AI576" s="2">
        <v>136498740</v>
      </c>
      <c r="AJ576" s="2">
        <v>136418000</v>
      </c>
      <c r="AK576" s="2">
        <v>114161202</v>
      </c>
      <c r="AL576" s="2">
        <v>105659000</v>
      </c>
      <c r="AM576" s="2">
        <v>100000000</v>
      </c>
      <c r="AN576" s="5"/>
      <c r="AO576" s="2">
        <v>0</v>
      </c>
      <c r="AP576" s="2">
        <v>0</v>
      </c>
      <c r="AQ576" s="2">
        <v>0</v>
      </c>
      <c r="AR576" s="2">
        <v>48988000</v>
      </c>
      <c r="AS576" s="2">
        <v>93492000</v>
      </c>
      <c r="AT576" s="5"/>
    </row>
    <row r="577" spans="1:46" ht="30" x14ac:dyDescent="0.25">
      <c r="A577" s="2">
        <v>410291</v>
      </c>
      <c r="B577" s="3" t="s">
        <v>1060</v>
      </c>
      <c r="C577" s="3" t="s">
        <v>1061</v>
      </c>
      <c r="D577" s="3" t="s">
        <v>393</v>
      </c>
      <c r="E577" s="2">
        <v>1505</v>
      </c>
      <c r="F577" s="3" t="s">
        <v>1885</v>
      </c>
      <c r="G577" s="3" t="s">
        <v>1886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6">
        <v>85412000</v>
      </c>
      <c r="AA577" s="6">
        <v>116019000</v>
      </c>
      <c r="AB577" s="6">
        <v>134485500</v>
      </c>
      <c r="AC577" s="2">
        <v>118809000</v>
      </c>
      <c r="AD577" s="2">
        <v>122136275</v>
      </c>
      <c r="AE577" s="2">
        <v>109516680</v>
      </c>
      <c r="AF577" s="2">
        <v>121479600</v>
      </c>
      <c r="AG577" s="2">
        <v>148571000</v>
      </c>
      <c r="AH577" s="2">
        <v>162356250</v>
      </c>
      <c r="AI577" s="2">
        <v>65380000</v>
      </c>
      <c r="AJ577" s="2">
        <v>150934000</v>
      </c>
      <c r="AK577" s="2">
        <v>186068300</v>
      </c>
      <c r="AL577" s="2">
        <v>205659000</v>
      </c>
      <c r="AM577" s="2">
        <v>200000000</v>
      </c>
      <c r="AN577" s="2">
        <v>209345100</v>
      </c>
      <c r="AO577" s="2">
        <v>180180000</v>
      </c>
      <c r="AP577" s="2">
        <v>96906700</v>
      </c>
      <c r="AQ577" s="2">
        <v>195949000</v>
      </c>
      <c r="AR577" s="2">
        <v>228565000</v>
      </c>
      <c r="AS577" s="6">
        <v>234070000</v>
      </c>
      <c r="AT577" s="4"/>
    </row>
    <row r="578" spans="1:46" ht="30" x14ac:dyDescent="0.25">
      <c r="A578" s="2">
        <v>410968</v>
      </c>
      <c r="B578" s="3" t="s">
        <v>1060</v>
      </c>
      <c r="C578" s="3" t="s">
        <v>1061</v>
      </c>
      <c r="D578" s="3" t="s">
        <v>253</v>
      </c>
      <c r="E578" s="2">
        <v>1540</v>
      </c>
      <c r="F578" s="3" t="s">
        <v>1887</v>
      </c>
      <c r="G578" s="3" t="s">
        <v>1888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6">
        <v>77294500</v>
      </c>
      <c r="AC578" s="6">
        <v>0</v>
      </c>
      <c r="AD578" s="2">
        <v>199439530</v>
      </c>
      <c r="AE578" s="2">
        <v>180075500</v>
      </c>
      <c r="AF578" s="2">
        <v>249942000</v>
      </c>
      <c r="AG578" s="2">
        <v>287218200</v>
      </c>
      <c r="AH578" s="2">
        <v>204206980</v>
      </c>
      <c r="AI578" s="2">
        <v>184489000</v>
      </c>
      <c r="AJ578" s="6">
        <v>170200000</v>
      </c>
      <c r="AK578" s="6">
        <v>249383400</v>
      </c>
      <c r="AL578" s="6">
        <v>205358000</v>
      </c>
      <c r="AM578" s="6">
        <v>174113000</v>
      </c>
      <c r="AN578" s="6">
        <v>153785000</v>
      </c>
      <c r="AO578" s="6">
        <v>214927000</v>
      </c>
      <c r="AP578" s="2">
        <v>204574000</v>
      </c>
      <c r="AQ578" s="2">
        <v>197938000</v>
      </c>
      <c r="AR578" s="2">
        <v>141578000</v>
      </c>
      <c r="AS578" s="2">
        <v>90752000</v>
      </c>
      <c r="AT578" s="4"/>
    </row>
    <row r="579" spans="1:46" ht="30" x14ac:dyDescent="0.25">
      <c r="A579" s="2">
        <v>463573</v>
      </c>
      <c r="B579" s="3" t="s">
        <v>1060</v>
      </c>
      <c r="C579" s="3" t="s">
        <v>1061</v>
      </c>
      <c r="D579" s="3" t="s">
        <v>532</v>
      </c>
      <c r="E579" s="2">
        <v>1500</v>
      </c>
      <c r="F579" s="3" t="s">
        <v>499</v>
      </c>
      <c r="G579" s="3" t="s">
        <v>499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2">
        <v>0</v>
      </c>
      <c r="AP579" s="2">
        <v>0</v>
      </c>
      <c r="AQ579" s="2">
        <v>0</v>
      </c>
      <c r="AR579" s="2">
        <v>0</v>
      </c>
      <c r="AS579" s="6">
        <v>0</v>
      </c>
      <c r="AT579" s="4"/>
    </row>
    <row r="580" spans="1:46" ht="30" x14ac:dyDescent="0.25">
      <c r="A580" s="2">
        <v>465441</v>
      </c>
      <c r="B580" s="3" t="s">
        <v>1060</v>
      </c>
      <c r="C580" s="3" t="s">
        <v>1061</v>
      </c>
      <c r="D580" s="3" t="s">
        <v>717</v>
      </c>
      <c r="E580" s="2">
        <v>1500</v>
      </c>
      <c r="F580" s="3" t="s">
        <v>499</v>
      </c>
      <c r="G580" s="3" t="s">
        <v>499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5"/>
      <c r="AD580" s="5"/>
      <c r="AE580" s="5"/>
      <c r="AF580" s="4"/>
      <c r="AG580" s="4"/>
      <c r="AH580" s="4"/>
      <c r="AI580" s="4"/>
      <c r="AJ580" s="4"/>
      <c r="AK580" s="4"/>
      <c r="AL580" s="4"/>
      <c r="AM580" s="4"/>
      <c r="AN580" s="4"/>
      <c r="AO580" s="6">
        <v>0</v>
      </c>
      <c r="AP580" s="6">
        <v>0</v>
      </c>
      <c r="AQ580" s="6">
        <v>0</v>
      </c>
      <c r="AR580" s="6">
        <v>0</v>
      </c>
      <c r="AS580" s="6">
        <v>0</v>
      </c>
      <c r="AT580" s="4"/>
    </row>
    <row r="581" spans="1:46" ht="30" x14ac:dyDescent="0.25">
      <c r="A581" s="2">
        <v>404125</v>
      </c>
      <c r="B581" s="3" t="s">
        <v>1076</v>
      </c>
      <c r="C581" s="3" t="s">
        <v>1077</v>
      </c>
      <c r="D581" s="3" t="s">
        <v>141</v>
      </c>
      <c r="E581" s="5"/>
      <c r="F581" s="3" t="s">
        <v>1078</v>
      </c>
      <c r="G581" s="3" t="s">
        <v>1079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4"/>
      <c r="AT581" s="4"/>
    </row>
    <row r="582" spans="1:46" ht="30" x14ac:dyDescent="0.25">
      <c r="A582" s="2">
        <v>404856</v>
      </c>
      <c r="B582" s="3" t="s">
        <v>1080</v>
      </c>
      <c r="C582" s="3" t="s">
        <v>1081</v>
      </c>
      <c r="D582" s="3" t="s">
        <v>141</v>
      </c>
      <c r="E582" s="2">
        <v>140</v>
      </c>
      <c r="F582" s="3" t="s">
        <v>1082</v>
      </c>
      <c r="G582" s="3" t="s">
        <v>1083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6">
        <v>0</v>
      </c>
      <c r="U582" s="6">
        <v>37500</v>
      </c>
      <c r="V582" s="6">
        <v>50000</v>
      </c>
      <c r="W582" s="6">
        <v>120000</v>
      </c>
      <c r="X582" s="6">
        <v>50000</v>
      </c>
      <c r="Y582" s="6">
        <v>450000</v>
      </c>
      <c r="Z582" s="4"/>
      <c r="AA582" s="6">
        <v>1050000</v>
      </c>
      <c r="AB582" s="6">
        <v>1050000</v>
      </c>
      <c r="AC582" s="2">
        <v>1050000</v>
      </c>
      <c r="AD582" s="6">
        <v>71250</v>
      </c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 ht="30" x14ac:dyDescent="0.25">
      <c r="A583" s="2">
        <v>404160</v>
      </c>
      <c r="B583" s="3" t="s">
        <v>1084</v>
      </c>
      <c r="C583" s="3" t="s">
        <v>1085</v>
      </c>
      <c r="D583" s="3" t="s">
        <v>141</v>
      </c>
      <c r="E583" s="2">
        <v>300</v>
      </c>
      <c r="F583" s="3" t="s">
        <v>1086</v>
      </c>
      <c r="G583" s="3" t="s">
        <v>1087</v>
      </c>
      <c r="H583" s="6">
        <v>26344800</v>
      </c>
      <c r="I583" s="6">
        <v>26344800</v>
      </c>
      <c r="J583" s="6">
        <v>2500000</v>
      </c>
      <c r="K583" s="6">
        <v>1700000</v>
      </c>
      <c r="L583" s="6">
        <v>1700000</v>
      </c>
      <c r="M583" s="6">
        <v>1700000</v>
      </c>
      <c r="N583" s="6">
        <v>69715</v>
      </c>
      <c r="O583" s="6">
        <v>73000</v>
      </c>
      <c r="P583" s="6">
        <v>7665</v>
      </c>
      <c r="Q583" s="6">
        <v>3050000</v>
      </c>
      <c r="R583" s="4"/>
      <c r="S583" s="6">
        <v>41600</v>
      </c>
      <c r="T583" s="4"/>
      <c r="U583" s="6">
        <v>1728000</v>
      </c>
      <c r="V583" s="4"/>
      <c r="W583" s="6">
        <v>5430800</v>
      </c>
      <c r="X583" s="6">
        <v>5430800</v>
      </c>
      <c r="Y583" s="6">
        <v>5430800</v>
      </c>
      <c r="Z583" s="4"/>
      <c r="AA583" s="6">
        <v>1825000</v>
      </c>
      <c r="AB583" s="6">
        <v>3150000</v>
      </c>
      <c r="AC583" s="2">
        <v>3150000</v>
      </c>
      <c r="AD583" s="2">
        <v>3600000</v>
      </c>
      <c r="AE583" s="2">
        <v>3600000</v>
      </c>
      <c r="AF583" s="2">
        <v>3600000</v>
      </c>
      <c r="AG583" s="6">
        <v>3600000</v>
      </c>
      <c r="AH583" s="4"/>
      <c r="AI583" s="6">
        <v>4000000</v>
      </c>
      <c r="AJ583" s="6">
        <v>4000000</v>
      </c>
      <c r="AK583" s="6">
        <v>3000000</v>
      </c>
      <c r="AL583" s="6">
        <v>3000000</v>
      </c>
      <c r="AM583" s="6">
        <v>3000000</v>
      </c>
      <c r="AN583" s="6">
        <v>3000000</v>
      </c>
      <c r="AO583" s="6">
        <v>3000000</v>
      </c>
      <c r="AP583" s="6">
        <v>3000000</v>
      </c>
      <c r="AQ583" s="6">
        <v>3000000</v>
      </c>
      <c r="AR583" s="6">
        <v>3000000</v>
      </c>
      <c r="AS583" s="6">
        <v>3000000</v>
      </c>
      <c r="AT583" s="4"/>
    </row>
    <row r="584" spans="1:46" ht="30" x14ac:dyDescent="0.25">
      <c r="A584" s="2">
        <v>409264</v>
      </c>
      <c r="B584" s="3" t="s">
        <v>1088</v>
      </c>
      <c r="C584" s="3" t="s">
        <v>1089</v>
      </c>
      <c r="D584" s="3" t="s">
        <v>141</v>
      </c>
      <c r="E584" s="5"/>
      <c r="F584" s="3" t="s">
        <v>1090</v>
      </c>
      <c r="G584" s="3" t="s">
        <v>1091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1700000</v>
      </c>
      <c r="N584" s="6">
        <v>1820000</v>
      </c>
      <c r="O584" s="6">
        <v>1820000</v>
      </c>
      <c r="P584" s="4"/>
      <c r="Q584" s="6">
        <v>1820000</v>
      </c>
      <c r="R584" s="4"/>
      <c r="S584" s="4"/>
      <c r="T584" s="4"/>
      <c r="U584" s="4"/>
      <c r="V584" s="4"/>
      <c r="W584" s="6">
        <v>2049840</v>
      </c>
      <c r="X584" s="4"/>
      <c r="Y584" s="4"/>
      <c r="Z584" s="4"/>
      <c r="AA584" s="4"/>
      <c r="AB584" s="4"/>
      <c r="AC584" s="4"/>
      <c r="AD584" s="5"/>
      <c r="AE584" s="5"/>
      <c r="AF584" s="5"/>
      <c r="AG584" s="5"/>
      <c r="AH584" s="5"/>
      <c r="AI584" s="5"/>
      <c r="AJ584" s="5"/>
      <c r="AK584" s="5"/>
      <c r="AL584" s="5"/>
      <c r="AM584" s="4"/>
      <c r="AN584" s="4"/>
      <c r="AO584" s="4"/>
      <c r="AP584" s="4"/>
      <c r="AQ584" s="4"/>
      <c r="AR584" s="4"/>
      <c r="AS584" s="4"/>
      <c r="AT584" s="4"/>
    </row>
    <row r="585" spans="1:46" ht="30" x14ac:dyDescent="0.25">
      <c r="A585" s="2">
        <v>404064</v>
      </c>
      <c r="B585" s="3" t="s">
        <v>1092</v>
      </c>
      <c r="C585" s="3" t="s">
        <v>1438</v>
      </c>
      <c r="D585" s="3" t="s">
        <v>141</v>
      </c>
      <c r="E585" s="2">
        <v>240</v>
      </c>
      <c r="F585" s="3" t="s">
        <v>1094</v>
      </c>
      <c r="G585" s="3" t="s">
        <v>1095</v>
      </c>
      <c r="H585" s="6">
        <v>36000000</v>
      </c>
      <c r="I585" s="6">
        <v>34000000</v>
      </c>
      <c r="J585" s="6">
        <v>35000000</v>
      </c>
      <c r="K585" s="6">
        <v>31000000</v>
      </c>
      <c r="L585" s="6">
        <v>28000000</v>
      </c>
      <c r="M585" s="6">
        <v>23800000</v>
      </c>
      <c r="N585" s="6">
        <v>25000000</v>
      </c>
      <c r="O585" s="6">
        <v>26000000</v>
      </c>
      <c r="P585" s="4"/>
      <c r="Q585" s="6">
        <v>24000000</v>
      </c>
      <c r="R585" s="6">
        <v>17000000</v>
      </c>
      <c r="S585" s="6">
        <v>17000000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5"/>
      <c r="AE585" s="5"/>
      <c r="AF585" s="5"/>
      <c r="AG585" s="5"/>
      <c r="AH585" s="5"/>
      <c r="AI585" s="5"/>
      <c r="AJ585" s="5"/>
      <c r="AK585" s="5"/>
      <c r="AL585" s="5"/>
      <c r="AM585" s="4"/>
      <c r="AN585" s="4"/>
      <c r="AO585" s="4"/>
      <c r="AP585" s="4"/>
      <c r="AQ585" s="4"/>
      <c r="AR585" s="4"/>
      <c r="AS585" s="4"/>
      <c r="AT585" s="4"/>
    </row>
    <row r="586" spans="1:46" ht="30" x14ac:dyDescent="0.25">
      <c r="A586" s="2">
        <v>403991</v>
      </c>
      <c r="B586" s="3" t="s">
        <v>1096</v>
      </c>
      <c r="C586" s="3" t="s">
        <v>1097</v>
      </c>
      <c r="D586" s="3" t="s">
        <v>141</v>
      </c>
      <c r="E586" s="2">
        <v>200</v>
      </c>
      <c r="F586" s="3" t="s">
        <v>1098</v>
      </c>
      <c r="G586" s="3" t="s">
        <v>1099</v>
      </c>
      <c r="H586" s="6">
        <v>9150000</v>
      </c>
      <c r="I586" s="6">
        <v>525000</v>
      </c>
      <c r="J586" s="6">
        <v>8000000</v>
      </c>
      <c r="K586" s="6">
        <v>6000000</v>
      </c>
      <c r="L586" s="6">
        <v>20000000</v>
      </c>
      <c r="M586" s="6">
        <v>2592000</v>
      </c>
      <c r="N586" s="6">
        <v>3000000</v>
      </c>
      <c r="O586" s="6">
        <v>18000000</v>
      </c>
      <c r="P586" s="6">
        <v>9600000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6">
        <v>760500</v>
      </c>
      <c r="AB586" s="6">
        <v>500000</v>
      </c>
      <c r="AC586" s="6">
        <v>760500</v>
      </c>
      <c r="AD586" s="6">
        <v>500000</v>
      </c>
      <c r="AE586" s="6">
        <v>500000</v>
      </c>
      <c r="AF586" s="6">
        <v>500000</v>
      </c>
      <c r="AG586" s="5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ht="30" x14ac:dyDescent="0.25">
      <c r="A587" s="2">
        <v>409270</v>
      </c>
      <c r="B587" s="3" t="s">
        <v>1100</v>
      </c>
      <c r="C587" s="3" t="s">
        <v>1101</v>
      </c>
      <c r="D587" s="3" t="s">
        <v>141</v>
      </c>
      <c r="E587" s="2">
        <v>183</v>
      </c>
      <c r="F587" s="3" t="s">
        <v>1102</v>
      </c>
      <c r="G587" s="3" t="s">
        <v>1103</v>
      </c>
      <c r="H587" s="6">
        <v>6000000</v>
      </c>
      <c r="I587" s="6">
        <v>650000</v>
      </c>
      <c r="J587" s="6">
        <v>3650000</v>
      </c>
      <c r="K587" s="6">
        <v>3900000</v>
      </c>
      <c r="L587" s="6">
        <v>2880945</v>
      </c>
      <c r="M587" s="6">
        <v>8234400</v>
      </c>
      <c r="N587" s="6">
        <v>8650000</v>
      </c>
      <c r="O587" s="6">
        <v>4900080</v>
      </c>
      <c r="P587" s="6">
        <v>7145480</v>
      </c>
      <c r="Q587" s="6">
        <v>6674570</v>
      </c>
      <c r="R587" s="6">
        <v>5065200</v>
      </c>
      <c r="S587" s="6">
        <v>3961440</v>
      </c>
      <c r="T587" s="6">
        <v>1918000</v>
      </c>
      <c r="U587" s="6">
        <v>3200620</v>
      </c>
      <c r="V587" s="6">
        <v>4053210</v>
      </c>
      <c r="W587" s="6">
        <v>3268600</v>
      </c>
      <c r="X587" s="6">
        <v>3537570</v>
      </c>
      <c r="Y587" s="4"/>
      <c r="Z587" s="6">
        <v>2616390</v>
      </c>
      <c r="AA587" s="6">
        <v>3280410</v>
      </c>
      <c r="AB587" s="6">
        <v>4180260</v>
      </c>
      <c r="AC587" s="6">
        <v>3621030</v>
      </c>
      <c r="AD587" s="2">
        <v>3363900</v>
      </c>
      <c r="AE587" s="2">
        <v>2707320</v>
      </c>
      <c r="AF587" s="2">
        <v>4046910</v>
      </c>
      <c r="AG587" s="2">
        <v>4135110</v>
      </c>
      <c r="AH587" s="2">
        <v>3863580</v>
      </c>
      <c r="AI587" s="2">
        <v>3338580</v>
      </c>
      <c r="AJ587" s="2">
        <v>5836950</v>
      </c>
      <c r="AK587" s="2">
        <v>9262680</v>
      </c>
      <c r="AL587" s="2">
        <v>8169630</v>
      </c>
      <c r="AM587" s="2">
        <v>6088110</v>
      </c>
      <c r="AN587" s="2">
        <v>6171900</v>
      </c>
      <c r="AO587" s="5"/>
      <c r="AP587" s="2">
        <v>2691360</v>
      </c>
      <c r="AQ587" s="2">
        <v>3514280</v>
      </c>
      <c r="AR587" s="5"/>
      <c r="AS587" s="5"/>
      <c r="AT587" s="5"/>
    </row>
    <row r="588" spans="1:46" ht="30" x14ac:dyDescent="0.25">
      <c r="A588" s="2">
        <v>405298</v>
      </c>
      <c r="B588" s="3" t="s">
        <v>1104</v>
      </c>
      <c r="C588" s="3" t="s">
        <v>1105</v>
      </c>
      <c r="D588" s="3" t="s">
        <v>172</v>
      </c>
      <c r="E588" s="2">
        <v>210</v>
      </c>
      <c r="F588" s="3" t="s">
        <v>1110</v>
      </c>
      <c r="G588" s="3" t="s">
        <v>1111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6">
        <v>73223000</v>
      </c>
      <c r="AA588" s="6">
        <v>61080000</v>
      </c>
      <c r="AB588" s="6">
        <v>56874000</v>
      </c>
      <c r="AC588" s="6">
        <v>72036000</v>
      </c>
      <c r="AD588" s="6">
        <v>139700000</v>
      </c>
      <c r="AE588" s="6">
        <v>146214000</v>
      </c>
      <c r="AF588" s="2">
        <v>161896000</v>
      </c>
      <c r="AG588" s="2">
        <v>157914000</v>
      </c>
      <c r="AH588" s="2">
        <v>196147000</v>
      </c>
      <c r="AI588" s="2">
        <v>143867000</v>
      </c>
      <c r="AJ588" s="2">
        <v>114055000</v>
      </c>
      <c r="AK588" s="2">
        <v>83019000</v>
      </c>
      <c r="AL588" s="2">
        <v>71722000</v>
      </c>
      <c r="AM588" s="2">
        <v>82454000</v>
      </c>
      <c r="AN588" s="2">
        <v>56991000</v>
      </c>
      <c r="AO588" s="2">
        <v>47255800</v>
      </c>
      <c r="AP588" s="2">
        <v>47923000</v>
      </c>
      <c r="AQ588" s="6">
        <v>59397000</v>
      </c>
      <c r="AR588" s="6">
        <v>54141000</v>
      </c>
      <c r="AS588" s="6">
        <v>63220000</v>
      </c>
      <c r="AT588" s="6">
        <v>57974000</v>
      </c>
    </row>
    <row r="589" spans="1:46" ht="30" x14ac:dyDescent="0.25">
      <c r="A589" s="2">
        <v>409240</v>
      </c>
      <c r="B589" s="3" t="s">
        <v>1104</v>
      </c>
      <c r="C589" s="3" t="s">
        <v>1105</v>
      </c>
      <c r="D589" s="3" t="s">
        <v>157</v>
      </c>
      <c r="E589" s="2">
        <v>202</v>
      </c>
      <c r="F589" s="3" t="s">
        <v>1114</v>
      </c>
      <c r="G589" s="3" t="s">
        <v>1115</v>
      </c>
      <c r="H589" s="6">
        <v>78740000</v>
      </c>
      <c r="I589" s="6">
        <v>96000000</v>
      </c>
      <c r="J589" s="6">
        <v>85884100</v>
      </c>
      <c r="K589" s="6">
        <v>89064000</v>
      </c>
      <c r="L589" s="6">
        <v>103720000</v>
      </c>
      <c r="M589" s="6">
        <v>98243000</v>
      </c>
      <c r="N589" s="6">
        <v>108087000</v>
      </c>
      <c r="O589" s="6">
        <v>108087000</v>
      </c>
      <c r="P589" s="4"/>
      <c r="Q589" s="6">
        <v>40601667</v>
      </c>
      <c r="R589" s="6">
        <v>57786000</v>
      </c>
      <c r="S589" s="6">
        <v>66867000</v>
      </c>
      <c r="T589" s="6">
        <v>39511000</v>
      </c>
      <c r="U589" s="6">
        <v>39511000</v>
      </c>
      <c r="V589" s="4"/>
      <c r="W589" s="4"/>
      <c r="X589" s="4"/>
      <c r="Y589" s="4"/>
      <c r="Z589" s="6">
        <v>2371000</v>
      </c>
      <c r="AA589" s="6">
        <v>29435000</v>
      </c>
      <c r="AB589" s="6">
        <v>19880000</v>
      </c>
      <c r="AC589" s="6">
        <v>1825000</v>
      </c>
      <c r="AD589" s="5"/>
      <c r="AE589" s="2">
        <v>83932000</v>
      </c>
      <c r="AF589" s="2">
        <v>42805000</v>
      </c>
      <c r="AG589" s="6">
        <v>44985000</v>
      </c>
      <c r="AH589" s="6">
        <v>88894000</v>
      </c>
      <c r="AI589" s="6">
        <v>83171000</v>
      </c>
      <c r="AJ589" s="2">
        <v>67795000</v>
      </c>
      <c r="AK589" s="2">
        <v>62998000</v>
      </c>
      <c r="AL589" s="2">
        <v>67008000</v>
      </c>
      <c r="AM589" s="6">
        <v>52604000</v>
      </c>
      <c r="AN589" s="6">
        <v>55257000</v>
      </c>
      <c r="AO589" s="6">
        <v>22093500</v>
      </c>
      <c r="AP589" s="6">
        <v>47650000</v>
      </c>
      <c r="AQ589" s="6">
        <v>63385000</v>
      </c>
      <c r="AR589" s="6">
        <v>37533000</v>
      </c>
      <c r="AS589" s="6">
        <v>5257000</v>
      </c>
      <c r="AT589" s="6">
        <v>3312000</v>
      </c>
    </row>
    <row r="590" spans="1:46" ht="30" x14ac:dyDescent="0.25">
      <c r="A590" s="2">
        <v>409241</v>
      </c>
      <c r="B590" s="3" t="s">
        <v>1104</v>
      </c>
      <c r="C590" s="3" t="s">
        <v>1105</v>
      </c>
      <c r="D590" s="3" t="s">
        <v>180</v>
      </c>
      <c r="E590" s="2">
        <v>151</v>
      </c>
      <c r="F590" s="3" t="s">
        <v>1116</v>
      </c>
      <c r="G590" s="3" t="s">
        <v>1117</v>
      </c>
      <c r="H590" s="6">
        <v>0</v>
      </c>
      <c r="I590" s="6">
        <v>0</v>
      </c>
      <c r="J590" s="6">
        <v>0</v>
      </c>
      <c r="K590" s="6">
        <v>0</v>
      </c>
      <c r="L590" s="6">
        <v>74200</v>
      </c>
      <c r="M590" s="6">
        <v>5158800</v>
      </c>
      <c r="N590" s="6">
        <v>5287000</v>
      </c>
      <c r="O590" s="6">
        <v>5287000</v>
      </c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1:46" ht="30" x14ac:dyDescent="0.25">
      <c r="A591" s="2">
        <v>409242</v>
      </c>
      <c r="B591" s="3" t="s">
        <v>1104</v>
      </c>
      <c r="C591" s="3" t="s">
        <v>1105</v>
      </c>
      <c r="D591" s="3" t="s">
        <v>136</v>
      </c>
      <c r="E591" s="2">
        <v>1499</v>
      </c>
      <c r="F591" s="3" t="s">
        <v>1889</v>
      </c>
      <c r="G591" s="3" t="s">
        <v>1890</v>
      </c>
      <c r="H591" s="2">
        <v>11406000</v>
      </c>
      <c r="I591" s="2">
        <v>3400000</v>
      </c>
      <c r="J591" s="2">
        <v>9364500</v>
      </c>
      <c r="K591" s="2">
        <v>13843000</v>
      </c>
      <c r="L591" s="2">
        <v>12604000</v>
      </c>
      <c r="M591" s="2">
        <v>20767000</v>
      </c>
      <c r="N591" s="2">
        <v>16993000</v>
      </c>
      <c r="O591" s="2">
        <v>16993000</v>
      </c>
      <c r="P591" s="5"/>
      <c r="Q591" s="2">
        <v>40601666</v>
      </c>
      <c r="R591" s="2">
        <v>12147000</v>
      </c>
      <c r="S591" s="2">
        <v>5399000</v>
      </c>
      <c r="T591" s="2">
        <v>123000</v>
      </c>
      <c r="U591" s="2">
        <v>123000</v>
      </c>
      <c r="V591" s="5"/>
      <c r="W591" s="5"/>
      <c r="X591" s="4"/>
      <c r="Y591" s="4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4"/>
      <c r="AT591" s="4"/>
    </row>
    <row r="592" spans="1:46" ht="30" x14ac:dyDescent="0.25">
      <c r="A592" s="2">
        <v>409248</v>
      </c>
      <c r="B592" s="3" t="s">
        <v>1104</v>
      </c>
      <c r="C592" s="3" t="s">
        <v>1105</v>
      </c>
      <c r="D592" s="3" t="s">
        <v>141</v>
      </c>
      <c r="E592" s="2">
        <v>302</v>
      </c>
      <c r="F592" s="3" t="s">
        <v>1106</v>
      </c>
      <c r="G592" s="3" t="s">
        <v>1107</v>
      </c>
      <c r="H592" s="6">
        <v>6024800</v>
      </c>
      <c r="I592" s="6">
        <v>4200000</v>
      </c>
      <c r="J592" s="6">
        <v>5760000</v>
      </c>
      <c r="K592" s="6">
        <v>5471000</v>
      </c>
      <c r="L592" s="6">
        <v>625000</v>
      </c>
      <c r="M592" s="6">
        <v>0</v>
      </c>
      <c r="N592" s="6">
        <v>0</v>
      </c>
      <c r="O592" s="6">
        <v>0</v>
      </c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5"/>
      <c r="AF592" s="5"/>
      <c r="AG592" s="5"/>
      <c r="AH592" s="5"/>
      <c r="AI592" s="5"/>
      <c r="AJ592" s="5"/>
      <c r="AK592" s="5"/>
      <c r="AL592" s="5"/>
      <c r="AM592" s="5"/>
      <c r="AN592" s="4"/>
      <c r="AO592" s="5"/>
      <c r="AP592" s="5"/>
      <c r="AQ592" s="5"/>
      <c r="AR592" s="5"/>
      <c r="AS592" s="4"/>
      <c r="AT592" s="4"/>
    </row>
    <row r="593" spans="1:46" ht="30" x14ac:dyDescent="0.25">
      <c r="A593" s="2">
        <v>409871</v>
      </c>
      <c r="B593" s="3" t="s">
        <v>1104</v>
      </c>
      <c r="C593" s="3" t="s">
        <v>1105</v>
      </c>
      <c r="D593" s="3" t="s">
        <v>169</v>
      </c>
      <c r="E593" s="2">
        <v>203</v>
      </c>
      <c r="F593" s="3" t="s">
        <v>1112</v>
      </c>
      <c r="G593" s="3" t="s">
        <v>1113</v>
      </c>
      <c r="H593" s="4"/>
      <c r="I593" s="4"/>
      <c r="J593" s="4"/>
      <c r="K593" s="4"/>
      <c r="L593" s="4"/>
      <c r="M593" s="4"/>
      <c r="N593" s="4"/>
      <c r="O593" s="4"/>
      <c r="P593" s="4"/>
      <c r="Q593" s="6">
        <v>40601667</v>
      </c>
      <c r="R593" s="6">
        <v>102789000</v>
      </c>
      <c r="S593" s="6">
        <v>76778000</v>
      </c>
      <c r="T593" s="6">
        <v>41242000</v>
      </c>
      <c r="U593" s="6">
        <v>41242000</v>
      </c>
      <c r="V593" s="4"/>
      <c r="W593" s="4"/>
      <c r="X593" s="4"/>
      <c r="Y593" s="4"/>
      <c r="Z593" s="6">
        <v>137621000</v>
      </c>
      <c r="AA593" s="6">
        <v>150222500</v>
      </c>
      <c r="AB593" s="6">
        <v>176659000</v>
      </c>
      <c r="AC593" s="6">
        <v>182457000</v>
      </c>
      <c r="AD593" s="2">
        <v>130912000</v>
      </c>
      <c r="AE593" s="2">
        <v>66325000</v>
      </c>
      <c r="AF593" s="2">
        <v>100807000</v>
      </c>
      <c r="AG593" s="6">
        <v>194493000</v>
      </c>
      <c r="AH593" s="6">
        <v>173841000</v>
      </c>
      <c r="AI593" s="6">
        <v>159459000</v>
      </c>
      <c r="AJ593" s="2">
        <v>79257000</v>
      </c>
      <c r="AK593" s="2">
        <v>61628000</v>
      </c>
      <c r="AL593" s="2">
        <v>54549000</v>
      </c>
      <c r="AM593" s="6">
        <v>67284000</v>
      </c>
      <c r="AN593" s="6">
        <v>70105000</v>
      </c>
      <c r="AO593" s="6">
        <v>74554000</v>
      </c>
      <c r="AP593" s="6">
        <v>56806000</v>
      </c>
      <c r="AQ593" s="6">
        <v>65440000</v>
      </c>
      <c r="AR593" s="6">
        <v>49122000</v>
      </c>
      <c r="AS593" s="6">
        <v>65736000</v>
      </c>
      <c r="AT593" s="6">
        <v>70600000</v>
      </c>
    </row>
    <row r="594" spans="1:46" ht="30" x14ac:dyDescent="0.25">
      <c r="A594" s="2">
        <v>410184</v>
      </c>
      <c r="B594" s="3" t="s">
        <v>1104</v>
      </c>
      <c r="C594" s="3" t="s">
        <v>1105</v>
      </c>
      <c r="D594" s="3" t="s">
        <v>177</v>
      </c>
      <c r="E594" s="2">
        <v>220</v>
      </c>
      <c r="F594" s="3" t="s">
        <v>1108</v>
      </c>
      <c r="G594" s="3" t="s">
        <v>1109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6">
        <v>20645000</v>
      </c>
      <c r="T594" s="6">
        <v>78256000</v>
      </c>
      <c r="U594" s="6">
        <v>78256000</v>
      </c>
      <c r="V594" s="4"/>
      <c r="W594" s="4"/>
      <c r="X594" s="4"/>
      <c r="Y594" s="4"/>
      <c r="Z594" s="6">
        <v>40215000</v>
      </c>
      <c r="AA594" s="6">
        <v>21440000</v>
      </c>
      <c r="AB594" s="6">
        <v>51917000</v>
      </c>
      <c r="AC594" s="6">
        <v>47086000</v>
      </c>
      <c r="AD594" s="6">
        <v>40730000</v>
      </c>
      <c r="AE594" s="6">
        <v>116132000</v>
      </c>
      <c r="AF594" s="6">
        <v>146887000</v>
      </c>
      <c r="AG594" s="6">
        <v>11179000</v>
      </c>
      <c r="AH594" s="6">
        <v>133323000</v>
      </c>
      <c r="AI594" s="6">
        <v>127930000</v>
      </c>
      <c r="AJ594" s="6">
        <v>88807000</v>
      </c>
      <c r="AK594" s="6">
        <v>57949000</v>
      </c>
      <c r="AL594" s="2">
        <v>56964000</v>
      </c>
      <c r="AM594" s="2">
        <v>56537000</v>
      </c>
      <c r="AN594" s="2">
        <v>48242000</v>
      </c>
      <c r="AO594" s="2">
        <v>69555000</v>
      </c>
      <c r="AP594" s="2">
        <v>71338000</v>
      </c>
      <c r="AQ594" s="2">
        <v>50855000</v>
      </c>
      <c r="AR594" s="2">
        <v>42128000</v>
      </c>
      <c r="AS594" s="2">
        <v>59358000</v>
      </c>
      <c r="AT594" s="6">
        <v>48048000</v>
      </c>
    </row>
    <row r="595" spans="1:46" ht="30" x14ac:dyDescent="0.25">
      <c r="A595" s="2">
        <v>421920</v>
      </c>
      <c r="B595" s="3" t="s">
        <v>1104</v>
      </c>
      <c r="C595" s="3" t="s">
        <v>1105</v>
      </c>
      <c r="D595" s="3" t="s">
        <v>312</v>
      </c>
      <c r="E595" s="2">
        <v>1631</v>
      </c>
      <c r="F595" s="3" t="s">
        <v>1891</v>
      </c>
      <c r="G595" s="3" t="s">
        <v>1892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5"/>
      <c r="AG595" s="5"/>
      <c r="AH595" s="5"/>
      <c r="AI595" s="5"/>
      <c r="AJ595" s="2">
        <v>99532000</v>
      </c>
      <c r="AK595" s="2">
        <v>197172000</v>
      </c>
      <c r="AL595" s="2">
        <v>208194000</v>
      </c>
      <c r="AM595" s="2">
        <v>218255000</v>
      </c>
      <c r="AN595" s="2">
        <v>121839000</v>
      </c>
      <c r="AO595" s="2">
        <v>141179600</v>
      </c>
      <c r="AP595" s="2">
        <v>226304000</v>
      </c>
      <c r="AQ595" s="6">
        <v>254553000</v>
      </c>
      <c r="AR595" s="2">
        <v>300856000</v>
      </c>
      <c r="AS595" s="2">
        <v>234846000</v>
      </c>
      <c r="AT595" s="6">
        <v>217530000</v>
      </c>
    </row>
    <row r="596" spans="1:46" ht="30" x14ac:dyDescent="0.25">
      <c r="A596" s="2">
        <v>432145</v>
      </c>
      <c r="B596" s="3" t="s">
        <v>1104</v>
      </c>
      <c r="C596" s="3" t="s">
        <v>1105</v>
      </c>
      <c r="D596" s="3" t="s">
        <v>384</v>
      </c>
      <c r="E596" s="2">
        <v>1631</v>
      </c>
      <c r="F596" s="3" t="s">
        <v>1893</v>
      </c>
      <c r="G596" s="3" t="s">
        <v>1894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5"/>
      <c r="AH596" s="5"/>
      <c r="AI596" s="5"/>
      <c r="AJ596" s="5"/>
      <c r="AK596" s="5"/>
      <c r="AL596" s="5"/>
      <c r="AM596" s="5"/>
      <c r="AN596" s="2">
        <v>117238000</v>
      </c>
      <c r="AO596" s="2">
        <v>91716500</v>
      </c>
      <c r="AP596" s="2">
        <v>10947000</v>
      </c>
      <c r="AQ596" s="4"/>
      <c r="AR596" s="5"/>
      <c r="AS596" s="2">
        <v>47945000</v>
      </c>
      <c r="AT596" s="6">
        <v>49940700</v>
      </c>
    </row>
    <row r="597" spans="1:46" ht="30" x14ac:dyDescent="0.25">
      <c r="A597" s="2">
        <v>404111</v>
      </c>
      <c r="B597" s="3" t="s">
        <v>1118</v>
      </c>
      <c r="C597" s="3" t="s">
        <v>1444</v>
      </c>
      <c r="D597" s="3" t="s">
        <v>141</v>
      </c>
      <c r="E597" s="2">
        <v>152</v>
      </c>
      <c r="F597" s="3" t="s">
        <v>1120</v>
      </c>
      <c r="G597" s="3" t="s">
        <v>1121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4"/>
      <c r="AQ597" s="4"/>
      <c r="AR597" s="5"/>
      <c r="AS597" s="5"/>
      <c r="AT597" s="4"/>
    </row>
    <row r="598" spans="1:46" ht="30" x14ac:dyDescent="0.25">
      <c r="A598" s="2">
        <v>404112</v>
      </c>
      <c r="B598" s="3" t="s">
        <v>1118</v>
      </c>
      <c r="C598" s="3" t="s">
        <v>1444</v>
      </c>
      <c r="D598" s="3" t="s">
        <v>136</v>
      </c>
      <c r="E598" s="2">
        <v>1500</v>
      </c>
      <c r="F598" s="3" t="s">
        <v>1120</v>
      </c>
      <c r="G598" s="3" t="s">
        <v>1121</v>
      </c>
      <c r="H598" s="6">
        <v>14500000</v>
      </c>
      <c r="I598" s="6">
        <v>11440000</v>
      </c>
      <c r="J598" s="6">
        <v>11440000</v>
      </c>
      <c r="K598" s="6">
        <v>11440000</v>
      </c>
      <c r="L598" s="6">
        <v>11440000</v>
      </c>
      <c r="M598" s="6">
        <v>11440000</v>
      </c>
      <c r="N598" s="6">
        <v>11440000</v>
      </c>
      <c r="O598" s="6">
        <v>13960677</v>
      </c>
      <c r="P598" s="4"/>
      <c r="Q598" s="6">
        <v>13960677</v>
      </c>
      <c r="R598" s="6">
        <v>14000000</v>
      </c>
      <c r="S598" s="6">
        <v>14000000</v>
      </c>
      <c r="T598" s="6">
        <v>5400000</v>
      </c>
      <c r="U598" s="6">
        <v>5400000</v>
      </c>
      <c r="V598" s="6">
        <v>13800000</v>
      </c>
      <c r="W598" s="6">
        <v>14754600</v>
      </c>
      <c r="X598" s="6">
        <v>15341600</v>
      </c>
      <c r="Y598" s="6">
        <v>27554500</v>
      </c>
      <c r="Z598" s="6">
        <v>22458500</v>
      </c>
      <c r="AA598" s="6">
        <v>22458500</v>
      </c>
      <c r="AB598" s="6">
        <v>1530000</v>
      </c>
      <c r="AC598" s="4"/>
      <c r="AD598" s="4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4"/>
    </row>
    <row r="599" spans="1:46" ht="30" x14ac:dyDescent="0.25">
      <c r="A599" s="2">
        <v>405085</v>
      </c>
      <c r="B599" s="3" t="s">
        <v>1122</v>
      </c>
      <c r="C599" s="3" t="s">
        <v>1123</v>
      </c>
      <c r="D599" s="3" t="s">
        <v>136</v>
      </c>
      <c r="E599" s="2">
        <v>275</v>
      </c>
      <c r="F599" s="3" t="s">
        <v>1124</v>
      </c>
      <c r="G599" s="3" t="s">
        <v>1125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6">
        <v>36433022</v>
      </c>
      <c r="AB599" s="4"/>
      <c r="AC599" s="6">
        <v>39785000</v>
      </c>
      <c r="AD599" s="6">
        <v>39785000</v>
      </c>
      <c r="AE599" s="4"/>
      <c r="AF599" s="6">
        <v>32850000</v>
      </c>
      <c r="AG599" s="6">
        <v>32850000</v>
      </c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4"/>
    </row>
    <row r="600" spans="1:46" ht="30" x14ac:dyDescent="0.25">
      <c r="A600" s="2">
        <v>409307</v>
      </c>
      <c r="B600" s="3" t="s">
        <v>1122</v>
      </c>
      <c r="C600" s="3" t="s">
        <v>1123</v>
      </c>
      <c r="D600" s="3" t="s">
        <v>141</v>
      </c>
      <c r="E600" s="2">
        <v>248</v>
      </c>
      <c r="F600" s="3" t="s">
        <v>1126</v>
      </c>
      <c r="G600" s="3" t="s">
        <v>1127</v>
      </c>
      <c r="H600" s="6">
        <v>61221000</v>
      </c>
      <c r="I600" s="6">
        <v>69132000</v>
      </c>
      <c r="J600" s="6">
        <v>70304000</v>
      </c>
      <c r="K600" s="6">
        <v>70255000</v>
      </c>
      <c r="L600" s="6">
        <v>84867000</v>
      </c>
      <c r="M600" s="6">
        <v>70304000</v>
      </c>
      <c r="N600" s="6">
        <v>70304000</v>
      </c>
      <c r="O600" s="6">
        <v>70151000</v>
      </c>
      <c r="P600" s="6">
        <v>79667000</v>
      </c>
      <c r="Q600" s="6">
        <v>79667000</v>
      </c>
      <c r="R600" s="6">
        <v>69820000</v>
      </c>
      <c r="S600" s="4"/>
      <c r="T600" s="4"/>
      <c r="U600" s="4"/>
      <c r="V600" s="6">
        <v>62079000</v>
      </c>
      <c r="W600" s="6">
        <v>62079000</v>
      </c>
      <c r="X600" s="4"/>
      <c r="Y600" s="4"/>
      <c r="Z600" s="4"/>
      <c r="AA600" s="6">
        <v>36433023</v>
      </c>
      <c r="AB600" s="4"/>
      <c r="AC600" s="6">
        <v>39785000</v>
      </c>
      <c r="AD600" s="6">
        <v>39785000</v>
      </c>
      <c r="AE600" s="5"/>
      <c r="AF600" s="2">
        <v>32850000</v>
      </c>
      <c r="AG600" s="2">
        <v>32850000</v>
      </c>
      <c r="AH600" s="4"/>
      <c r="AI600" s="4"/>
      <c r="AJ600" s="6">
        <v>65700000</v>
      </c>
      <c r="AK600" s="6">
        <v>65700000</v>
      </c>
      <c r="AL600" s="4"/>
      <c r="AM600" s="4"/>
      <c r="AN600" s="5"/>
      <c r="AO600" s="4"/>
      <c r="AP600" s="4"/>
      <c r="AQ600" s="4"/>
      <c r="AR600" s="2">
        <v>57051400</v>
      </c>
      <c r="AS600" s="6">
        <v>82339800</v>
      </c>
      <c r="AT600" s="4"/>
    </row>
    <row r="601" spans="1:46" ht="30" x14ac:dyDescent="0.25">
      <c r="A601" s="2">
        <v>405421</v>
      </c>
      <c r="B601" s="3" t="s">
        <v>1128</v>
      </c>
      <c r="C601" s="3" t="s">
        <v>1447</v>
      </c>
      <c r="D601" s="3" t="s">
        <v>141</v>
      </c>
      <c r="E601" s="2">
        <v>385</v>
      </c>
      <c r="F601" s="3" t="s">
        <v>1130</v>
      </c>
      <c r="G601" s="3" t="s">
        <v>1131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6">
        <v>19300000</v>
      </c>
      <c r="Y601" s="4"/>
      <c r="Z601" s="4"/>
      <c r="AA601" s="4"/>
      <c r="AB601" s="6">
        <v>73000</v>
      </c>
      <c r="AC601" s="6">
        <v>150000</v>
      </c>
      <c r="AD601" s="6">
        <v>300000</v>
      </c>
      <c r="AE601" s="2">
        <v>325000</v>
      </c>
      <c r="AF601" s="2">
        <v>350000</v>
      </c>
      <c r="AG601" s="2">
        <v>360000</v>
      </c>
      <c r="AH601" s="2">
        <v>380000</v>
      </c>
      <c r="AI601" s="2">
        <v>250000</v>
      </c>
      <c r="AJ601" s="2">
        <v>100000</v>
      </c>
      <c r="AK601" s="5"/>
      <c r="AL601" s="4"/>
      <c r="AM601" s="4"/>
      <c r="AN601" s="5"/>
      <c r="AO601" s="4"/>
      <c r="AP601" s="4"/>
      <c r="AQ601" s="4"/>
      <c r="AR601" s="5"/>
      <c r="AS601" s="4"/>
      <c r="AT601" s="4"/>
    </row>
    <row r="602" spans="1:46" ht="30" x14ac:dyDescent="0.25">
      <c r="A602" s="2">
        <v>409379</v>
      </c>
      <c r="B602" s="3" t="s">
        <v>1895</v>
      </c>
      <c r="C602" s="3" t="s">
        <v>1896</v>
      </c>
      <c r="D602" s="3" t="s">
        <v>177</v>
      </c>
      <c r="E602" s="2">
        <v>1611</v>
      </c>
      <c r="F602" s="3" t="s">
        <v>1897</v>
      </c>
      <c r="G602" s="3" t="s">
        <v>1898</v>
      </c>
      <c r="H602" s="6">
        <v>146224000</v>
      </c>
      <c r="I602" s="6">
        <v>147684000</v>
      </c>
      <c r="J602" s="6">
        <v>151973000</v>
      </c>
      <c r="K602" s="6">
        <v>132677000</v>
      </c>
      <c r="L602" s="6">
        <v>120134000</v>
      </c>
      <c r="M602" s="6">
        <v>127300000</v>
      </c>
      <c r="N602" s="6">
        <v>109000000</v>
      </c>
      <c r="O602" s="6">
        <v>143000000</v>
      </c>
      <c r="P602" s="6">
        <v>120000000</v>
      </c>
      <c r="Q602" s="6">
        <v>61834000</v>
      </c>
      <c r="R602" s="6">
        <v>134854000</v>
      </c>
      <c r="S602" s="6">
        <v>134580000</v>
      </c>
      <c r="T602" s="6">
        <v>132703000</v>
      </c>
      <c r="U602" s="6">
        <v>134028000</v>
      </c>
      <c r="V602" s="6">
        <v>141341000</v>
      </c>
      <c r="W602" s="6">
        <v>134034000</v>
      </c>
      <c r="X602" s="6">
        <v>141500000</v>
      </c>
      <c r="Y602" s="4"/>
      <c r="Z602" s="4"/>
      <c r="AA602" s="6">
        <v>89328750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5"/>
      <c r="AO602" s="4"/>
      <c r="AP602" s="4"/>
      <c r="AQ602" s="4"/>
      <c r="AR602" s="5"/>
      <c r="AS602" s="4"/>
      <c r="AT602" s="4"/>
    </row>
    <row r="603" spans="1:46" ht="30" x14ac:dyDescent="0.25">
      <c r="A603" s="2">
        <v>409384</v>
      </c>
      <c r="B603" s="3" t="s">
        <v>1895</v>
      </c>
      <c r="C603" s="3" t="s">
        <v>1896</v>
      </c>
      <c r="D603" s="3" t="s">
        <v>180</v>
      </c>
      <c r="E603" s="2">
        <v>1527</v>
      </c>
      <c r="F603" s="3" t="s">
        <v>1899</v>
      </c>
      <c r="G603" s="3" t="s">
        <v>1900</v>
      </c>
      <c r="H603" s="6">
        <v>225200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4"/>
      <c r="Q603" s="4"/>
      <c r="R603" s="4"/>
      <c r="S603" s="6">
        <v>0</v>
      </c>
      <c r="T603" s="6">
        <v>0</v>
      </c>
      <c r="U603" s="4"/>
      <c r="V603" s="4"/>
      <c r="W603" s="4"/>
      <c r="X603" s="4"/>
      <c r="Y603" s="4"/>
      <c r="Z603" s="4"/>
      <c r="AA603" s="6">
        <v>0</v>
      </c>
      <c r="AB603" s="4"/>
      <c r="AC603" s="4"/>
      <c r="AD603" s="4"/>
      <c r="AE603" s="4"/>
      <c r="AF603" s="5"/>
      <c r="AG603" s="5"/>
      <c r="AH603" s="5"/>
      <c r="AI603" s="5"/>
      <c r="AJ603" s="5"/>
      <c r="AK603" s="5"/>
      <c r="AL603" s="5"/>
      <c r="AM603" s="5"/>
      <c r="AN603" s="4"/>
      <c r="AO603" s="5"/>
      <c r="AP603" s="5"/>
      <c r="AQ603" s="5"/>
      <c r="AR603" s="5"/>
      <c r="AS603" s="5"/>
      <c r="AT603" s="5"/>
    </row>
    <row r="604" spans="1:46" ht="30" x14ac:dyDescent="0.25">
      <c r="A604" s="2">
        <v>409385</v>
      </c>
      <c r="B604" s="3" t="s">
        <v>1895</v>
      </c>
      <c r="C604" s="3" t="s">
        <v>1896</v>
      </c>
      <c r="D604" s="3" t="s">
        <v>141</v>
      </c>
      <c r="E604" s="2">
        <v>1600</v>
      </c>
      <c r="F604" s="3" t="s">
        <v>1901</v>
      </c>
      <c r="G604" s="3" t="s">
        <v>1902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5"/>
      <c r="AE604" s="5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 ht="30" x14ac:dyDescent="0.25">
      <c r="A605" s="2">
        <v>409386</v>
      </c>
      <c r="B605" s="3" t="s">
        <v>1895</v>
      </c>
      <c r="C605" s="3" t="s">
        <v>1896</v>
      </c>
      <c r="D605" s="3" t="s">
        <v>136</v>
      </c>
      <c r="E605" s="2">
        <v>1577</v>
      </c>
      <c r="F605" s="3" t="s">
        <v>1903</v>
      </c>
      <c r="G605" s="3" t="s">
        <v>1904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4"/>
      <c r="Q605" s="4"/>
      <c r="R605" s="4"/>
      <c r="S605" s="4"/>
      <c r="T605" s="6">
        <v>0</v>
      </c>
      <c r="U605" s="4"/>
      <c r="V605" s="4"/>
      <c r="W605" s="4"/>
      <c r="X605" s="4"/>
      <c r="Y605" s="4"/>
      <c r="Z605" s="4"/>
      <c r="AA605" s="4"/>
      <c r="AB605" s="4"/>
      <c r="AC605" s="4"/>
      <c r="AD605" s="5"/>
      <c r="AE605" s="5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spans="1:46" ht="30" x14ac:dyDescent="0.25">
      <c r="A606" s="2">
        <v>409387</v>
      </c>
      <c r="B606" s="3" t="s">
        <v>1895</v>
      </c>
      <c r="C606" s="3" t="s">
        <v>1896</v>
      </c>
      <c r="D606" s="3" t="s">
        <v>157</v>
      </c>
      <c r="E606" s="2">
        <v>2007</v>
      </c>
      <c r="F606" s="3" t="s">
        <v>1905</v>
      </c>
      <c r="G606" s="3" t="s">
        <v>1906</v>
      </c>
      <c r="H606" s="6">
        <v>62896000</v>
      </c>
      <c r="I606" s="6">
        <v>45872000</v>
      </c>
      <c r="J606" s="6">
        <v>0</v>
      </c>
      <c r="K606" s="6">
        <v>1640000</v>
      </c>
      <c r="L606" s="6">
        <v>22222000</v>
      </c>
      <c r="M606" s="6">
        <v>26721000</v>
      </c>
      <c r="N606" s="6">
        <v>0</v>
      </c>
      <c r="O606" s="6">
        <v>7000000</v>
      </c>
      <c r="P606" s="6">
        <v>58000000</v>
      </c>
      <c r="Q606" s="6">
        <v>129183600</v>
      </c>
      <c r="R606" s="6">
        <v>76690300</v>
      </c>
      <c r="S606" s="6">
        <v>76491300</v>
      </c>
      <c r="T606" s="4"/>
      <c r="U606" s="6">
        <v>36085600</v>
      </c>
      <c r="V606" s="6">
        <v>30497700</v>
      </c>
      <c r="W606" s="6">
        <v>26772500</v>
      </c>
      <c r="X606" s="4"/>
      <c r="Y606" s="4"/>
      <c r="Z606" s="4"/>
      <c r="AA606" s="6">
        <v>44664375</v>
      </c>
      <c r="AB606" s="4"/>
      <c r="AC606" s="4"/>
      <c r="AD606" s="4"/>
      <c r="AE606" s="4"/>
      <c r="AF606" s="4"/>
      <c r="AG606" s="4"/>
      <c r="AH606" s="5"/>
      <c r="AI606" s="5"/>
      <c r="AJ606" s="5"/>
      <c r="AK606" s="5"/>
      <c r="AL606" s="5"/>
      <c r="AM606" s="5"/>
      <c r="AN606" s="4"/>
      <c r="AO606" s="4"/>
      <c r="AP606" s="4"/>
      <c r="AQ606" s="4"/>
      <c r="AR606" s="4"/>
      <c r="AS606" s="4"/>
      <c r="AT606" s="4"/>
    </row>
    <row r="607" spans="1:46" ht="30" x14ac:dyDescent="0.25">
      <c r="A607" s="2">
        <v>409389</v>
      </c>
      <c r="B607" s="3" t="s">
        <v>1895</v>
      </c>
      <c r="C607" s="3" t="s">
        <v>1896</v>
      </c>
      <c r="D607" s="3" t="s">
        <v>169</v>
      </c>
      <c r="E607" s="2">
        <v>1653</v>
      </c>
      <c r="F607" s="3" t="s">
        <v>1907</v>
      </c>
      <c r="G607" s="3" t="s">
        <v>1908</v>
      </c>
      <c r="H607" s="6">
        <v>70400900</v>
      </c>
      <c r="I607" s="6">
        <v>98796000</v>
      </c>
      <c r="J607" s="6">
        <v>162790800</v>
      </c>
      <c r="K607" s="6">
        <v>120584200</v>
      </c>
      <c r="L607" s="6">
        <v>75718500</v>
      </c>
      <c r="M607" s="6">
        <v>66095100</v>
      </c>
      <c r="N607" s="6">
        <v>71000000</v>
      </c>
      <c r="O607" s="6">
        <v>72000000</v>
      </c>
      <c r="P607" s="6">
        <v>13300000</v>
      </c>
      <c r="Q607" s="4"/>
      <c r="R607" s="4"/>
      <c r="S607" s="4"/>
      <c r="T607" s="6">
        <v>80537900</v>
      </c>
      <c r="U607" s="6">
        <v>50998300</v>
      </c>
      <c r="V607" s="6">
        <v>62323900</v>
      </c>
      <c r="W607" s="6">
        <v>50123600</v>
      </c>
      <c r="X607" s="6">
        <v>60961100</v>
      </c>
      <c r="Y607" s="4"/>
      <c r="Z607" s="4"/>
      <c r="AA607" s="6">
        <v>44664375</v>
      </c>
      <c r="AB607" s="4"/>
      <c r="AC607" s="4"/>
      <c r="AD607" s="4"/>
      <c r="AE607" s="4"/>
      <c r="AF607" s="4"/>
      <c r="AG607" s="4"/>
      <c r="AH607" s="5"/>
      <c r="AI607" s="5"/>
      <c r="AJ607" s="5"/>
      <c r="AK607" s="5"/>
      <c r="AL607" s="5"/>
      <c r="AM607" s="5"/>
      <c r="AN607" s="4"/>
      <c r="AO607" s="4"/>
      <c r="AP607" s="4"/>
      <c r="AQ607" s="4"/>
      <c r="AR607" s="4"/>
      <c r="AS607" s="4"/>
      <c r="AT607" s="4"/>
    </row>
    <row r="608" spans="1:46" ht="30" x14ac:dyDescent="0.25">
      <c r="A608" s="2">
        <v>409222</v>
      </c>
      <c r="B608" s="3" t="s">
        <v>1132</v>
      </c>
      <c r="C608" s="3" t="s">
        <v>1133</v>
      </c>
      <c r="D608" s="3" t="s">
        <v>141</v>
      </c>
      <c r="E608" s="2">
        <v>318</v>
      </c>
      <c r="F608" s="3" t="s">
        <v>1136</v>
      </c>
      <c r="G608" s="3" t="s">
        <v>1137</v>
      </c>
      <c r="H608" s="6">
        <v>19660200</v>
      </c>
      <c r="I608" s="6">
        <v>5256000</v>
      </c>
      <c r="J608" s="6">
        <v>23519900</v>
      </c>
      <c r="K608" s="6">
        <v>2248600</v>
      </c>
      <c r="L608" s="6">
        <v>9592900</v>
      </c>
      <c r="M608" s="6">
        <v>7119100</v>
      </c>
      <c r="N608" s="6">
        <v>0</v>
      </c>
      <c r="O608" s="6">
        <v>0</v>
      </c>
      <c r="P608" s="4"/>
      <c r="Q608" s="4"/>
      <c r="R608" s="6">
        <v>1018000</v>
      </c>
      <c r="S608" s="4"/>
      <c r="T608" s="4"/>
      <c r="U608" s="4"/>
      <c r="V608" s="4"/>
      <c r="W608" s="4"/>
      <c r="X608" s="6">
        <v>1886000</v>
      </c>
      <c r="Y608" s="4"/>
      <c r="Z608" s="4"/>
      <c r="AA608" s="4"/>
      <c r="AB608" s="4"/>
      <c r="AC608" s="6">
        <v>2158000</v>
      </c>
      <c r="AD608" s="6">
        <v>318000</v>
      </c>
      <c r="AE608" s="4"/>
      <c r="AF608" s="4"/>
      <c r="AG608" s="2">
        <v>1298000</v>
      </c>
      <c r="AH608" s="5"/>
      <c r="AI608" s="5"/>
      <c r="AJ608" s="5"/>
      <c r="AK608" s="5"/>
      <c r="AL608" s="5"/>
      <c r="AM608" s="5"/>
      <c r="AN608" s="4"/>
      <c r="AO608" s="4"/>
      <c r="AP608" s="4"/>
      <c r="AQ608" s="4"/>
      <c r="AR608" s="4"/>
      <c r="AS608" s="4"/>
      <c r="AT608" s="4"/>
    </row>
    <row r="609" spans="1:46" ht="30" x14ac:dyDescent="0.25">
      <c r="A609" s="2">
        <v>409223</v>
      </c>
      <c r="B609" s="3" t="s">
        <v>1132</v>
      </c>
      <c r="C609" s="3" t="s">
        <v>1133</v>
      </c>
      <c r="D609" s="3" t="s">
        <v>136</v>
      </c>
      <c r="E609" s="2">
        <v>325</v>
      </c>
      <c r="F609" s="3" t="s">
        <v>1134</v>
      </c>
      <c r="G609" s="3" t="s">
        <v>1135</v>
      </c>
      <c r="H609" s="6">
        <v>188251000</v>
      </c>
      <c r="I609" s="6">
        <v>154611000</v>
      </c>
      <c r="J609" s="6">
        <v>134545000</v>
      </c>
      <c r="K609" s="6">
        <v>183861000</v>
      </c>
      <c r="L609" s="6">
        <v>168117000</v>
      </c>
      <c r="M609" s="6">
        <v>178449000</v>
      </c>
      <c r="N609" s="6">
        <v>163235000</v>
      </c>
      <c r="O609" s="6">
        <v>184254000</v>
      </c>
      <c r="P609" s="6">
        <v>182301000</v>
      </c>
      <c r="Q609" s="6">
        <v>172391000</v>
      </c>
      <c r="R609" s="6">
        <v>189054000</v>
      </c>
      <c r="S609" s="6">
        <v>147752000</v>
      </c>
      <c r="T609" s="6">
        <v>183548000</v>
      </c>
      <c r="U609" s="6">
        <v>192504000</v>
      </c>
      <c r="V609" s="6">
        <v>190222000</v>
      </c>
      <c r="W609" s="6">
        <v>172251000</v>
      </c>
      <c r="X609" s="6">
        <v>190878000</v>
      </c>
      <c r="Y609" s="6">
        <v>215222000</v>
      </c>
      <c r="Z609" s="6">
        <v>212852000</v>
      </c>
      <c r="AA609" s="6">
        <v>185192000</v>
      </c>
      <c r="AB609" s="6">
        <v>185192000</v>
      </c>
      <c r="AC609" s="6">
        <v>141253000</v>
      </c>
      <c r="AD609" s="6">
        <v>176815000</v>
      </c>
      <c r="AE609" s="6">
        <v>144566000</v>
      </c>
      <c r="AF609" s="6">
        <v>145348000</v>
      </c>
      <c r="AG609" s="2">
        <v>133800000</v>
      </c>
      <c r="AH609" s="2">
        <v>139820000</v>
      </c>
      <c r="AI609" s="2">
        <v>130176000</v>
      </c>
      <c r="AJ609" s="2">
        <v>131208000</v>
      </c>
      <c r="AK609" s="2">
        <v>121085000</v>
      </c>
      <c r="AL609" s="2">
        <v>123362000</v>
      </c>
      <c r="AM609" s="2">
        <v>106476000</v>
      </c>
      <c r="AN609" s="4"/>
      <c r="AO609" s="4"/>
      <c r="AP609" s="4"/>
      <c r="AQ609" s="4"/>
      <c r="AR609" s="4"/>
      <c r="AS609" s="4"/>
      <c r="AT609" s="4"/>
    </row>
    <row r="610" spans="1:46" ht="30" x14ac:dyDescent="0.25">
      <c r="A610" s="2">
        <v>404031</v>
      </c>
      <c r="B610" s="3" t="s">
        <v>1909</v>
      </c>
      <c r="C610" s="3" t="s">
        <v>1910</v>
      </c>
      <c r="D610" s="3" t="s">
        <v>136</v>
      </c>
      <c r="E610" s="2">
        <v>1402</v>
      </c>
      <c r="F610" s="3" t="s">
        <v>1911</v>
      </c>
      <c r="G610" s="3" t="s">
        <v>1912</v>
      </c>
      <c r="H610" s="6">
        <v>150000000</v>
      </c>
      <c r="I610" s="6">
        <v>275200000</v>
      </c>
      <c r="J610" s="6">
        <v>71080000</v>
      </c>
      <c r="K610" s="6">
        <v>36740000</v>
      </c>
      <c r="L610" s="6">
        <v>8760000</v>
      </c>
      <c r="M610" s="6">
        <v>47705040</v>
      </c>
      <c r="N610" s="6">
        <v>31858560</v>
      </c>
      <c r="O610" s="6">
        <v>36645600</v>
      </c>
      <c r="P610" s="6">
        <v>50171200</v>
      </c>
      <c r="Q610" s="6">
        <v>19875600</v>
      </c>
      <c r="R610" s="6">
        <v>106255480</v>
      </c>
      <c r="S610" s="6">
        <v>106832000</v>
      </c>
      <c r="T610" s="6">
        <v>38191320</v>
      </c>
      <c r="U610" s="6">
        <v>83184400</v>
      </c>
      <c r="V610" s="6">
        <v>221068800</v>
      </c>
      <c r="W610" s="6">
        <v>265346800</v>
      </c>
      <c r="X610" s="6">
        <v>576000</v>
      </c>
      <c r="Y610" s="4"/>
      <c r="Z610" s="6">
        <v>80508600</v>
      </c>
      <c r="AA610" s="6">
        <v>64160640</v>
      </c>
      <c r="AB610" s="6">
        <v>96361200</v>
      </c>
      <c r="AC610" s="6">
        <v>344811000</v>
      </c>
      <c r="AD610" s="6">
        <v>309564000</v>
      </c>
      <c r="AE610" s="6">
        <v>132200000</v>
      </c>
      <c r="AF610" s="6">
        <v>84982100</v>
      </c>
      <c r="AG610" s="5"/>
      <c r="AH610" s="5"/>
      <c r="AI610" s="2">
        <v>37652400</v>
      </c>
      <c r="AJ610" s="2">
        <v>32018400</v>
      </c>
      <c r="AK610" s="2">
        <v>184126400</v>
      </c>
      <c r="AL610" s="2">
        <v>82926800</v>
      </c>
      <c r="AM610" s="2">
        <v>54993600</v>
      </c>
      <c r="AN610" s="4"/>
      <c r="AO610" s="4"/>
      <c r="AP610" s="4"/>
      <c r="AQ610" s="4"/>
      <c r="AR610" s="4"/>
      <c r="AS610" s="4"/>
      <c r="AT610" s="4"/>
    </row>
    <row r="611" spans="1:46" ht="30" x14ac:dyDescent="0.25">
      <c r="A611" s="2">
        <v>404032</v>
      </c>
      <c r="B611" s="3" t="s">
        <v>1909</v>
      </c>
      <c r="C611" s="3" t="s">
        <v>1910</v>
      </c>
      <c r="D611" s="3" t="s">
        <v>180</v>
      </c>
      <c r="E611" s="2">
        <v>1410</v>
      </c>
      <c r="F611" s="3" t="s">
        <v>1913</v>
      </c>
      <c r="G611" s="3" t="s">
        <v>1914</v>
      </c>
      <c r="H611" s="6">
        <v>210000000</v>
      </c>
      <c r="I611" s="6">
        <v>38900000</v>
      </c>
      <c r="J611" s="6">
        <v>196320000</v>
      </c>
      <c r="K611" s="6">
        <v>261470000</v>
      </c>
      <c r="L611" s="6">
        <v>288840000</v>
      </c>
      <c r="M611" s="6">
        <v>257439660</v>
      </c>
      <c r="N611" s="6">
        <v>307187900</v>
      </c>
      <c r="O611" s="6">
        <v>309526000</v>
      </c>
      <c r="P611" s="6">
        <v>264247972</v>
      </c>
      <c r="Q611" s="6">
        <v>281419813</v>
      </c>
      <c r="R611" s="6">
        <v>201567226</v>
      </c>
      <c r="S611" s="6">
        <v>199047440</v>
      </c>
      <c r="T611" s="6">
        <v>328250816</v>
      </c>
      <c r="U611" s="6">
        <v>316010200</v>
      </c>
      <c r="V611" s="6">
        <v>179769000</v>
      </c>
      <c r="W611" s="6">
        <v>63063000</v>
      </c>
      <c r="X611" s="6">
        <v>34022000</v>
      </c>
      <c r="Y611" s="4"/>
      <c r="Z611" s="6">
        <v>104862000</v>
      </c>
      <c r="AA611" s="6">
        <v>158685000</v>
      </c>
      <c r="AB611" s="6">
        <v>151405000</v>
      </c>
      <c r="AC611" s="6">
        <v>124260000</v>
      </c>
      <c r="AD611" s="6">
        <v>8393000</v>
      </c>
      <c r="AE611" s="6">
        <v>64338000</v>
      </c>
      <c r="AF611" s="6">
        <v>137366000</v>
      </c>
      <c r="AG611" s="5"/>
      <c r="AH611" s="5"/>
      <c r="AI611" s="2">
        <v>109232000</v>
      </c>
      <c r="AJ611" s="2">
        <v>79121000</v>
      </c>
      <c r="AK611" s="2">
        <v>45324558</v>
      </c>
      <c r="AL611" s="2">
        <v>136570000</v>
      </c>
      <c r="AM611" s="2">
        <v>56690000</v>
      </c>
      <c r="AN611" s="4"/>
      <c r="AO611" s="4"/>
      <c r="AP611" s="4"/>
      <c r="AQ611" s="4"/>
      <c r="AR611" s="4"/>
      <c r="AS611" s="4"/>
      <c r="AT611" s="4"/>
    </row>
    <row r="612" spans="1:46" ht="30" x14ac:dyDescent="0.25">
      <c r="A612" s="2">
        <v>405365</v>
      </c>
      <c r="B612" s="3" t="s">
        <v>1909</v>
      </c>
      <c r="C612" s="3" t="s">
        <v>1910</v>
      </c>
      <c r="D612" s="3" t="s">
        <v>141</v>
      </c>
      <c r="E612" s="2">
        <v>1407</v>
      </c>
      <c r="F612" s="3" t="s">
        <v>1913</v>
      </c>
      <c r="G612" s="3" t="s">
        <v>1914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2">
        <v>303844000</v>
      </c>
      <c r="Y612" s="5"/>
      <c r="Z612" s="5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spans="1:46" ht="30" x14ac:dyDescent="0.25">
      <c r="A613" s="2">
        <v>405373</v>
      </c>
      <c r="B613" s="3" t="s">
        <v>1909</v>
      </c>
      <c r="C613" s="3" t="s">
        <v>1910</v>
      </c>
      <c r="D613" s="3" t="s">
        <v>157</v>
      </c>
      <c r="E613" s="2">
        <v>1415</v>
      </c>
      <c r="F613" s="3" t="s">
        <v>1915</v>
      </c>
      <c r="G613" s="3" t="s">
        <v>1916</v>
      </c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5"/>
      <c r="T613" s="5"/>
      <c r="U613" s="5"/>
      <c r="V613" s="5"/>
      <c r="W613" s="2">
        <v>53583000</v>
      </c>
      <c r="X613" s="5"/>
      <c r="Y613" s="5"/>
      <c r="Z613" s="2">
        <v>274137000</v>
      </c>
      <c r="AA613" s="6">
        <v>233664000</v>
      </c>
      <c r="AB613" s="6">
        <v>236520000</v>
      </c>
      <c r="AC613" s="6">
        <v>152910000</v>
      </c>
      <c r="AD613" s="6">
        <v>241175000</v>
      </c>
      <c r="AE613" s="6">
        <v>85150000</v>
      </c>
      <c r="AF613" s="6">
        <v>858541100</v>
      </c>
      <c r="AG613" s="4"/>
      <c r="AH613" s="4"/>
      <c r="AI613" s="6">
        <v>298864000</v>
      </c>
      <c r="AJ613" s="6">
        <v>267970000</v>
      </c>
      <c r="AK613" s="6">
        <v>121910000</v>
      </c>
      <c r="AL613" s="6">
        <v>187055000</v>
      </c>
      <c r="AM613" s="6">
        <v>286350000</v>
      </c>
      <c r="AN613" s="4"/>
      <c r="AO613" s="4"/>
      <c r="AP613" s="4"/>
      <c r="AQ613" s="4"/>
      <c r="AR613" s="4"/>
      <c r="AS613" s="4"/>
      <c r="AT613" s="4"/>
    </row>
    <row r="614" spans="1:46" ht="30" x14ac:dyDescent="0.25">
      <c r="A614" s="2">
        <v>404063</v>
      </c>
      <c r="B614" s="3" t="s">
        <v>1917</v>
      </c>
      <c r="C614" s="3" t="s">
        <v>1918</v>
      </c>
      <c r="D614" s="3" t="s">
        <v>141</v>
      </c>
      <c r="E614" s="2">
        <v>862</v>
      </c>
      <c r="F614" s="3" t="s">
        <v>1919</v>
      </c>
      <c r="G614" s="3" t="s">
        <v>1920</v>
      </c>
      <c r="H614" s="6">
        <v>8404400</v>
      </c>
      <c r="I614" s="6">
        <v>10941770</v>
      </c>
      <c r="J614" s="6">
        <v>11661936</v>
      </c>
      <c r="K614" s="6">
        <v>12350500</v>
      </c>
      <c r="L614" s="6">
        <v>10610840</v>
      </c>
      <c r="M614" s="6">
        <v>11210760</v>
      </c>
      <c r="N614" s="6">
        <v>4448800</v>
      </c>
      <c r="O614" s="6">
        <v>2191200</v>
      </c>
      <c r="P614" s="4"/>
      <c r="Q614" s="6">
        <v>1341343</v>
      </c>
      <c r="R614" s="6">
        <v>2051200</v>
      </c>
      <c r="S614" s="6">
        <v>2300601</v>
      </c>
      <c r="T614" s="6">
        <v>2300601</v>
      </c>
      <c r="U614" s="4"/>
      <c r="V614" s="4"/>
      <c r="W614" s="4"/>
      <c r="X614" s="4"/>
      <c r="Y614" s="4"/>
      <c r="Z614" s="4"/>
      <c r="AA614" s="4"/>
      <c r="AB614" s="4"/>
      <c r="AC614" s="4"/>
      <c r="AD614" s="6">
        <v>2635640</v>
      </c>
      <c r="AE614" s="6">
        <v>2310800</v>
      </c>
      <c r="AF614" s="2">
        <v>2473220</v>
      </c>
      <c r="AG614" s="2">
        <v>2552223</v>
      </c>
      <c r="AH614" s="2">
        <v>2681235</v>
      </c>
      <c r="AI614" s="2">
        <v>2811235</v>
      </c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4"/>
    </row>
    <row r="615" spans="1:46" ht="30" x14ac:dyDescent="0.25">
      <c r="A615" s="2">
        <v>404080</v>
      </c>
      <c r="B615" s="3" t="s">
        <v>1921</v>
      </c>
      <c r="C615" s="3" t="s">
        <v>1922</v>
      </c>
      <c r="D615" s="3" t="s">
        <v>141</v>
      </c>
      <c r="E615" s="2">
        <v>1573</v>
      </c>
      <c r="F615" s="3" t="s">
        <v>1923</v>
      </c>
      <c r="G615" s="3" t="s">
        <v>1565</v>
      </c>
      <c r="H615" s="6">
        <v>43000000</v>
      </c>
      <c r="I615" s="6">
        <v>39400000</v>
      </c>
      <c r="J615" s="6">
        <v>36000000</v>
      </c>
      <c r="K615" s="6">
        <v>31800000</v>
      </c>
      <c r="L615" s="6">
        <v>29200000</v>
      </c>
      <c r="M615" s="6">
        <v>36400000</v>
      </c>
      <c r="N615" s="6">
        <v>38400000</v>
      </c>
      <c r="O615" s="6">
        <v>42600000</v>
      </c>
      <c r="P615" s="6">
        <v>42300000</v>
      </c>
      <c r="Q615" s="6">
        <v>43610000</v>
      </c>
      <c r="R615" s="6">
        <v>43500000</v>
      </c>
      <c r="S615" s="6">
        <v>43500000</v>
      </c>
      <c r="T615" s="6">
        <v>53800000</v>
      </c>
      <c r="U615" s="6">
        <v>54800000</v>
      </c>
      <c r="V615" s="6">
        <v>60800000</v>
      </c>
      <c r="W615" s="6">
        <v>60800000</v>
      </c>
      <c r="X615" s="6">
        <v>60000000</v>
      </c>
      <c r="Y615" s="6">
        <v>71600000</v>
      </c>
      <c r="Z615" s="6">
        <v>88695000</v>
      </c>
      <c r="AA615" s="6">
        <v>96360000</v>
      </c>
      <c r="AB615" s="6">
        <v>114668400</v>
      </c>
      <c r="AC615" s="6">
        <v>111325000</v>
      </c>
      <c r="AD615" s="6">
        <v>111325000</v>
      </c>
      <c r="AE615" s="6">
        <v>111325000</v>
      </c>
      <c r="AF615" s="6">
        <v>58323000</v>
      </c>
      <c r="AG615" s="6">
        <v>57878399</v>
      </c>
      <c r="AH615" s="2">
        <v>56077197</v>
      </c>
      <c r="AI615" s="2">
        <v>58815318</v>
      </c>
      <c r="AJ615" s="2">
        <v>51066916</v>
      </c>
      <c r="AK615" s="2">
        <v>46854633</v>
      </c>
      <c r="AL615" s="2">
        <v>63125768</v>
      </c>
      <c r="AM615" s="2">
        <v>26218399</v>
      </c>
      <c r="AN615" s="6">
        <v>3214180</v>
      </c>
      <c r="AO615" s="6">
        <v>15705246</v>
      </c>
      <c r="AP615" s="6">
        <v>34715711</v>
      </c>
      <c r="AQ615" s="6">
        <v>33131092</v>
      </c>
      <c r="AR615" s="6">
        <v>30237932</v>
      </c>
      <c r="AS615" s="2">
        <v>43288661</v>
      </c>
      <c r="AT615" s="4"/>
    </row>
    <row r="616" spans="1:46" ht="30" x14ac:dyDescent="0.25">
      <c r="A616" s="2">
        <v>457074</v>
      </c>
      <c r="B616" s="3" t="s">
        <v>1921</v>
      </c>
      <c r="C616" s="3" t="s">
        <v>1922</v>
      </c>
      <c r="D616" s="3" t="s">
        <v>136</v>
      </c>
      <c r="E616" s="2">
        <v>1568</v>
      </c>
      <c r="F616" s="3" t="s">
        <v>499</v>
      </c>
      <c r="G616" s="3" t="s">
        <v>499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5"/>
      <c r="AF616" s="5"/>
      <c r="AG616" s="4"/>
      <c r="AH616" s="4"/>
      <c r="AI616" s="4"/>
      <c r="AJ616" s="5"/>
      <c r="AK616" s="5"/>
      <c r="AL616" s="5"/>
      <c r="AM616" s="6">
        <v>45808201</v>
      </c>
      <c r="AN616" s="6">
        <v>61649929</v>
      </c>
      <c r="AO616" s="6">
        <v>53482324</v>
      </c>
      <c r="AP616" s="6">
        <v>35716535</v>
      </c>
      <c r="AQ616" s="6">
        <v>34846651</v>
      </c>
      <c r="AR616" s="6">
        <v>39875557</v>
      </c>
      <c r="AS616" s="6">
        <v>40303122</v>
      </c>
      <c r="AT616" s="4"/>
    </row>
    <row r="617" spans="1:46" ht="30" x14ac:dyDescent="0.25">
      <c r="A617" s="2">
        <v>404155</v>
      </c>
      <c r="B617" s="3" t="s">
        <v>1138</v>
      </c>
      <c r="C617" s="3" t="s">
        <v>1139</v>
      </c>
      <c r="D617" s="3" t="s">
        <v>141</v>
      </c>
      <c r="E617" s="5"/>
      <c r="F617" s="3" t="s">
        <v>1140</v>
      </c>
      <c r="G617" s="3" t="s">
        <v>1141</v>
      </c>
      <c r="H617" s="6">
        <v>5490000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5"/>
      <c r="AF617" s="5"/>
      <c r="AG617" s="4"/>
      <c r="AH617" s="4"/>
      <c r="AI617" s="4"/>
      <c r="AJ617" s="5"/>
      <c r="AK617" s="5"/>
      <c r="AL617" s="5"/>
      <c r="AM617" s="4"/>
      <c r="AN617" s="4"/>
      <c r="AO617" s="4"/>
      <c r="AP617" s="4"/>
      <c r="AQ617" s="4"/>
      <c r="AR617" s="4"/>
      <c r="AS617" s="4"/>
      <c r="AT617" s="4"/>
    </row>
    <row r="618" spans="1:46" ht="30" x14ac:dyDescent="0.25">
      <c r="A618" s="2">
        <v>409351</v>
      </c>
      <c r="B618" s="3" t="s">
        <v>1142</v>
      </c>
      <c r="C618" s="3" t="s">
        <v>1143</v>
      </c>
      <c r="D618" s="3" t="s">
        <v>180</v>
      </c>
      <c r="E618" s="2">
        <v>150</v>
      </c>
      <c r="F618" s="3" t="s">
        <v>1144</v>
      </c>
      <c r="G618" s="3" t="s">
        <v>1145</v>
      </c>
      <c r="H618" s="6">
        <v>2489100</v>
      </c>
      <c r="I618" s="6">
        <v>2573000</v>
      </c>
      <c r="J618" s="6">
        <v>2605400</v>
      </c>
      <c r="K618" s="6">
        <v>2458100</v>
      </c>
      <c r="L618" s="6">
        <v>2065800</v>
      </c>
      <c r="M618" s="6">
        <v>2575600</v>
      </c>
      <c r="N618" s="6">
        <v>3499400</v>
      </c>
      <c r="O618" s="6">
        <v>2831900</v>
      </c>
      <c r="P618" s="6">
        <v>3225300</v>
      </c>
      <c r="Q618" s="6">
        <v>3264850</v>
      </c>
      <c r="R618" s="6">
        <v>3264850</v>
      </c>
      <c r="S618" s="6">
        <v>3264850</v>
      </c>
      <c r="T618" s="6">
        <v>2995920</v>
      </c>
      <c r="U618" s="6">
        <v>2995920</v>
      </c>
      <c r="V618" s="6">
        <v>1680900</v>
      </c>
      <c r="W618" s="6">
        <v>8800</v>
      </c>
      <c r="X618" s="6">
        <v>37300</v>
      </c>
      <c r="Y618" s="4"/>
      <c r="Z618" s="4"/>
      <c r="AA618" s="4"/>
      <c r="AB618" s="4"/>
      <c r="AC618" s="4"/>
      <c r="AD618" s="4"/>
      <c r="AE618" s="4"/>
      <c r="AF618" s="5"/>
      <c r="AG618" s="5"/>
      <c r="AH618" s="5"/>
      <c r="AI618" s="5"/>
      <c r="AJ618" s="5"/>
      <c r="AK618" s="5"/>
      <c r="AL618" s="5"/>
      <c r="AM618" s="2">
        <v>699400</v>
      </c>
      <c r="AN618" s="5"/>
      <c r="AO618" s="5"/>
      <c r="AP618" s="5"/>
      <c r="AQ618" s="5"/>
      <c r="AR618" s="5"/>
      <c r="AS618" s="5"/>
      <c r="AT618" s="4"/>
    </row>
    <row r="619" spans="1:46" ht="30" x14ac:dyDescent="0.25">
      <c r="A619" s="2">
        <v>409352</v>
      </c>
      <c r="B619" s="3" t="s">
        <v>1142</v>
      </c>
      <c r="C619" s="3" t="s">
        <v>1143</v>
      </c>
      <c r="D619" s="3" t="s">
        <v>136</v>
      </c>
      <c r="E619" s="2">
        <v>124</v>
      </c>
      <c r="F619" s="3" t="s">
        <v>1148</v>
      </c>
      <c r="G619" s="3" t="s">
        <v>1149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5"/>
      <c r="AF619" s="5"/>
      <c r="AG619" s="5"/>
      <c r="AH619" s="5"/>
      <c r="AI619" s="5"/>
      <c r="AJ619" s="5"/>
      <c r="AK619" s="5"/>
      <c r="AL619" s="5"/>
      <c r="AM619" s="4"/>
      <c r="AN619" s="5"/>
      <c r="AO619" s="5"/>
      <c r="AP619" s="5"/>
      <c r="AQ619" s="5"/>
      <c r="AR619" s="5"/>
      <c r="AS619" s="4"/>
      <c r="AT619" s="4"/>
    </row>
    <row r="620" spans="1:46" ht="30" x14ac:dyDescent="0.25">
      <c r="A620" s="2">
        <v>409353</v>
      </c>
      <c r="B620" s="3" t="s">
        <v>1142</v>
      </c>
      <c r="C620" s="3" t="s">
        <v>1143</v>
      </c>
      <c r="D620" s="3" t="s">
        <v>141</v>
      </c>
      <c r="E620" s="2">
        <v>132</v>
      </c>
      <c r="F620" s="3" t="s">
        <v>1146</v>
      </c>
      <c r="G620" s="3" t="s">
        <v>1147</v>
      </c>
      <c r="H620" s="6">
        <v>2922500</v>
      </c>
      <c r="I620" s="6">
        <v>3349700</v>
      </c>
      <c r="J620" s="6">
        <v>2688900</v>
      </c>
      <c r="K620" s="6">
        <v>3656900</v>
      </c>
      <c r="L620" s="6">
        <v>3722800</v>
      </c>
      <c r="M620" s="6">
        <v>3327500</v>
      </c>
      <c r="N620" s="6">
        <v>3035400</v>
      </c>
      <c r="O620" s="6">
        <v>3118700</v>
      </c>
      <c r="P620" s="6">
        <v>3304400</v>
      </c>
      <c r="Q620" s="6">
        <v>3264850</v>
      </c>
      <c r="R620" s="6">
        <v>3264850</v>
      </c>
      <c r="S620" s="6">
        <v>3264850</v>
      </c>
      <c r="T620" s="6">
        <v>2995920</v>
      </c>
      <c r="U620" s="6">
        <v>2995920</v>
      </c>
      <c r="V620" s="6">
        <v>5428600</v>
      </c>
      <c r="W620" s="6">
        <v>7351100</v>
      </c>
      <c r="X620" s="6">
        <v>6383800</v>
      </c>
      <c r="Y620" s="4"/>
      <c r="Z620" s="6">
        <v>7494800</v>
      </c>
      <c r="AA620" s="6">
        <v>5743000</v>
      </c>
      <c r="AB620" s="6">
        <v>4506400</v>
      </c>
      <c r="AC620" s="6">
        <v>4545000</v>
      </c>
      <c r="AD620" s="6">
        <v>4545000</v>
      </c>
      <c r="AE620" s="6">
        <v>5651100</v>
      </c>
      <c r="AF620" s="6">
        <v>5735300</v>
      </c>
      <c r="AG620" s="6">
        <v>5221500</v>
      </c>
      <c r="AH620" s="2">
        <v>5599200</v>
      </c>
      <c r="AI620" s="2">
        <v>6654100</v>
      </c>
      <c r="AJ620" s="2">
        <v>6881900</v>
      </c>
      <c r="AK620" s="2">
        <v>5650200</v>
      </c>
      <c r="AL620" s="2">
        <v>6487700</v>
      </c>
      <c r="AM620" s="2">
        <v>4661200</v>
      </c>
      <c r="AN620" s="2">
        <v>6182300</v>
      </c>
      <c r="AO620" s="5"/>
      <c r="AP620" s="2">
        <v>6375600</v>
      </c>
      <c r="AQ620" s="2">
        <v>4928100</v>
      </c>
      <c r="AR620" s="2">
        <v>1997600</v>
      </c>
      <c r="AS620" s="2">
        <v>4816800</v>
      </c>
      <c r="AT620" s="4"/>
    </row>
    <row r="621" spans="1:46" ht="30" x14ac:dyDescent="0.25">
      <c r="A621" s="2">
        <v>409325</v>
      </c>
      <c r="B621" s="3" t="s">
        <v>1150</v>
      </c>
      <c r="C621" s="3" t="s">
        <v>1151</v>
      </c>
      <c r="D621" s="3" t="s">
        <v>141</v>
      </c>
      <c r="E621" s="2">
        <v>300</v>
      </c>
      <c r="F621" s="3" t="s">
        <v>1152</v>
      </c>
      <c r="G621" s="3" t="s">
        <v>1153</v>
      </c>
      <c r="H621" s="4"/>
      <c r="I621" s="4"/>
      <c r="J621" s="4"/>
      <c r="K621" s="4"/>
      <c r="L621" s="4"/>
      <c r="M621" s="6">
        <v>9400000</v>
      </c>
      <c r="N621" s="6">
        <v>9400000</v>
      </c>
      <c r="O621" s="6">
        <v>9400000</v>
      </c>
      <c r="P621" s="4"/>
      <c r="Q621" s="6">
        <v>4800000</v>
      </c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4"/>
    </row>
    <row r="622" spans="1:46" ht="30" x14ac:dyDescent="0.25">
      <c r="A622" s="2">
        <v>404178</v>
      </c>
      <c r="B622" s="3" t="s">
        <v>1154</v>
      </c>
      <c r="C622" s="3" t="s">
        <v>1155</v>
      </c>
      <c r="D622" s="3" t="s">
        <v>136</v>
      </c>
      <c r="E622" s="2">
        <v>100</v>
      </c>
      <c r="F622" s="3" t="s">
        <v>1156</v>
      </c>
      <c r="G622" s="3" t="s">
        <v>1157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6">
        <v>210000</v>
      </c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4"/>
    </row>
    <row r="623" spans="1:46" ht="30" x14ac:dyDescent="0.25">
      <c r="A623" s="2">
        <v>404712</v>
      </c>
      <c r="B623" s="3" t="s">
        <v>1158</v>
      </c>
      <c r="C623" s="3" t="s">
        <v>1159</v>
      </c>
      <c r="D623" s="3" t="s">
        <v>141</v>
      </c>
      <c r="E623" s="2">
        <v>245</v>
      </c>
      <c r="F623" s="3" t="s">
        <v>1162</v>
      </c>
      <c r="G623" s="3" t="s">
        <v>1163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6">
        <v>400000</v>
      </c>
      <c r="W623" s="6">
        <v>400000</v>
      </c>
      <c r="X623" s="6">
        <v>4500000</v>
      </c>
      <c r="Y623" s="6">
        <v>2715400</v>
      </c>
      <c r="Z623" s="4"/>
      <c r="AA623" s="6">
        <v>750000</v>
      </c>
      <c r="AB623" s="4"/>
      <c r="AC623" s="4"/>
      <c r="AD623" s="4"/>
      <c r="AE623" s="4"/>
      <c r="AF623" s="4"/>
      <c r="AG623" s="4"/>
      <c r="AH623" s="4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4"/>
    </row>
    <row r="624" spans="1:46" ht="30" x14ac:dyDescent="0.25">
      <c r="A624" s="2">
        <v>404713</v>
      </c>
      <c r="B624" s="3" t="s">
        <v>1158</v>
      </c>
      <c r="C624" s="3" t="s">
        <v>1159</v>
      </c>
      <c r="D624" s="3" t="s">
        <v>136</v>
      </c>
      <c r="E624" s="2">
        <v>230</v>
      </c>
      <c r="F624" s="3" t="s">
        <v>1160</v>
      </c>
      <c r="G624" s="3" t="s">
        <v>1161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6">
        <v>100000</v>
      </c>
      <c r="W624" s="6">
        <v>100000</v>
      </c>
      <c r="X624" s="6">
        <v>300000</v>
      </c>
      <c r="Y624" s="6">
        <v>180000</v>
      </c>
      <c r="Z624" s="4"/>
      <c r="AA624" s="6">
        <v>120000</v>
      </c>
      <c r="AB624" s="4"/>
      <c r="AC624" s="4"/>
      <c r="AD624" s="4"/>
      <c r="AE624" s="4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4"/>
      <c r="AR624" s="5"/>
      <c r="AS624" s="4"/>
      <c r="AT624" s="4"/>
    </row>
    <row r="625" spans="1:46" ht="30" x14ac:dyDescent="0.25">
      <c r="A625" s="2">
        <v>404714</v>
      </c>
      <c r="B625" s="3" t="s">
        <v>1158</v>
      </c>
      <c r="C625" s="3" t="s">
        <v>1159</v>
      </c>
      <c r="D625" s="3" t="s">
        <v>180</v>
      </c>
      <c r="E625" s="2">
        <v>355</v>
      </c>
      <c r="F625" s="3" t="s">
        <v>1160</v>
      </c>
      <c r="G625" s="3" t="s">
        <v>1161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6">
        <v>5000000</v>
      </c>
      <c r="W625" s="6">
        <v>5000000</v>
      </c>
      <c r="X625" s="6">
        <v>9000000</v>
      </c>
      <c r="Y625" s="6">
        <v>2715400</v>
      </c>
      <c r="Z625" s="4"/>
      <c r="AA625" s="4"/>
      <c r="AB625" s="4"/>
      <c r="AC625" s="4"/>
      <c r="AD625" s="4"/>
      <c r="AE625" s="4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4"/>
      <c r="AR625" s="5"/>
      <c r="AS625" s="4"/>
      <c r="AT625" s="4"/>
    </row>
    <row r="626" spans="1:46" ht="30" x14ac:dyDescent="0.25">
      <c r="A626" s="2">
        <v>404159</v>
      </c>
      <c r="B626" s="3" t="s">
        <v>1164</v>
      </c>
      <c r="C626" s="3" t="s">
        <v>1165</v>
      </c>
      <c r="D626" s="3" t="s">
        <v>141</v>
      </c>
      <c r="E626" s="5"/>
      <c r="F626" s="3" t="s">
        <v>1166</v>
      </c>
      <c r="G626" s="3" t="s">
        <v>1167</v>
      </c>
      <c r="H626" s="6">
        <v>1830000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5"/>
      <c r="AI626" s="5"/>
      <c r="AJ626" s="5"/>
      <c r="AK626" s="5"/>
      <c r="AL626" s="5"/>
      <c r="AM626" s="5"/>
      <c r="AN626" s="5"/>
      <c r="AO626" s="5"/>
      <c r="AP626" s="5"/>
      <c r="AQ626" s="4"/>
      <c r="AR626" s="5"/>
      <c r="AS626" s="4"/>
      <c r="AT626" s="4"/>
    </row>
    <row r="627" spans="1:46" ht="30" x14ac:dyDescent="0.25">
      <c r="A627" s="2">
        <v>409182</v>
      </c>
      <c r="B627" s="3" t="s">
        <v>1168</v>
      </c>
      <c r="C627" s="3" t="s">
        <v>1169</v>
      </c>
      <c r="D627" s="3" t="s">
        <v>157</v>
      </c>
      <c r="E627" s="2">
        <v>604</v>
      </c>
      <c r="F627" s="3" t="s">
        <v>1924</v>
      </c>
      <c r="G627" s="3" t="s">
        <v>1925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4"/>
      <c r="O627" s="6">
        <v>0</v>
      </c>
      <c r="P627" s="4"/>
      <c r="Q627" s="6">
        <v>11282276</v>
      </c>
      <c r="R627" s="6">
        <v>14408120</v>
      </c>
      <c r="S627" s="4"/>
      <c r="T627" s="4"/>
      <c r="U627" s="6">
        <v>3942000</v>
      </c>
      <c r="V627" s="6">
        <v>3942000</v>
      </c>
      <c r="W627" s="6">
        <v>3066000</v>
      </c>
      <c r="X627" s="4"/>
      <c r="Y627" s="4"/>
      <c r="Z627" s="4"/>
      <c r="AA627" s="6">
        <v>2710000</v>
      </c>
      <c r="AB627" s="6">
        <v>2710000</v>
      </c>
      <c r="AC627" s="6">
        <v>2625000</v>
      </c>
      <c r="AD627" s="4"/>
      <c r="AE627" s="4"/>
      <c r="AF627" s="4"/>
      <c r="AG627" s="4"/>
      <c r="AH627" s="4"/>
      <c r="AI627" s="5"/>
      <c r="AJ627" s="5"/>
      <c r="AK627" s="5"/>
      <c r="AL627" s="5"/>
      <c r="AM627" s="5"/>
      <c r="AN627" s="5"/>
      <c r="AO627" s="5"/>
      <c r="AP627" s="5"/>
      <c r="AQ627" s="4"/>
      <c r="AR627" s="5"/>
      <c r="AS627" s="4"/>
      <c r="AT627" s="4"/>
    </row>
    <row r="628" spans="1:46" ht="30" x14ac:dyDescent="0.25">
      <c r="A628" s="2">
        <v>409183</v>
      </c>
      <c r="B628" s="3" t="s">
        <v>1168</v>
      </c>
      <c r="C628" s="3" t="s">
        <v>1169</v>
      </c>
      <c r="D628" s="3" t="s">
        <v>136</v>
      </c>
      <c r="E628" s="2">
        <v>71</v>
      </c>
      <c r="F628" s="3" t="s">
        <v>1170</v>
      </c>
      <c r="G628" s="3" t="s">
        <v>1171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4"/>
      <c r="O628" s="6">
        <v>0</v>
      </c>
      <c r="P628" s="4"/>
      <c r="Q628" s="6">
        <v>8429920</v>
      </c>
      <c r="R628" s="6">
        <v>14408120</v>
      </c>
      <c r="S628" s="4"/>
      <c r="T628" s="4"/>
      <c r="U628" s="4"/>
      <c r="V628" s="4"/>
      <c r="W628" s="6">
        <v>3066000</v>
      </c>
      <c r="X628" s="4"/>
      <c r="Y628" s="4"/>
      <c r="Z628" s="4"/>
      <c r="AA628" s="6">
        <v>2710000</v>
      </c>
      <c r="AB628" s="6">
        <v>2710000</v>
      </c>
      <c r="AC628" s="6">
        <v>2625000</v>
      </c>
      <c r="AD628" s="4"/>
      <c r="AE628" s="4"/>
      <c r="AF628" s="4"/>
      <c r="AG628" s="4"/>
      <c r="AH628" s="4"/>
      <c r="AI628" s="5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ht="30" x14ac:dyDescent="0.25">
      <c r="A629" s="2">
        <v>409184</v>
      </c>
      <c r="B629" s="3" t="s">
        <v>1168</v>
      </c>
      <c r="C629" s="3" t="s">
        <v>1169</v>
      </c>
      <c r="D629" s="3" t="s">
        <v>141</v>
      </c>
      <c r="E629" s="5"/>
      <c r="F629" s="3" t="s">
        <v>1926</v>
      </c>
      <c r="G629" s="3" t="s">
        <v>1927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4"/>
      <c r="O629" s="6">
        <v>0</v>
      </c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5"/>
      <c r="AG629" s="5"/>
      <c r="AH629" s="5"/>
      <c r="AI629" s="5"/>
      <c r="AJ629" s="5"/>
      <c r="AK629" s="5"/>
      <c r="AL629" s="5"/>
      <c r="AM629" s="4"/>
      <c r="AN629" s="4"/>
      <c r="AO629" s="5"/>
      <c r="AP629" s="5"/>
      <c r="AQ629" s="5"/>
      <c r="AR629" s="5"/>
      <c r="AS629" s="5"/>
      <c r="AT629" s="4"/>
    </row>
    <row r="630" spans="1:46" ht="30" x14ac:dyDescent="0.25">
      <c r="A630" s="2">
        <v>409185</v>
      </c>
      <c r="B630" s="3" t="s">
        <v>1168</v>
      </c>
      <c r="C630" s="3" t="s">
        <v>1169</v>
      </c>
      <c r="D630" s="3" t="s">
        <v>180</v>
      </c>
      <c r="E630" s="5"/>
      <c r="F630" s="3" t="s">
        <v>1928</v>
      </c>
      <c r="G630" s="3" t="s">
        <v>1929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4"/>
      <c r="O630" s="6">
        <v>0</v>
      </c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5"/>
      <c r="AG630" s="5"/>
      <c r="AH630" s="5"/>
      <c r="AI630" s="5"/>
      <c r="AJ630" s="5"/>
      <c r="AK630" s="5"/>
      <c r="AL630" s="5"/>
      <c r="AM630" s="4"/>
      <c r="AN630" s="4"/>
      <c r="AO630" s="5"/>
      <c r="AP630" s="5"/>
      <c r="AQ630" s="5"/>
      <c r="AR630" s="5"/>
      <c r="AS630" s="5"/>
      <c r="AT630" s="4"/>
    </row>
    <row r="631" spans="1:46" ht="30" x14ac:dyDescent="0.25">
      <c r="A631" s="2">
        <v>409186</v>
      </c>
      <c r="B631" s="3" t="s">
        <v>1168</v>
      </c>
      <c r="C631" s="3" t="s">
        <v>1169</v>
      </c>
      <c r="D631" s="3" t="s">
        <v>169</v>
      </c>
      <c r="E631" s="2">
        <v>58</v>
      </c>
      <c r="F631" s="3" t="s">
        <v>1172</v>
      </c>
      <c r="G631" s="3" t="s">
        <v>1173</v>
      </c>
      <c r="H631" s="6">
        <v>12592500</v>
      </c>
      <c r="I631" s="6">
        <v>6631000</v>
      </c>
      <c r="J631" s="6">
        <v>7600000</v>
      </c>
      <c r="K631" s="6">
        <v>8300000</v>
      </c>
      <c r="L631" s="6">
        <v>8700000</v>
      </c>
      <c r="M631" s="6">
        <v>7000000</v>
      </c>
      <c r="N631" s="6">
        <v>6051700</v>
      </c>
      <c r="O631" s="6">
        <v>10633545</v>
      </c>
      <c r="P631" s="6">
        <v>5029000</v>
      </c>
      <c r="Q631" s="4"/>
      <c r="R631" s="4"/>
      <c r="S631" s="4"/>
      <c r="T631" s="4"/>
      <c r="U631" s="6">
        <v>3942000</v>
      </c>
      <c r="V631" s="6">
        <v>3942000</v>
      </c>
      <c r="W631" s="6">
        <v>3066000</v>
      </c>
      <c r="X631" s="4"/>
      <c r="Y631" s="4"/>
      <c r="Z631" s="4"/>
      <c r="AA631" s="6">
        <v>2710000</v>
      </c>
      <c r="AB631" s="6">
        <v>2710000</v>
      </c>
      <c r="AC631" s="6">
        <v>2625000</v>
      </c>
      <c r="AD631" s="4"/>
      <c r="AE631" s="4"/>
      <c r="AF631" s="5"/>
      <c r="AG631" s="5"/>
      <c r="AH631" s="5"/>
      <c r="AI631" s="5"/>
      <c r="AJ631" s="5"/>
      <c r="AK631" s="5"/>
      <c r="AL631" s="5"/>
      <c r="AM631" s="4"/>
      <c r="AN631" s="4"/>
      <c r="AO631" s="5"/>
      <c r="AP631" s="5"/>
      <c r="AQ631" s="5"/>
      <c r="AR631" s="5"/>
      <c r="AS631" s="5"/>
      <c r="AT631" s="4"/>
    </row>
    <row r="632" spans="1:46" ht="30" x14ac:dyDescent="0.25">
      <c r="A632" s="2">
        <v>409188</v>
      </c>
      <c r="B632" s="3" t="s">
        <v>1168</v>
      </c>
      <c r="C632" s="3" t="s">
        <v>1169</v>
      </c>
      <c r="D632" s="3" t="s">
        <v>172</v>
      </c>
      <c r="E632" s="5"/>
      <c r="F632" s="3" t="s">
        <v>1174</v>
      </c>
      <c r="G632" s="3" t="s">
        <v>1175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6">
        <v>2710000</v>
      </c>
      <c r="AB632" s="6">
        <v>2710000</v>
      </c>
      <c r="AC632" s="6">
        <v>2625000</v>
      </c>
      <c r="AD632" s="4"/>
      <c r="AE632" s="4"/>
      <c r="AF632" s="5"/>
      <c r="AG632" s="5"/>
      <c r="AH632" s="5"/>
      <c r="AI632" s="5"/>
      <c r="AJ632" s="5"/>
      <c r="AK632" s="5"/>
      <c r="AL632" s="5"/>
      <c r="AM632" s="5"/>
      <c r="AN632" s="4"/>
      <c r="AO632" s="5"/>
      <c r="AP632" s="4"/>
      <c r="AQ632" s="4"/>
      <c r="AR632" s="4"/>
      <c r="AS632" s="4"/>
      <c r="AT632" s="4"/>
    </row>
    <row r="633" spans="1:46" ht="30" x14ac:dyDescent="0.25">
      <c r="A633" s="2">
        <v>404039</v>
      </c>
      <c r="B633" s="3" t="s">
        <v>1930</v>
      </c>
      <c r="C633" s="3" t="s">
        <v>1457</v>
      </c>
      <c r="D633" s="3" t="s">
        <v>141</v>
      </c>
      <c r="E633" s="2">
        <v>300</v>
      </c>
      <c r="F633" s="3" t="s">
        <v>1931</v>
      </c>
      <c r="G633" s="3" t="s">
        <v>1932</v>
      </c>
      <c r="H633" s="6">
        <v>400000</v>
      </c>
      <c r="I633" s="6">
        <v>300000</v>
      </c>
      <c r="J633" s="6">
        <v>300000</v>
      </c>
      <c r="K633" s="6">
        <v>300000</v>
      </c>
      <c r="L633" s="6">
        <v>300000</v>
      </c>
      <c r="M633" s="6">
        <v>3375000</v>
      </c>
      <c r="N633" s="6">
        <v>320000</v>
      </c>
      <c r="O633" s="6">
        <v>320000</v>
      </c>
      <c r="P633" s="6">
        <v>320000</v>
      </c>
      <c r="Q633" s="6">
        <v>43000</v>
      </c>
      <c r="R633" s="4"/>
      <c r="S633" s="4"/>
      <c r="T633" s="4"/>
      <c r="U633" s="4"/>
      <c r="V633" s="4"/>
      <c r="W633" s="4"/>
      <c r="X633" s="4"/>
      <c r="Y633" s="4"/>
      <c r="Z633" s="6">
        <v>88000</v>
      </c>
      <c r="AA633" s="4"/>
      <c r="AB633" s="4"/>
      <c r="AC633" s="4"/>
      <c r="AD633" s="4"/>
      <c r="AE633" s="4"/>
      <c r="AF633" s="5"/>
      <c r="AG633" s="5"/>
      <c r="AH633" s="5"/>
      <c r="AI633" s="5"/>
      <c r="AJ633" s="5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 ht="30" x14ac:dyDescent="0.25">
      <c r="A634" s="2">
        <v>404041</v>
      </c>
      <c r="B634" s="3" t="s">
        <v>1930</v>
      </c>
      <c r="C634" s="3" t="s">
        <v>1457</v>
      </c>
      <c r="D634" s="3" t="s">
        <v>136</v>
      </c>
      <c r="E634" s="2">
        <v>500</v>
      </c>
      <c r="F634" s="3" t="s">
        <v>499</v>
      </c>
      <c r="G634" s="3" t="s">
        <v>499</v>
      </c>
      <c r="H634" s="6">
        <v>400000</v>
      </c>
      <c r="I634" s="6">
        <v>500000</v>
      </c>
      <c r="J634" s="6">
        <v>500000</v>
      </c>
      <c r="K634" s="6">
        <v>500000</v>
      </c>
      <c r="L634" s="6">
        <v>500000</v>
      </c>
      <c r="M634" s="6">
        <v>94500</v>
      </c>
      <c r="N634" s="6">
        <v>540000</v>
      </c>
      <c r="O634" s="6">
        <v>540000</v>
      </c>
      <c r="P634" s="6">
        <v>540000</v>
      </c>
      <c r="Q634" s="6">
        <v>43000</v>
      </c>
      <c r="R634" s="4"/>
      <c r="S634" s="4"/>
      <c r="T634" s="4"/>
      <c r="U634" s="4"/>
      <c r="V634" s="4"/>
      <c r="W634" s="4"/>
      <c r="X634" s="4"/>
      <c r="Y634" s="4"/>
      <c r="Z634" s="6">
        <v>88000</v>
      </c>
      <c r="AA634" s="4"/>
      <c r="AB634" s="4"/>
      <c r="AC634" s="4"/>
      <c r="AD634" s="4"/>
      <c r="AE634" s="5"/>
      <c r="AF634" s="5"/>
      <c r="AG634" s="5"/>
      <c r="AH634" s="5"/>
      <c r="AI634" s="5"/>
      <c r="AJ634" s="5"/>
      <c r="AK634" s="5"/>
      <c r="AL634" s="5"/>
      <c r="AM634" s="5"/>
      <c r="AN634" s="4"/>
      <c r="AO634" s="4"/>
      <c r="AP634" s="5"/>
      <c r="AQ634" s="4"/>
      <c r="AR634" s="4"/>
      <c r="AS634" s="4"/>
      <c r="AT634" s="4"/>
    </row>
    <row r="635" spans="1:46" ht="30" x14ac:dyDescent="0.25">
      <c r="A635" s="2">
        <v>403993</v>
      </c>
      <c r="B635" s="3" t="s">
        <v>1176</v>
      </c>
      <c r="C635" s="3" t="s">
        <v>1177</v>
      </c>
      <c r="D635" s="3" t="s">
        <v>141</v>
      </c>
      <c r="E635" s="2">
        <v>195</v>
      </c>
      <c r="F635" s="3" t="s">
        <v>1178</v>
      </c>
      <c r="G635" s="3" t="s">
        <v>1179</v>
      </c>
      <c r="H635" s="6">
        <v>9150000</v>
      </c>
      <c r="I635" s="6">
        <v>9150000</v>
      </c>
      <c r="J635" s="6">
        <v>9150000</v>
      </c>
      <c r="K635" s="6">
        <v>9150000</v>
      </c>
      <c r="L635" s="6">
        <v>9150000</v>
      </c>
      <c r="M635" s="6">
        <v>9150000</v>
      </c>
      <c r="N635" s="6">
        <v>9150000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4"/>
      <c r="AR635" s="5"/>
      <c r="AS635" s="5"/>
      <c r="AT635" s="4"/>
    </row>
    <row r="636" spans="1:46" ht="30" x14ac:dyDescent="0.25">
      <c r="A636" s="2">
        <v>404081</v>
      </c>
      <c r="B636" s="3" t="s">
        <v>1180</v>
      </c>
      <c r="C636" s="3" t="s">
        <v>1181</v>
      </c>
      <c r="D636" s="3" t="s">
        <v>141</v>
      </c>
      <c r="E636" s="5"/>
      <c r="F636" s="3" t="s">
        <v>1182</v>
      </c>
      <c r="G636" s="3" t="s">
        <v>1183</v>
      </c>
      <c r="H636" s="6">
        <v>656000</v>
      </c>
      <c r="I636" s="6">
        <v>656000</v>
      </c>
      <c r="J636" s="6">
        <v>250000</v>
      </c>
      <c r="K636" s="6">
        <v>250000</v>
      </c>
      <c r="L636" s="6">
        <v>180000</v>
      </c>
      <c r="M636" s="6">
        <v>160000</v>
      </c>
      <c r="N636" s="6">
        <v>180000</v>
      </c>
      <c r="O636" s="6">
        <v>120000</v>
      </c>
      <c r="P636" s="6">
        <v>120000</v>
      </c>
      <c r="Q636" s="6">
        <v>80000</v>
      </c>
      <c r="R636" s="6">
        <v>80000</v>
      </c>
      <c r="S636" s="4"/>
      <c r="T636" s="4"/>
      <c r="U636" s="4"/>
      <c r="V636" s="4"/>
      <c r="W636" s="4"/>
      <c r="X636" s="6">
        <v>3650</v>
      </c>
      <c r="Y636" s="4"/>
      <c r="Z636" s="4"/>
      <c r="AA636" s="4"/>
      <c r="AB636" s="4"/>
      <c r="AC636" s="4"/>
      <c r="AD636" s="4"/>
      <c r="AE636" s="4"/>
      <c r="AF636" s="5"/>
      <c r="AG636" s="5"/>
      <c r="AH636" s="5"/>
      <c r="AI636" s="5"/>
      <c r="AJ636" s="5"/>
      <c r="AK636" s="5"/>
      <c r="AL636" s="5"/>
      <c r="AM636" s="5"/>
      <c r="AN636" s="5"/>
      <c r="AO636" s="4"/>
      <c r="AP636" s="4"/>
      <c r="AQ636" s="4"/>
      <c r="AR636" s="4"/>
      <c r="AS636" s="4"/>
      <c r="AT636" s="4"/>
    </row>
    <row r="637" spans="1:46" ht="30" x14ac:dyDescent="0.25">
      <c r="A637" s="2">
        <v>404082</v>
      </c>
      <c r="B637" s="3" t="s">
        <v>1180</v>
      </c>
      <c r="C637" s="3" t="s">
        <v>1181</v>
      </c>
      <c r="D637" s="3" t="s">
        <v>136</v>
      </c>
      <c r="E637" s="5"/>
      <c r="F637" s="3" t="s">
        <v>1182</v>
      </c>
      <c r="G637" s="3" t="s">
        <v>1183</v>
      </c>
      <c r="H637" s="6">
        <v>164000</v>
      </c>
      <c r="I637" s="6">
        <v>164000</v>
      </c>
      <c r="J637" s="6">
        <v>140000</v>
      </c>
      <c r="K637" s="6">
        <v>140000</v>
      </c>
      <c r="L637" s="6">
        <v>120000</v>
      </c>
      <c r="M637" s="6">
        <v>120000</v>
      </c>
      <c r="N637" s="6">
        <v>120000</v>
      </c>
      <c r="O637" s="6">
        <v>100000</v>
      </c>
      <c r="P637" s="6">
        <v>100000</v>
      </c>
      <c r="Q637" s="6">
        <v>66667</v>
      </c>
      <c r="R637" s="6">
        <v>66667</v>
      </c>
      <c r="S637" s="4"/>
      <c r="T637" s="4"/>
      <c r="U637" s="4"/>
      <c r="V637" s="4"/>
      <c r="W637" s="4"/>
      <c r="X637" s="6">
        <v>3650</v>
      </c>
      <c r="Y637" s="4"/>
      <c r="Z637" s="4"/>
      <c r="AA637" s="4"/>
      <c r="AB637" s="4"/>
      <c r="AC637" s="4"/>
      <c r="AD637" s="4"/>
      <c r="AE637" s="4"/>
      <c r="AF637" s="4"/>
      <c r="AG637" s="4"/>
      <c r="AH637" s="5"/>
      <c r="AI637" s="5"/>
      <c r="AJ637" s="5"/>
      <c r="AK637" s="5"/>
      <c r="AL637" s="5"/>
      <c r="AM637" s="5"/>
      <c r="AN637" s="4"/>
      <c r="AO637" s="5"/>
      <c r="AP637" s="5"/>
      <c r="AQ637" s="5"/>
      <c r="AR637" s="5"/>
      <c r="AS637" s="5"/>
      <c r="AT637" s="5"/>
    </row>
    <row r="638" spans="1:46" ht="30" x14ac:dyDescent="0.25">
      <c r="A638" s="2">
        <v>404147</v>
      </c>
      <c r="B638" s="3" t="s">
        <v>1184</v>
      </c>
      <c r="C638" s="3" t="s">
        <v>1185</v>
      </c>
      <c r="D638" s="3" t="s">
        <v>141</v>
      </c>
      <c r="E638" s="2">
        <v>428</v>
      </c>
      <c r="F638" s="3" t="s">
        <v>1186</v>
      </c>
      <c r="G638" s="3" t="s">
        <v>1187</v>
      </c>
      <c r="H638" s="6">
        <v>2000000</v>
      </c>
      <c r="I638" s="6">
        <v>2000000</v>
      </c>
      <c r="J638" s="6">
        <v>17000000</v>
      </c>
      <c r="K638" s="6">
        <v>2000000</v>
      </c>
      <c r="L638" s="6">
        <v>2500000</v>
      </c>
      <c r="M638" s="6">
        <v>2500000</v>
      </c>
      <c r="N638" s="6">
        <v>2500000</v>
      </c>
      <c r="O638" s="4"/>
      <c r="P638" s="4"/>
      <c r="Q638" s="6">
        <v>1900000</v>
      </c>
      <c r="R638" s="6">
        <v>1920000</v>
      </c>
      <c r="S638" s="6">
        <v>2250000</v>
      </c>
      <c r="T638" s="6">
        <v>500000</v>
      </c>
      <c r="U638" s="6">
        <v>2000000</v>
      </c>
      <c r="V638" s="6">
        <v>2500000</v>
      </c>
      <c r="W638" s="6">
        <v>2225000</v>
      </c>
      <c r="X638" s="4"/>
      <c r="Y638" s="4"/>
      <c r="Z638" s="4"/>
      <c r="AA638" s="4"/>
      <c r="AB638" s="4"/>
      <c r="AC638" s="4"/>
      <c r="AD638" s="4"/>
      <c r="AE638" s="4"/>
      <c r="AF638" s="2">
        <v>9286668</v>
      </c>
      <c r="AG638" s="2">
        <v>9286668</v>
      </c>
      <c r="AH638" s="2">
        <v>9286668</v>
      </c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4"/>
    </row>
    <row r="639" spans="1:46" ht="30" x14ac:dyDescent="0.25">
      <c r="A639" s="2">
        <v>404148</v>
      </c>
      <c r="B639" s="3" t="s">
        <v>1184</v>
      </c>
      <c r="C639" s="3" t="s">
        <v>1185</v>
      </c>
      <c r="D639" s="3" t="s">
        <v>136</v>
      </c>
      <c r="E639" s="2">
        <v>200</v>
      </c>
      <c r="F639" s="3" t="s">
        <v>634</v>
      </c>
      <c r="G639" s="3" t="s">
        <v>635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5"/>
      <c r="AL639" s="5"/>
      <c r="AM639" s="4"/>
      <c r="AN639" s="4"/>
      <c r="AO639" s="4"/>
      <c r="AP639" s="4"/>
      <c r="AQ639" s="4"/>
      <c r="AR639" s="4"/>
      <c r="AS639" s="4"/>
      <c r="AT639" s="4"/>
    </row>
    <row r="640" spans="1:46" ht="30" x14ac:dyDescent="0.25">
      <c r="A640" s="2">
        <v>404149</v>
      </c>
      <c r="B640" s="3" t="s">
        <v>1184</v>
      </c>
      <c r="C640" s="3" t="s">
        <v>1185</v>
      </c>
      <c r="D640" s="3" t="s">
        <v>180</v>
      </c>
      <c r="E640" s="2">
        <v>260</v>
      </c>
      <c r="F640" s="3" t="s">
        <v>634</v>
      </c>
      <c r="G640" s="3" t="s">
        <v>635</v>
      </c>
      <c r="H640" s="6">
        <v>400000</v>
      </c>
      <c r="I640" s="6">
        <v>4000000</v>
      </c>
      <c r="J640" s="6">
        <v>1000000</v>
      </c>
      <c r="K640" s="6">
        <v>1000000</v>
      </c>
      <c r="L640" s="6">
        <v>1100000</v>
      </c>
      <c r="M640" s="6">
        <v>1250000</v>
      </c>
      <c r="N640" s="6">
        <v>1250000</v>
      </c>
      <c r="O640" s="4"/>
      <c r="P640" s="4"/>
      <c r="Q640" s="6">
        <v>267000</v>
      </c>
      <c r="R640" s="6">
        <v>267000</v>
      </c>
      <c r="S640" s="6">
        <v>1000000</v>
      </c>
      <c r="T640" s="6">
        <v>1000000</v>
      </c>
      <c r="U640" s="6">
        <v>850000</v>
      </c>
      <c r="V640" s="6">
        <v>850000</v>
      </c>
      <c r="W640" s="6">
        <v>850000</v>
      </c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5"/>
      <c r="AM640" s="5"/>
      <c r="AN640" s="5"/>
      <c r="AO640" s="5"/>
      <c r="AP640" s="5"/>
      <c r="AQ640" s="5"/>
      <c r="AR640" s="5"/>
      <c r="AS640" s="5"/>
      <c r="AT640" s="4"/>
    </row>
    <row r="641" spans="1:46" ht="30" x14ac:dyDescent="0.25">
      <c r="A641" s="2">
        <v>404150</v>
      </c>
      <c r="B641" s="3" t="s">
        <v>1184</v>
      </c>
      <c r="C641" s="3" t="s">
        <v>1185</v>
      </c>
      <c r="D641" s="3" t="s">
        <v>157</v>
      </c>
      <c r="E641" s="2">
        <v>250</v>
      </c>
      <c r="F641" s="3" t="s">
        <v>634</v>
      </c>
      <c r="G641" s="3" t="s">
        <v>635</v>
      </c>
      <c r="H641" s="6">
        <v>400000</v>
      </c>
      <c r="I641" s="6">
        <v>4000000</v>
      </c>
      <c r="J641" s="6">
        <v>50000</v>
      </c>
      <c r="K641" s="6">
        <v>500000</v>
      </c>
      <c r="L641" s="6">
        <v>350000</v>
      </c>
      <c r="M641" s="6">
        <v>50000</v>
      </c>
      <c r="N641" s="6">
        <v>50000</v>
      </c>
      <c r="O641" s="4"/>
      <c r="P641" s="4"/>
      <c r="Q641" s="6">
        <v>121545</v>
      </c>
      <c r="R641" s="6">
        <v>121545</v>
      </c>
      <c r="S641" s="6">
        <v>450000</v>
      </c>
      <c r="T641" s="6">
        <v>450000</v>
      </c>
      <c r="U641" s="6">
        <v>450000</v>
      </c>
      <c r="V641" s="6">
        <v>450000</v>
      </c>
      <c r="W641" s="6">
        <v>450000</v>
      </c>
      <c r="X641" s="4"/>
      <c r="Y641" s="4"/>
      <c r="Z641" s="4"/>
      <c r="AA641" s="4"/>
      <c r="AB641" s="4"/>
      <c r="AC641" s="4"/>
      <c r="AD641" s="4"/>
      <c r="AE641" s="4"/>
      <c r="AF641" s="4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4"/>
      <c r="AR641" s="5"/>
      <c r="AS641" s="5"/>
      <c r="AT641" s="4"/>
    </row>
    <row r="642" spans="1:46" ht="30" x14ac:dyDescent="0.25">
      <c r="A642" s="2">
        <v>404152</v>
      </c>
      <c r="B642" s="3" t="s">
        <v>1184</v>
      </c>
      <c r="C642" s="3" t="s">
        <v>1185</v>
      </c>
      <c r="D642" s="3" t="s">
        <v>169</v>
      </c>
      <c r="E642" s="2">
        <v>250</v>
      </c>
      <c r="F642" s="3" t="s">
        <v>634</v>
      </c>
      <c r="G642" s="3" t="s">
        <v>635</v>
      </c>
      <c r="H642" s="6">
        <v>100000</v>
      </c>
      <c r="I642" s="6">
        <v>1000000</v>
      </c>
      <c r="J642" s="6">
        <v>20000</v>
      </c>
      <c r="K642" s="6">
        <v>100000</v>
      </c>
      <c r="L642" s="6">
        <v>25000</v>
      </c>
      <c r="M642" s="6">
        <v>25000</v>
      </c>
      <c r="N642" s="6">
        <v>25000</v>
      </c>
      <c r="O642" s="4"/>
      <c r="P642" s="4"/>
      <c r="Q642" s="6">
        <v>12000</v>
      </c>
      <c r="R642" s="6">
        <v>12166</v>
      </c>
      <c r="S642" s="6">
        <v>20000</v>
      </c>
      <c r="T642" s="6">
        <v>15000</v>
      </c>
      <c r="U642" s="6">
        <v>15000</v>
      </c>
      <c r="V642" s="4"/>
      <c r="W642" s="6">
        <v>15000</v>
      </c>
      <c r="X642" s="4"/>
      <c r="Y642" s="4"/>
      <c r="Z642" s="4"/>
      <c r="AA642" s="4"/>
      <c r="AB642" s="4"/>
      <c r="AC642" s="4"/>
      <c r="AD642" s="4"/>
      <c r="AE642" s="4"/>
      <c r="AF642" s="4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4"/>
      <c r="AR642" s="5"/>
      <c r="AS642" s="5"/>
      <c r="AT642" s="4"/>
    </row>
    <row r="643" spans="1:46" ht="30" x14ac:dyDescent="0.25">
      <c r="A643" s="2">
        <v>404153</v>
      </c>
      <c r="B643" s="3" t="s">
        <v>1184</v>
      </c>
      <c r="C643" s="3" t="s">
        <v>1185</v>
      </c>
      <c r="D643" s="3" t="s">
        <v>177</v>
      </c>
      <c r="E643" s="5"/>
      <c r="F643" s="3" t="s">
        <v>634</v>
      </c>
      <c r="G643" s="3" t="s">
        <v>635</v>
      </c>
      <c r="H643" s="6">
        <v>100000</v>
      </c>
      <c r="I643" s="6">
        <v>0</v>
      </c>
      <c r="J643" s="6">
        <v>0</v>
      </c>
      <c r="K643" s="6">
        <v>0</v>
      </c>
      <c r="L643" s="6">
        <v>25000</v>
      </c>
      <c r="M643" s="6">
        <v>25000</v>
      </c>
      <c r="N643" s="6">
        <v>25000</v>
      </c>
      <c r="O643" s="4"/>
      <c r="P643" s="4"/>
      <c r="Q643" s="6">
        <v>12000</v>
      </c>
      <c r="R643" s="6">
        <v>12166</v>
      </c>
      <c r="S643" s="6">
        <v>20000</v>
      </c>
      <c r="T643" s="6">
        <v>15000</v>
      </c>
      <c r="U643" s="6">
        <v>15000</v>
      </c>
      <c r="V643" s="4"/>
      <c r="W643" s="6">
        <v>15000</v>
      </c>
      <c r="X643" s="4"/>
      <c r="Y643" s="4"/>
      <c r="Z643" s="4"/>
      <c r="AA643" s="4"/>
      <c r="AB643" s="4"/>
      <c r="AC643" s="4"/>
      <c r="AD643" s="4"/>
      <c r="AE643" s="4"/>
      <c r="AF643" s="4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4"/>
      <c r="AR643" s="5"/>
      <c r="AS643" s="5"/>
      <c r="AT643" s="4"/>
    </row>
    <row r="644" spans="1:46" ht="30" x14ac:dyDescent="0.25">
      <c r="A644" s="2">
        <v>404154</v>
      </c>
      <c r="B644" s="3" t="s">
        <v>1184</v>
      </c>
      <c r="C644" s="3" t="s">
        <v>1185</v>
      </c>
      <c r="D644" s="3" t="s">
        <v>172</v>
      </c>
      <c r="E644" s="5"/>
      <c r="F644" s="3" t="s">
        <v>634</v>
      </c>
      <c r="G644" s="3" t="s">
        <v>635</v>
      </c>
      <c r="H644" s="6">
        <v>100000</v>
      </c>
      <c r="I644" s="6">
        <v>1000000</v>
      </c>
      <c r="J644" s="6">
        <v>20000</v>
      </c>
      <c r="K644" s="6">
        <v>100000</v>
      </c>
      <c r="L644" s="6">
        <v>25000</v>
      </c>
      <c r="M644" s="6">
        <v>25000</v>
      </c>
      <c r="N644" s="6">
        <v>25000</v>
      </c>
      <c r="O644" s="4"/>
      <c r="P644" s="4"/>
      <c r="Q644" s="6">
        <v>12000</v>
      </c>
      <c r="R644" s="6">
        <v>12166</v>
      </c>
      <c r="S644" s="6">
        <v>20000</v>
      </c>
      <c r="T644" s="6">
        <v>15000</v>
      </c>
      <c r="U644" s="6">
        <v>15000</v>
      </c>
      <c r="V644" s="4"/>
      <c r="W644" s="6">
        <v>15555</v>
      </c>
      <c r="X644" s="4"/>
      <c r="Y644" s="4"/>
      <c r="Z644" s="4"/>
      <c r="AA644" s="4"/>
      <c r="AB644" s="4"/>
      <c r="AC644" s="4"/>
      <c r="AD644" s="4"/>
      <c r="AE644" s="4"/>
      <c r="AF644" s="4"/>
      <c r="AG644" s="5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spans="1:46" ht="30" x14ac:dyDescent="0.25">
      <c r="A645" s="2">
        <v>409249</v>
      </c>
      <c r="B645" s="3" t="s">
        <v>1194</v>
      </c>
      <c r="C645" s="3" t="s">
        <v>1464</v>
      </c>
      <c r="D645" s="3" t="s">
        <v>180</v>
      </c>
      <c r="E645" s="2">
        <v>440</v>
      </c>
      <c r="F645" s="3" t="s">
        <v>1196</v>
      </c>
      <c r="G645" s="3" t="s">
        <v>1197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4"/>
      <c r="Q645" s="4"/>
      <c r="R645" s="4"/>
      <c r="S645" s="6">
        <v>1411000</v>
      </c>
      <c r="T645" s="4"/>
      <c r="U645" s="4"/>
      <c r="V645" s="4"/>
      <c r="W645" s="6">
        <v>159840</v>
      </c>
      <c r="X645" s="6">
        <v>159840</v>
      </c>
      <c r="Y645" s="6">
        <v>86000</v>
      </c>
      <c r="Z645" s="4"/>
      <c r="AA645" s="6">
        <v>477760</v>
      </c>
      <c r="AB645" s="4"/>
      <c r="AC645" s="4"/>
      <c r="AD645" s="4"/>
      <c r="AE645" s="4"/>
      <c r="AF645" s="4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4"/>
      <c r="AR645" s="5"/>
      <c r="AS645" s="5"/>
      <c r="AT645" s="4"/>
    </row>
    <row r="646" spans="1:46" ht="30" x14ac:dyDescent="0.25">
      <c r="A646" s="2">
        <v>409250</v>
      </c>
      <c r="B646" s="3" t="s">
        <v>1194</v>
      </c>
      <c r="C646" s="3" t="s">
        <v>1464</v>
      </c>
      <c r="D646" s="3" t="s">
        <v>136</v>
      </c>
      <c r="E646" s="2">
        <v>280</v>
      </c>
      <c r="F646" s="3" t="s">
        <v>1198</v>
      </c>
      <c r="G646" s="3" t="s">
        <v>1199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4"/>
      <c r="AR646" s="5"/>
      <c r="AS646" s="5"/>
      <c r="AT646" s="4"/>
    </row>
    <row r="647" spans="1:46" ht="30" x14ac:dyDescent="0.25">
      <c r="A647" s="2">
        <v>409251</v>
      </c>
      <c r="B647" s="3" t="s">
        <v>1194</v>
      </c>
      <c r="C647" s="3" t="s">
        <v>1464</v>
      </c>
      <c r="D647" s="3" t="s">
        <v>141</v>
      </c>
      <c r="E647" s="2">
        <v>1435</v>
      </c>
      <c r="F647" s="3" t="s">
        <v>1933</v>
      </c>
      <c r="G647" s="3" t="s">
        <v>1934</v>
      </c>
      <c r="H647" s="6">
        <v>11514100</v>
      </c>
      <c r="I647" s="6">
        <v>11919300</v>
      </c>
      <c r="J647" s="6">
        <v>10457900</v>
      </c>
      <c r="K647" s="6">
        <v>11341900</v>
      </c>
      <c r="L647" s="6">
        <v>12938000</v>
      </c>
      <c r="M647" s="6">
        <v>15731400</v>
      </c>
      <c r="N647" s="6">
        <v>15731400</v>
      </c>
      <c r="O647" s="6">
        <v>15731400</v>
      </c>
      <c r="P647" s="4"/>
      <c r="Q647" s="6">
        <v>17015000</v>
      </c>
      <c r="R647" s="6">
        <v>20172000</v>
      </c>
      <c r="S647" s="6">
        <v>21104000</v>
      </c>
      <c r="T647" s="6">
        <v>19995000</v>
      </c>
      <c r="U647" s="6">
        <v>22192000</v>
      </c>
      <c r="V647" s="6">
        <v>17730930</v>
      </c>
      <c r="W647" s="6">
        <v>23065180</v>
      </c>
      <c r="X647" s="6">
        <v>23065180</v>
      </c>
      <c r="Y647" s="6">
        <v>18501400</v>
      </c>
      <c r="Z647" s="6">
        <v>16997800</v>
      </c>
      <c r="AA647" s="6">
        <v>14056100</v>
      </c>
      <c r="AB647" s="4"/>
      <c r="AC647" s="4"/>
      <c r="AD647" s="6">
        <v>18316795</v>
      </c>
      <c r="AE647" s="6">
        <v>18316795</v>
      </c>
      <c r="AF647" s="6">
        <v>18316795</v>
      </c>
      <c r="AG647" s="2">
        <v>17102141</v>
      </c>
      <c r="AH647" s="2">
        <v>21357000</v>
      </c>
      <c r="AI647" s="2">
        <v>23210300</v>
      </c>
      <c r="AJ647" s="2">
        <v>19569199</v>
      </c>
      <c r="AK647" s="2">
        <v>22379800</v>
      </c>
      <c r="AL647" s="2">
        <v>17345108</v>
      </c>
      <c r="AM647" s="5"/>
      <c r="AN647" s="5"/>
      <c r="AO647" s="5"/>
      <c r="AP647" s="5"/>
      <c r="AQ647" s="5"/>
      <c r="AR647" s="5"/>
      <c r="AS647" s="5"/>
      <c r="AT647" s="4"/>
    </row>
    <row r="648" spans="1:46" ht="30" x14ac:dyDescent="0.25">
      <c r="A648" s="2">
        <v>409314</v>
      </c>
      <c r="B648" s="3" t="s">
        <v>1188</v>
      </c>
      <c r="C648" s="3" t="s">
        <v>1935</v>
      </c>
      <c r="D648" s="3" t="s">
        <v>141</v>
      </c>
      <c r="E648" s="2">
        <v>145</v>
      </c>
      <c r="F648" s="3" t="s">
        <v>1192</v>
      </c>
      <c r="G648" s="3" t="s">
        <v>1193</v>
      </c>
      <c r="H648" s="6">
        <v>0</v>
      </c>
      <c r="I648" s="6">
        <v>0</v>
      </c>
      <c r="J648" s="6">
        <v>3185300</v>
      </c>
      <c r="K648" s="6">
        <v>3185300</v>
      </c>
      <c r="L648" s="6">
        <v>0</v>
      </c>
      <c r="M648" s="6">
        <v>0</v>
      </c>
      <c r="N648" s="6">
        <v>0</v>
      </c>
      <c r="O648" s="6">
        <v>0</v>
      </c>
      <c r="P648" s="4"/>
      <c r="Q648" s="4"/>
      <c r="R648" s="4"/>
      <c r="S648" s="4"/>
      <c r="T648" s="4"/>
      <c r="U648" s="6">
        <v>4031000</v>
      </c>
      <c r="V648" s="6">
        <v>19107400</v>
      </c>
      <c r="W648" s="6">
        <v>20434400</v>
      </c>
      <c r="X648" s="6">
        <v>22555940</v>
      </c>
      <c r="Y648" s="6">
        <v>19599700</v>
      </c>
      <c r="Z648" s="6">
        <v>16960800</v>
      </c>
      <c r="AA648" s="6">
        <v>16461100</v>
      </c>
      <c r="AB648" s="4"/>
      <c r="AC648" s="4"/>
      <c r="AD648" s="6">
        <v>18692380</v>
      </c>
      <c r="AE648" s="6">
        <v>18692380</v>
      </c>
      <c r="AF648" s="6">
        <v>18692380</v>
      </c>
      <c r="AG648" s="4"/>
      <c r="AH648" s="6">
        <v>16733100</v>
      </c>
      <c r="AI648" s="6">
        <v>13394250</v>
      </c>
      <c r="AJ648" s="2">
        <v>14454419</v>
      </c>
      <c r="AK648" s="2">
        <v>14825300</v>
      </c>
      <c r="AL648" s="2">
        <v>17753417</v>
      </c>
      <c r="AM648" s="2">
        <v>17753417</v>
      </c>
      <c r="AN648" s="5"/>
      <c r="AO648" s="5"/>
      <c r="AP648" s="5"/>
      <c r="AQ648" s="5"/>
      <c r="AR648" s="5"/>
      <c r="AS648" s="5"/>
      <c r="AT648" s="5"/>
    </row>
    <row r="649" spans="1:46" ht="30" x14ac:dyDescent="0.25">
      <c r="A649" s="2">
        <v>409320</v>
      </c>
      <c r="B649" s="3" t="s">
        <v>1188</v>
      </c>
      <c r="C649" s="3" t="s">
        <v>1935</v>
      </c>
      <c r="D649" s="3" t="s">
        <v>136</v>
      </c>
      <c r="E649" s="2">
        <v>260</v>
      </c>
      <c r="F649" s="3" t="s">
        <v>1190</v>
      </c>
      <c r="G649" s="3" t="s">
        <v>1191</v>
      </c>
      <c r="H649" s="6">
        <v>20482800</v>
      </c>
      <c r="I649" s="6">
        <v>28951600</v>
      </c>
      <c r="J649" s="6">
        <v>13000000</v>
      </c>
      <c r="K649" s="6">
        <v>13000000</v>
      </c>
      <c r="L649" s="6">
        <v>26905000</v>
      </c>
      <c r="M649" s="6">
        <v>23062300</v>
      </c>
      <c r="N649" s="6">
        <v>23062300</v>
      </c>
      <c r="O649" s="6">
        <v>23062300</v>
      </c>
      <c r="P649" s="4"/>
      <c r="Q649" s="6">
        <v>16779000</v>
      </c>
      <c r="R649" s="6">
        <v>18966000</v>
      </c>
      <c r="S649" s="6">
        <v>17392000</v>
      </c>
      <c r="T649" s="6">
        <v>17631000</v>
      </c>
      <c r="U649" s="6">
        <v>19773000</v>
      </c>
      <c r="V649" s="6">
        <v>93900</v>
      </c>
      <c r="W649" s="4"/>
      <c r="X649" s="4"/>
      <c r="Y649" s="4"/>
      <c r="Z649" s="4"/>
      <c r="AA649" s="6">
        <v>104000</v>
      </c>
      <c r="AB649" s="6">
        <v>19334300</v>
      </c>
      <c r="AC649" s="6">
        <v>17261888</v>
      </c>
      <c r="AD649" s="4"/>
      <c r="AE649" s="4"/>
      <c r="AF649" s="4"/>
      <c r="AG649" s="6">
        <v>15988736</v>
      </c>
      <c r="AH649" s="4"/>
      <c r="AI649" s="2">
        <v>4696380</v>
      </c>
      <c r="AJ649" s="5"/>
      <c r="AK649" s="5"/>
      <c r="AL649" s="5"/>
      <c r="AM649" s="4"/>
      <c r="AN649" s="4"/>
      <c r="AO649" s="4"/>
      <c r="AP649" s="4"/>
      <c r="AQ649" s="4"/>
      <c r="AR649" s="4"/>
      <c r="AS649" s="4"/>
      <c r="AT649" s="4"/>
    </row>
    <row r="650" spans="1:46" ht="30" x14ac:dyDescent="0.25">
      <c r="A650" s="2">
        <v>409233</v>
      </c>
      <c r="B650" s="3" t="s">
        <v>1200</v>
      </c>
      <c r="C650" s="3" t="s">
        <v>1201</v>
      </c>
      <c r="D650" s="3" t="s">
        <v>141</v>
      </c>
      <c r="E650" s="2">
        <v>300</v>
      </c>
      <c r="F650" s="3" t="s">
        <v>1202</v>
      </c>
      <c r="G650" s="3" t="s">
        <v>1203</v>
      </c>
      <c r="H650" s="6">
        <v>2200000</v>
      </c>
      <c r="I650" s="6">
        <v>4134282</v>
      </c>
      <c r="J650" s="6">
        <v>4134282</v>
      </c>
      <c r="K650" s="6">
        <v>4829400</v>
      </c>
      <c r="L650" s="6">
        <v>4727700</v>
      </c>
      <c r="M650" s="6">
        <v>4250000</v>
      </c>
      <c r="N650" s="6">
        <v>5188700</v>
      </c>
      <c r="O650" s="6">
        <v>5138500</v>
      </c>
      <c r="P650" s="6">
        <v>4578000</v>
      </c>
      <c r="Q650" s="6">
        <v>4230700</v>
      </c>
      <c r="R650" s="6">
        <v>4551000</v>
      </c>
      <c r="S650" s="6">
        <v>3650000</v>
      </c>
      <c r="T650" s="6">
        <v>3440000</v>
      </c>
      <c r="U650" s="6">
        <v>3440000</v>
      </c>
      <c r="V650" s="6">
        <v>3578000</v>
      </c>
      <c r="W650" s="6">
        <v>4819671</v>
      </c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5"/>
      <c r="AP650" s="5"/>
      <c r="AQ650" s="5"/>
      <c r="AR650" s="5"/>
      <c r="AS650" s="5"/>
      <c r="AT650" s="4"/>
    </row>
    <row r="651" spans="1:46" x14ac:dyDescent="0.25">
      <c r="A651" s="2">
        <v>401620</v>
      </c>
      <c r="B651" s="3" t="s">
        <v>499</v>
      </c>
      <c r="C651" s="3" t="s">
        <v>1204</v>
      </c>
      <c r="D651" s="3" t="s">
        <v>499</v>
      </c>
      <c r="E651" s="2">
        <v>53</v>
      </c>
      <c r="F651" s="3" t="s">
        <v>1205</v>
      </c>
      <c r="G651" s="3" t="s">
        <v>1206</v>
      </c>
      <c r="H651" s="6">
        <v>0</v>
      </c>
      <c r="I651" s="6">
        <v>0</v>
      </c>
      <c r="J651" s="6">
        <v>0</v>
      </c>
      <c r="K651" s="6">
        <v>200000</v>
      </c>
      <c r="L651" s="6">
        <v>300000</v>
      </c>
      <c r="M651" s="6">
        <v>500000</v>
      </c>
      <c r="N651" s="6">
        <v>500000</v>
      </c>
      <c r="O651" s="4"/>
      <c r="P651" s="4"/>
      <c r="Q651" s="6">
        <v>1600000</v>
      </c>
      <c r="R651" s="4"/>
      <c r="S651" s="6">
        <v>140000</v>
      </c>
      <c r="T651" s="6">
        <v>140000</v>
      </c>
      <c r="U651" s="6">
        <v>140000</v>
      </c>
      <c r="V651" s="6">
        <v>150000</v>
      </c>
      <c r="W651" s="6">
        <v>28000</v>
      </c>
      <c r="X651" s="4"/>
      <c r="Y651" s="4"/>
      <c r="Z651" s="6">
        <v>28000</v>
      </c>
      <c r="AA651" s="6">
        <v>28000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5"/>
      <c r="AP651" s="5"/>
      <c r="AQ651" s="5"/>
      <c r="AR651" s="5"/>
      <c r="AS651" s="5"/>
      <c r="AT651" s="4"/>
    </row>
    <row r="652" spans="1:46" ht="30" x14ac:dyDescent="0.25">
      <c r="A652" s="2">
        <v>405432</v>
      </c>
      <c r="B652" s="3" t="s">
        <v>499</v>
      </c>
      <c r="C652" s="3" t="s">
        <v>1470</v>
      </c>
      <c r="D652" s="3" t="s">
        <v>136</v>
      </c>
      <c r="E652" s="2">
        <v>25</v>
      </c>
      <c r="F652" s="3" t="s">
        <v>1205</v>
      </c>
      <c r="G652" s="3" t="s">
        <v>1206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6">
        <v>3360000</v>
      </c>
      <c r="X652" s="4"/>
      <c r="Y652" s="4"/>
      <c r="Z652" s="6">
        <v>3360000</v>
      </c>
      <c r="AA652" s="6">
        <v>3360000</v>
      </c>
      <c r="AB652" s="4"/>
      <c r="AC652" s="4"/>
      <c r="AD652" s="4"/>
      <c r="AE652" s="4"/>
      <c r="AF652" s="4"/>
      <c r="AG652" s="4"/>
      <c r="AH652" s="5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 ht="30" x14ac:dyDescent="0.25">
      <c r="A653" s="2">
        <v>463462</v>
      </c>
      <c r="B653" s="3" t="s">
        <v>1936</v>
      </c>
      <c r="C653" s="3" t="s">
        <v>1937</v>
      </c>
      <c r="D653" s="3" t="s">
        <v>141</v>
      </c>
      <c r="E653" s="5"/>
      <c r="F653" s="3" t="s">
        <v>499</v>
      </c>
      <c r="G653" s="3" t="s">
        <v>499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6">
        <v>4974550</v>
      </c>
      <c r="AI653" s="2">
        <v>3167596</v>
      </c>
      <c r="AJ653" s="2">
        <v>2210591</v>
      </c>
      <c r="AK653" s="2">
        <v>2667613</v>
      </c>
      <c r="AL653" s="2">
        <v>3352545</v>
      </c>
      <c r="AM653" s="2">
        <v>3352545</v>
      </c>
      <c r="AN653" s="5"/>
      <c r="AO653" s="5"/>
      <c r="AP653" s="5"/>
      <c r="AQ653" s="5"/>
      <c r="AR653" s="5"/>
      <c r="AS653" s="5"/>
      <c r="AT653" s="4"/>
    </row>
    <row r="654" spans="1:46" ht="30" x14ac:dyDescent="0.25">
      <c r="A654" s="2">
        <v>405342</v>
      </c>
      <c r="B654" s="3" t="s">
        <v>1208</v>
      </c>
      <c r="C654" s="3" t="s">
        <v>1472</v>
      </c>
      <c r="D654" s="3" t="s">
        <v>141</v>
      </c>
      <c r="E654" s="2">
        <v>200</v>
      </c>
      <c r="F654" s="3" t="s">
        <v>1210</v>
      </c>
      <c r="G654" s="3" t="s">
        <v>1211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6">
        <v>11232</v>
      </c>
      <c r="AB654" s="4"/>
      <c r="AC654" s="6">
        <v>18720</v>
      </c>
      <c r="AD654" s="6">
        <v>135470000</v>
      </c>
      <c r="AE654" s="6">
        <v>141300000</v>
      </c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5"/>
      <c r="AR654" s="4"/>
      <c r="AS654" s="4"/>
      <c r="AT654" s="4"/>
    </row>
    <row r="655" spans="1:46" ht="30" x14ac:dyDescent="0.25">
      <c r="A655" s="2">
        <v>405343</v>
      </c>
      <c r="B655" s="3" t="s">
        <v>1208</v>
      </c>
      <c r="C655" s="3" t="s">
        <v>1472</v>
      </c>
      <c r="D655" s="3" t="s">
        <v>136</v>
      </c>
      <c r="E655" s="2">
        <v>165</v>
      </c>
      <c r="F655" s="3" t="s">
        <v>1212</v>
      </c>
      <c r="G655" s="3" t="s">
        <v>1213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6">
        <v>15600</v>
      </c>
      <c r="AB655" s="6">
        <v>54750</v>
      </c>
      <c r="AC655" s="6">
        <v>24960</v>
      </c>
      <c r="AD655" s="4"/>
      <c r="AE655" s="4"/>
      <c r="AF655" s="4"/>
      <c r="AG655" s="4"/>
      <c r="AH655" s="4"/>
      <c r="AI655" s="5"/>
      <c r="AJ655" s="5"/>
      <c r="AK655" s="5"/>
      <c r="AL655" s="5"/>
      <c r="AM655" s="4"/>
      <c r="AN655" s="4"/>
      <c r="AO655" s="5"/>
      <c r="AP655" s="5"/>
      <c r="AQ655" s="5"/>
      <c r="AR655" s="5"/>
      <c r="AS655" s="5"/>
      <c r="AT655" s="4"/>
    </row>
    <row r="656" spans="1:46" ht="30" x14ac:dyDescent="0.25">
      <c r="A656" s="2">
        <v>421992</v>
      </c>
      <c r="B656" s="3" t="s">
        <v>1214</v>
      </c>
      <c r="C656" s="3" t="s">
        <v>1474</v>
      </c>
      <c r="D656" s="3" t="s">
        <v>141</v>
      </c>
      <c r="E656" s="2">
        <v>220</v>
      </c>
      <c r="F656" s="3" t="s">
        <v>1216</v>
      </c>
      <c r="G656" s="3" t="s">
        <v>1217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6">
        <v>240000</v>
      </c>
      <c r="AJ656" s="6">
        <v>240000</v>
      </c>
      <c r="AK656" s="6">
        <v>240000</v>
      </c>
      <c r="AL656" s="6">
        <v>0</v>
      </c>
      <c r="AM656" s="4"/>
      <c r="AN656" s="5"/>
      <c r="AO656" s="5"/>
      <c r="AP656" s="5"/>
      <c r="AQ656" s="4"/>
      <c r="AR656" s="4"/>
      <c r="AS656" s="5"/>
      <c r="AT656" s="5"/>
    </row>
    <row r="657" spans="1:46" ht="30" x14ac:dyDescent="0.25">
      <c r="A657" s="2">
        <v>404127</v>
      </c>
      <c r="B657" s="3" t="s">
        <v>1218</v>
      </c>
      <c r="C657" s="3" t="s">
        <v>1219</v>
      </c>
      <c r="D657" s="3" t="s">
        <v>141</v>
      </c>
      <c r="E657" s="5"/>
      <c r="F657" s="3" t="s">
        <v>1220</v>
      </c>
      <c r="G657" s="3" t="s">
        <v>1221</v>
      </c>
      <c r="H657" s="6">
        <v>27400</v>
      </c>
      <c r="I657" s="6">
        <v>225000</v>
      </c>
      <c r="J657" s="6">
        <v>225000</v>
      </c>
      <c r="K657" s="6">
        <v>89450</v>
      </c>
      <c r="L657" s="6">
        <v>89000</v>
      </c>
      <c r="M657" s="6">
        <v>89000</v>
      </c>
      <c r="N657" s="6">
        <v>89000</v>
      </c>
      <c r="O657" s="6">
        <v>0</v>
      </c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4"/>
    </row>
    <row r="658" spans="1:46" ht="30" x14ac:dyDescent="0.25">
      <c r="A658" s="2">
        <v>404110</v>
      </c>
      <c r="B658" s="3" t="s">
        <v>1222</v>
      </c>
      <c r="C658" s="3" t="s">
        <v>1223</v>
      </c>
      <c r="D658" s="3" t="s">
        <v>141</v>
      </c>
      <c r="E658" s="5"/>
      <c r="F658" s="3" t="s">
        <v>1224</v>
      </c>
      <c r="G658" s="3" t="s">
        <v>1225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5"/>
      <c r="AH658" s="5"/>
      <c r="AI658" s="5"/>
      <c r="AJ658" s="5"/>
      <c r="AK658" s="5"/>
      <c r="AL658" s="5"/>
      <c r="AM658" s="5"/>
      <c r="AN658" s="5"/>
      <c r="AO658" s="4"/>
      <c r="AP658" s="4"/>
      <c r="AQ658" s="4"/>
      <c r="AR658" s="4"/>
      <c r="AS658" s="4"/>
      <c r="AT658" s="4"/>
    </row>
    <row r="659" spans="1:46" ht="30" x14ac:dyDescent="0.25">
      <c r="A659" s="2">
        <v>404092</v>
      </c>
      <c r="B659" s="3" t="s">
        <v>1226</v>
      </c>
      <c r="C659" s="3" t="s">
        <v>1227</v>
      </c>
      <c r="D659" s="3" t="s">
        <v>141</v>
      </c>
      <c r="E659" s="2">
        <v>250</v>
      </c>
      <c r="F659" s="3" t="s">
        <v>1230</v>
      </c>
      <c r="G659" s="3" t="s">
        <v>1231</v>
      </c>
      <c r="H659" s="6">
        <v>9150000</v>
      </c>
      <c r="I659" s="6">
        <v>9150000</v>
      </c>
      <c r="J659" s="6">
        <v>33700000</v>
      </c>
      <c r="K659" s="6">
        <v>5750000</v>
      </c>
      <c r="L659" s="6">
        <v>0</v>
      </c>
      <c r="M659" s="6">
        <v>20000000</v>
      </c>
      <c r="N659" s="6">
        <v>20000000</v>
      </c>
      <c r="O659" s="4"/>
      <c r="P659" s="4"/>
      <c r="Q659" s="6">
        <v>12260500</v>
      </c>
      <c r="R659" s="6">
        <v>6482400</v>
      </c>
      <c r="S659" s="6">
        <v>5886720</v>
      </c>
      <c r="T659" s="6">
        <v>5886720</v>
      </c>
      <c r="U659" s="6">
        <v>8661600</v>
      </c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5"/>
      <c r="AJ659" s="5"/>
      <c r="AK659" s="5"/>
      <c r="AL659" s="5"/>
      <c r="AM659" s="4"/>
      <c r="AN659" s="4"/>
      <c r="AO659" s="5"/>
      <c r="AP659" s="5"/>
      <c r="AQ659" s="5"/>
      <c r="AR659" s="5"/>
      <c r="AS659" s="5"/>
      <c r="AT659" s="4"/>
    </row>
    <row r="660" spans="1:46" ht="30" x14ac:dyDescent="0.25">
      <c r="A660" s="2">
        <v>404093</v>
      </c>
      <c r="B660" s="3" t="s">
        <v>1226</v>
      </c>
      <c r="C660" s="3" t="s">
        <v>1227</v>
      </c>
      <c r="D660" s="3" t="s">
        <v>136</v>
      </c>
      <c r="E660" s="2">
        <v>251</v>
      </c>
      <c r="F660" s="3" t="s">
        <v>1228</v>
      </c>
      <c r="G660" s="3" t="s">
        <v>1229</v>
      </c>
      <c r="H660" s="6">
        <v>9150000</v>
      </c>
      <c r="I660" s="6">
        <v>9150000</v>
      </c>
      <c r="J660" s="6">
        <v>25700000</v>
      </c>
      <c r="K660" s="6">
        <v>5750000</v>
      </c>
      <c r="L660" s="6">
        <v>0</v>
      </c>
      <c r="M660" s="6">
        <v>20000000</v>
      </c>
      <c r="N660" s="6">
        <v>20000000</v>
      </c>
      <c r="O660" s="4"/>
      <c r="P660" s="4"/>
      <c r="Q660" s="6">
        <v>6768000</v>
      </c>
      <c r="R660" s="6">
        <v>38137680</v>
      </c>
      <c r="S660" s="6">
        <v>16446240</v>
      </c>
      <c r="T660" s="6">
        <v>16446240</v>
      </c>
      <c r="U660" s="6">
        <v>16153200</v>
      </c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5"/>
      <c r="AK660" s="5"/>
      <c r="AL660" s="5"/>
      <c r="AM660" s="5"/>
      <c r="AN660" s="5"/>
      <c r="AO660" s="4"/>
      <c r="AP660" s="4"/>
      <c r="AQ660" s="4"/>
      <c r="AR660" s="4"/>
      <c r="AS660" s="4"/>
      <c r="AT660" s="4"/>
    </row>
    <row r="661" spans="1:46" ht="30" x14ac:dyDescent="0.25">
      <c r="A661" s="2">
        <v>404094</v>
      </c>
      <c r="B661" s="3" t="s">
        <v>1226</v>
      </c>
      <c r="C661" s="3" t="s">
        <v>1227</v>
      </c>
      <c r="D661" s="3" t="s">
        <v>180</v>
      </c>
      <c r="E661" s="2">
        <v>125</v>
      </c>
      <c r="F661" s="3" t="s">
        <v>1230</v>
      </c>
      <c r="G661" s="3" t="s">
        <v>1231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691887</v>
      </c>
      <c r="N661" s="6">
        <v>691888</v>
      </c>
      <c r="O661" s="4"/>
      <c r="P661" s="4"/>
      <c r="Q661" s="6">
        <v>400000</v>
      </c>
      <c r="R661" s="6">
        <v>691887</v>
      </c>
      <c r="S661" s="6">
        <v>400000</v>
      </c>
      <c r="T661" s="6">
        <v>400000</v>
      </c>
      <c r="U661" s="6">
        <v>0</v>
      </c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5"/>
      <c r="AK661" s="4"/>
      <c r="AL661" s="5"/>
      <c r="AM661" s="5"/>
      <c r="AN661" s="5"/>
      <c r="AO661" s="4"/>
      <c r="AP661" s="4"/>
      <c r="AQ661" s="4"/>
      <c r="AR661" s="4"/>
      <c r="AS661" s="4"/>
      <c r="AT661" s="4"/>
    </row>
    <row r="662" spans="1:46" ht="30" x14ac:dyDescent="0.25">
      <c r="A662" s="2">
        <v>404095</v>
      </c>
      <c r="B662" s="3" t="s">
        <v>1226</v>
      </c>
      <c r="C662" s="3" t="s">
        <v>1227</v>
      </c>
      <c r="D662" s="3" t="s">
        <v>157</v>
      </c>
      <c r="E662" s="5"/>
      <c r="F662" s="3" t="s">
        <v>499</v>
      </c>
      <c r="G662" s="3" t="s">
        <v>499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691888</v>
      </c>
      <c r="N662" s="6">
        <v>691887</v>
      </c>
      <c r="O662" s="4"/>
      <c r="P662" s="4"/>
      <c r="Q662" s="6">
        <v>200000</v>
      </c>
      <c r="R662" s="6">
        <v>69887</v>
      </c>
      <c r="S662" s="6">
        <v>200000</v>
      </c>
      <c r="T662" s="6">
        <v>200000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5"/>
      <c r="AJ662" s="5"/>
      <c r="AK662" s="5"/>
      <c r="AL662" s="5"/>
      <c r="AM662" s="5"/>
      <c r="AN662" s="5"/>
      <c r="AO662" s="5"/>
      <c r="AP662" s="4"/>
      <c r="AQ662" s="5"/>
      <c r="AR662" s="5"/>
      <c r="AS662" s="5"/>
      <c r="AT662" s="4"/>
    </row>
    <row r="663" spans="1:46" ht="30" x14ac:dyDescent="0.25">
      <c r="A663" s="2">
        <v>404170</v>
      </c>
      <c r="B663" s="3" t="s">
        <v>1938</v>
      </c>
      <c r="C663" s="3" t="s">
        <v>1481</v>
      </c>
      <c r="D663" s="3" t="s">
        <v>141</v>
      </c>
      <c r="E663" s="2">
        <v>65</v>
      </c>
      <c r="F663" s="3" t="s">
        <v>1939</v>
      </c>
      <c r="G663" s="3" t="s">
        <v>1940</v>
      </c>
      <c r="H663" s="6">
        <v>110000000</v>
      </c>
      <c r="I663" s="6">
        <v>92000000</v>
      </c>
      <c r="J663" s="6">
        <v>0</v>
      </c>
      <c r="K663" s="6">
        <v>4000</v>
      </c>
      <c r="L663" s="6">
        <v>4000</v>
      </c>
      <c r="M663" s="6">
        <v>4000</v>
      </c>
      <c r="N663" s="6">
        <v>4000</v>
      </c>
      <c r="O663" s="6">
        <v>4000</v>
      </c>
      <c r="P663" s="6">
        <v>4000</v>
      </c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4"/>
      <c r="AT663" s="4"/>
    </row>
    <row r="664" spans="1:46" ht="30" x14ac:dyDescent="0.25">
      <c r="A664" s="2">
        <v>405530</v>
      </c>
      <c r="B664" s="3" t="s">
        <v>1232</v>
      </c>
      <c r="C664" s="3" t="s">
        <v>1233</v>
      </c>
      <c r="D664" s="3" t="s">
        <v>141</v>
      </c>
      <c r="E664" s="2">
        <v>270</v>
      </c>
      <c r="F664" s="3" t="s">
        <v>1234</v>
      </c>
      <c r="G664" s="3" t="s">
        <v>1235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6">
        <v>4750000</v>
      </c>
      <c r="AA664" s="6">
        <v>5000000</v>
      </c>
      <c r="AB664" s="6">
        <v>6300000</v>
      </c>
      <c r="AC664" s="6">
        <v>6300000</v>
      </c>
      <c r="AD664" s="6">
        <v>6300000</v>
      </c>
      <c r="AE664" s="4"/>
      <c r="AF664" s="6">
        <v>4800000</v>
      </c>
      <c r="AG664" s="6">
        <v>4800000</v>
      </c>
      <c r="AH664" s="6">
        <v>2000000</v>
      </c>
      <c r="AI664" s="2">
        <v>1300000</v>
      </c>
      <c r="AJ664" s="2">
        <v>2569103</v>
      </c>
      <c r="AK664" s="6">
        <v>2351754</v>
      </c>
      <c r="AL664" s="2">
        <v>2351754</v>
      </c>
      <c r="AM664" s="5"/>
      <c r="AN664" s="5"/>
      <c r="AO664" s="4"/>
      <c r="AP664" s="4"/>
      <c r="AQ664" s="4"/>
      <c r="AR664" s="4"/>
      <c r="AS664" s="4"/>
      <c r="AT664" s="4"/>
    </row>
    <row r="665" spans="1:46" ht="30" x14ac:dyDescent="0.25">
      <c r="A665" s="2">
        <v>404131</v>
      </c>
      <c r="B665" s="3" t="s">
        <v>1236</v>
      </c>
      <c r="C665" s="3" t="s">
        <v>1237</v>
      </c>
      <c r="D665" s="3" t="s">
        <v>141</v>
      </c>
      <c r="E665" s="5"/>
      <c r="F665" s="3" t="s">
        <v>1082</v>
      </c>
      <c r="G665" s="3" t="s">
        <v>1240</v>
      </c>
      <c r="H665" s="6">
        <v>9150000</v>
      </c>
      <c r="I665" s="6">
        <v>0</v>
      </c>
      <c r="J665" s="6">
        <v>4000000</v>
      </c>
      <c r="K665" s="6">
        <v>4000000</v>
      </c>
      <c r="L665" s="6">
        <v>4000000</v>
      </c>
      <c r="M665" s="6">
        <v>4000000</v>
      </c>
      <c r="N665" s="6">
        <v>4000000</v>
      </c>
      <c r="O665" s="6">
        <v>3000000</v>
      </c>
      <c r="P665" s="4"/>
      <c r="Q665" s="6">
        <v>4000000</v>
      </c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5"/>
      <c r="AP665" s="4"/>
      <c r="AQ665" s="4"/>
      <c r="AR665" s="4"/>
      <c r="AS665" s="4"/>
      <c r="AT665" s="4"/>
    </row>
    <row r="666" spans="1:46" ht="30" x14ac:dyDescent="0.25">
      <c r="A666" s="2">
        <v>404132</v>
      </c>
      <c r="B666" s="3" t="s">
        <v>1236</v>
      </c>
      <c r="C666" s="3" t="s">
        <v>1237</v>
      </c>
      <c r="D666" s="3" t="s">
        <v>136</v>
      </c>
      <c r="E666" s="2">
        <v>150</v>
      </c>
      <c r="F666" s="3" t="s">
        <v>1238</v>
      </c>
      <c r="G666" s="3" t="s">
        <v>1239</v>
      </c>
      <c r="H666" s="6">
        <v>0</v>
      </c>
      <c r="I666" s="6">
        <v>0</v>
      </c>
      <c r="J666" s="6">
        <v>375000</v>
      </c>
      <c r="K666" s="6">
        <v>375000</v>
      </c>
      <c r="L666" s="6">
        <v>375000</v>
      </c>
      <c r="M666" s="6">
        <v>375000</v>
      </c>
      <c r="N666" s="6">
        <v>375000</v>
      </c>
      <c r="O666" s="6">
        <v>3000000</v>
      </c>
      <c r="P666" s="6">
        <v>4000000</v>
      </c>
      <c r="Q666" s="6">
        <v>375000</v>
      </c>
      <c r="R666" s="6">
        <v>4400000</v>
      </c>
      <c r="S666" s="6">
        <v>4400000</v>
      </c>
      <c r="T666" s="6">
        <v>4400000</v>
      </c>
      <c r="U666" s="6">
        <v>4400000</v>
      </c>
      <c r="V666" s="6">
        <v>4400000</v>
      </c>
      <c r="W666" s="6">
        <v>4750000</v>
      </c>
      <c r="X666" s="6">
        <v>4400000</v>
      </c>
      <c r="Y666" s="6">
        <v>4500000</v>
      </c>
      <c r="Z666" s="4"/>
      <c r="AA666" s="4"/>
      <c r="AB666" s="6">
        <v>9955440</v>
      </c>
      <c r="AC666" s="6">
        <v>9955440</v>
      </c>
      <c r="AD666" s="6">
        <v>9955440</v>
      </c>
      <c r="AE666" s="6">
        <v>9955440</v>
      </c>
      <c r="AF666" s="6">
        <v>9955440</v>
      </c>
      <c r="AG666" s="4"/>
      <c r="AH666" s="4"/>
      <c r="AI666" s="4"/>
      <c r="AJ666" s="4"/>
      <c r="AK666" s="5"/>
      <c r="AL666" s="5"/>
      <c r="AM666" s="4"/>
      <c r="AN666" s="4"/>
      <c r="AO666" s="5"/>
      <c r="AP666" s="5"/>
      <c r="AQ666" s="5"/>
      <c r="AR666" s="5"/>
      <c r="AS666" s="5"/>
      <c r="AT666" s="5"/>
    </row>
    <row r="667" spans="1:46" ht="30" x14ac:dyDescent="0.25">
      <c r="A667" s="2">
        <v>404133</v>
      </c>
      <c r="B667" s="3" t="s">
        <v>1236</v>
      </c>
      <c r="C667" s="3" t="s">
        <v>1237</v>
      </c>
      <c r="D667" s="3" t="s">
        <v>180</v>
      </c>
      <c r="E667" s="2">
        <v>300</v>
      </c>
      <c r="F667" s="3" t="s">
        <v>499</v>
      </c>
      <c r="G667" s="3" t="s">
        <v>499</v>
      </c>
      <c r="H667" s="6">
        <v>0</v>
      </c>
      <c r="I667" s="6">
        <v>0</v>
      </c>
      <c r="J667" s="6">
        <v>4000000</v>
      </c>
      <c r="K667" s="6">
        <v>4000000</v>
      </c>
      <c r="L667" s="6">
        <v>4000000</v>
      </c>
      <c r="M667" s="6">
        <v>4000000</v>
      </c>
      <c r="N667" s="6">
        <v>4000000</v>
      </c>
      <c r="O667" s="6">
        <v>3000000</v>
      </c>
      <c r="P667" s="6">
        <v>5000000</v>
      </c>
      <c r="Q667" s="6">
        <v>4000000</v>
      </c>
      <c r="R667" s="6">
        <v>4800000</v>
      </c>
      <c r="S667" s="6">
        <v>4800000</v>
      </c>
      <c r="T667" s="6">
        <v>4800000</v>
      </c>
      <c r="U667" s="6">
        <v>4800000</v>
      </c>
      <c r="V667" s="6">
        <v>4400000</v>
      </c>
      <c r="W667" s="6">
        <v>4750000</v>
      </c>
      <c r="X667" s="6">
        <v>4800000</v>
      </c>
      <c r="Y667" s="6">
        <v>4500000</v>
      </c>
      <c r="Z667" s="4"/>
      <c r="AA667" s="4"/>
      <c r="AB667" s="6">
        <v>9955440</v>
      </c>
      <c r="AC667" s="6">
        <v>9955440</v>
      </c>
      <c r="AD667" s="6">
        <v>9955440</v>
      </c>
      <c r="AE667" s="6">
        <v>9955440</v>
      </c>
      <c r="AF667" s="6">
        <v>9955440</v>
      </c>
      <c r="AG667" s="4"/>
      <c r="AH667" s="4"/>
      <c r="AI667" s="4"/>
      <c r="AJ667" s="4"/>
      <c r="AK667" s="4"/>
      <c r="AL667" s="5"/>
      <c r="AM667" s="5"/>
      <c r="AN667" s="5"/>
      <c r="AO667" s="5"/>
      <c r="AP667" s="5"/>
      <c r="AQ667" s="4"/>
      <c r="AR667" s="5"/>
      <c r="AS667" s="5"/>
      <c r="AT667" s="4"/>
    </row>
    <row r="668" spans="1:46" ht="30" x14ac:dyDescent="0.25">
      <c r="A668" s="2">
        <v>409170</v>
      </c>
      <c r="B668" s="3" t="s">
        <v>1941</v>
      </c>
      <c r="C668" s="3" t="s">
        <v>1942</v>
      </c>
      <c r="D668" s="3" t="s">
        <v>141</v>
      </c>
      <c r="E668" s="2">
        <v>710</v>
      </c>
      <c r="F668" s="3" t="s">
        <v>1943</v>
      </c>
      <c r="G668" s="3" t="s">
        <v>1944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4"/>
      <c r="Q668" s="4"/>
      <c r="R668" s="4"/>
      <c r="S668" s="4"/>
      <c r="T668" s="6">
        <v>0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5"/>
      <c r="AL668" s="5"/>
      <c r="AM668" s="5"/>
      <c r="AN668" s="5"/>
      <c r="AO668" s="5"/>
      <c r="AP668" s="5"/>
      <c r="AQ668" s="5"/>
      <c r="AR668" s="5"/>
      <c r="AS668" s="5"/>
      <c r="AT668" s="4"/>
    </row>
    <row r="669" spans="1:46" ht="30" x14ac:dyDescent="0.25">
      <c r="A669" s="2">
        <v>409171</v>
      </c>
      <c r="B669" s="3" t="s">
        <v>1941</v>
      </c>
      <c r="C669" s="3" t="s">
        <v>1942</v>
      </c>
      <c r="D669" s="3" t="s">
        <v>136</v>
      </c>
      <c r="E669" s="2">
        <v>1566</v>
      </c>
      <c r="F669" s="3" t="s">
        <v>1945</v>
      </c>
      <c r="G669" s="3" t="s">
        <v>1946</v>
      </c>
      <c r="H669" s="6">
        <v>105009000</v>
      </c>
      <c r="I669" s="6">
        <v>107606000</v>
      </c>
      <c r="J669" s="6">
        <v>57932000</v>
      </c>
      <c r="K669" s="6">
        <v>49849000</v>
      </c>
      <c r="L669" s="6">
        <v>74412000</v>
      </c>
      <c r="M669" s="6">
        <v>55807000</v>
      </c>
      <c r="N669" s="6">
        <v>49926000</v>
      </c>
      <c r="O669" s="6">
        <v>48902000</v>
      </c>
      <c r="P669" s="6">
        <v>48279000</v>
      </c>
      <c r="Q669" s="4"/>
      <c r="R669" s="4"/>
      <c r="S669" s="4"/>
      <c r="T669" s="6">
        <v>0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5"/>
      <c r="AN669" s="5"/>
      <c r="AO669" s="5"/>
      <c r="AP669" s="5"/>
      <c r="AQ669" s="4"/>
      <c r="AR669" s="5"/>
      <c r="AS669" s="5"/>
      <c r="AT669" s="4"/>
    </row>
    <row r="670" spans="1:46" ht="30" x14ac:dyDescent="0.25">
      <c r="A670" s="2">
        <v>409173</v>
      </c>
      <c r="B670" s="3" t="s">
        <v>1941</v>
      </c>
      <c r="C670" s="3" t="s">
        <v>1942</v>
      </c>
      <c r="D670" s="3" t="s">
        <v>180</v>
      </c>
      <c r="E670" s="2">
        <v>1578</v>
      </c>
      <c r="F670" s="3" t="s">
        <v>1947</v>
      </c>
      <c r="G670" s="3" t="s">
        <v>1948</v>
      </c>
      <c r="H670" s="6">
        <v>73823000</v>
      </c>
      <c r="I670" s="6">
        <v>84356000</v>
      </c>
      <c r="J670" s="6">
        <v>131564000</v>
      </c>
      <c r="K670" s="6">
        <v>153072000</v>
      </c>
      <c r="L670" s="6">
        <v>151742000</v>
      </c>
      <c r="M670" s="6">
        <v>181549000</v>
      </c>
      <c r="N670" s="6">
        <v>148688000</v>
      </c>
      <c r="O670" s="6">
        <v>171139000</v>
      </c>
      <c r="P670" s="6">
        <v>160936000</v>
      </c>
      <c r="Q670" s="4"/>
      <c r="R670" s="4"/>
      <c r="S670" s="4"/>
      <c r="T670" s="6">
        <v>0</v>
      </c>
      <c r="U670" s="4"/>
      <c r="V670" s="4"/>
      <c r="W670" s="4"/>
      <c r="X670" s="6">
        <v>576000</v>
      </c>
      <c r="Y670" s="6">
        <v>576000</v>
      </c>
      <c r="Z670" s="6">
        <v>650000</v>
      </c>
      <c r="AA670" s="6">
        <v>11160000</v>
      </c>
      <c r="AB670" s="6">
        <v>4057200</v>
      </c>
      <c r="AC670" s="6">
        <v>288000</v>
      </c>
      <c r="AD670" s="6">
        <v>432000</v>
      </c>
      <c r="AE670" s="6">
        <v>580000</v>
      </c>
      <c r="AF670" s="6">
        <v>576000</v>
      </c>
      <c r="AG670" s="6">
        <v>732000</v>
      </c>
      <c r="AH670" s="6">
        <v>1680000</v>
      </c>
      <c r="AI670" s="6">
        <v>3294000</v>
      </c>
      <c r="AJ670" s="4"/>
      <c r="AK670" s="6">
        <v>228000</v>
      </c>
      <c r="AL670" s="6">
        <v>156000</v>
      </c>
      <c r="AM670" s="5"/>
      <c r="AN670" s="2">
        <v>279200</v>
      </c>
      <c r="AO670" s="5"/>
      <c r="AP670" s="5"/>
      <c r="AQ670" s="5"/>
      <c r="AR670" s="5"/>
      <c r="AS670" s="2">
        <v>4800</v>
      </c>
      <c r="AT670" s="4"/>
    </row>
    <row r="671" spans="1:46" ht="30" x14ac:dyDescent="0.25">
      <c r="A671" s="2">
        <v>404165</v>
      </c>
      <c r="B671" s="3" t="s">
        <v>1241</v>
      </c>
      <c r="C671" s="3" t="s">
        <v>1242</v>
      </c>
      <c r="D671" s="3" t="s">
        <v>141</v>
      </c>
      <c r="E671" s="5"/>
      <c r="F671" s="3" t="s">
        <v>1243</v>
      </c>
      <c r="G671" s="3" t="s">
        <v>1244</v>
      </c>
      <c r="H671" s="6">
        <v>300000</v>
      </c>
      <c r="I671" s="6">
        <v>300000</v>
      </c>
      <c r="J671" s="6">
        <v>300000</v>
      </c>
      <c r="K671" s="6">
        <v>300000</v>
      </c>
      <c r="L671" s="6">
        <v>300000</v>
      </c>
      <c r="M671" s="6">
        <v>300000</v>
      </c>
      <c r="N671" s="6">
        <v>300000</v>
      </c>
      <c r="O671" s="6">
        <v>300000</v>
      </c>
      <c r="P671" s="6">
        <v>300000</v>
      </c>
      <c r="Q671" s="6">
        <v>300000</v>
      </c>
      <c r="R671" s="6">
        <v>300000</v>
      </c>
      <c r="S671" s="6">
        <v>300000</v>
      </c>
      <c r="T671" s="6">
        <v>300000</v>
      </c>
      <c r="U671" s="6">
        <v>300000</v>
      </c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5"/>
      <c r="AL671" s="4"/>
      <c r="AM671" s="4"/>
      <c r="AN671" s="4"/>
      <c r="AO671" s="4"/>
      <c r="AP671" s="4"/>
      <c r="AQ671" s="4"/>
      <c r="AR671" s="5"/>
      <c r="AS671" s="5"/>
      <c r="AT671" s="5"/>
    </row>
    <row r="672" spans="1:46" ht="30" x14ac:dyDescent="0.25">
      <c r="A672" s="2">
        <v>409273</v>
      </c>
      <c r="B672" s="3" t="s">
        <v>1245</v>
      </c>
      <c r="C672" s="3" t="s">
        <v>1246</v>
      </c>
      <c r="D672" s="3" t="s">
        <v>141</v>
      </c>
      <c r="E672" s="5"/>
      <c r="F672" s="3" t="s">
        <v>1249</v>
      </c>
      <c r="G672" s="3" t="s">
        <v>1250</v>
      </c>
      <c r="H672" s="6">
        <v>0</v>
      </c>
      <c r="I672" s="6">
        <v>0</v>
      </c>
      <c r="J672" s="6">
        <v>0</v>
      </c>
      <c r="K672" s="6">
        <v>1106000</v>
      </c>
      <c r="L672" s="6">
        <v>0</v>
      </c>
      <c r="M672" s="6">
        <v>0</v>
      </c>
      <c r="N672" s="6">
        <v>0</v>
      </c>
      <c r="O672" s="6">
        <v>0</v>
      </c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5"/>
      <c r="AR672" s="4"/>
      <c r="AS672" s="4"/>
      <c r="AT672" s="4"/>
    </row>
    <row r="673" spans="1:46" ht="30" x14ac:dyDescent="0.25">
      <c r="A673" s="2">
        <v>409274</v>
      </c>
      <c r="B673" s="3" t="s">
        <v>1245</v>
      </c>
      <c r="C673" s="3" t="s">
        <v>1246</v>
      </c>
      <c r="D673" s="3" t="s">
        <v>136</v>
      </c>
      <c r="E673" s="4"/>
      <c r="F673" s="3" t="s">
        <v>1251</v>
      </c>
      <c r="G673" s="3" t="s">
        <v>1252</v>
      </c>
      <c r="H673" s="6">
        <v>0</v>
      </c>
      <c r="I673" s="6">
        <v>0</v>
      </c>
      <c r="J673" s="6">
        <v>0</v>
      </c>
      <c r="K673" s="6">
        <v>1107000</v>
      </c>
      <c r="L673" s="6">
        <v>0</v>
      </c>
      <c r="M673" s="6">
        <v>0</v>
      </c>
      <c r="N673" s="6">
        <v>0</v>
      </c>
      <c r="O673" s="6">
        <v>0</v>
      </c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5"/>
      <c r="AI673" s="5"/>
      <c r="AJ673" s="5"/>
      <c r="AK673" s="5"/>
      <c r="AL673" s="5"/>
      <c r="AM673" s="5"/>
      <c r="AN673" s="4"/>
      <c r="AO673" s="4"/>
      <c r="AP673" s="4"/>
      <c r="AQ673" s="4"/>
      <c r="AR673" s="4"/>
      <c r="AS673" s="4"/>
      <c r="AT673" s="4"/>
    </row>
    <row r="674" spans="1:46" ht="30" x14ac:dyDescent="0.25">
      <c r="A674" s="2">
        <v>409275</v>
      </c>
      <c r="B674" s="3" t="s">
        <v>1245</v>
      </c>
      <c r="C674" s="3" t="s">
        <v>1246</v>
      </c>
      <c r="D674" s="3" t="s">
        <v>180</v>
      </c>
      <c r="E674" s="2">
        <v>305</v>
      </c>
      <c r="F674" s="3" t="s">
        <v>1247</v>
      </c>
      <c r="G674" s="3" t="s">
        <v>1248</v>
      </c>
      <c r="H674" s="6">
        <v>3358000</v>
      </c>
      <c r="I674" s="6">
        <v>3358000</v>
      </c>
      <c r="J674" s="6">
        <v>3200000</v>
      </c>
      <c r="K674" s="6">
        <v>1107000</v>
      </c>
      <c r="L674" s="6">
        <v>5000000</v>
      </c>
      <c r="M674" s="6">
        <v>5000000</v>
      </c>
      <c r="N674" s="6">
        <v>4100000</v>
      </c>
      <c r="O674" s="6">
        <v>6570000</v>
      </c>
      <c r="P674" s="6">
        <v>8019000</v>
      </c>
      <c r="Q674" s="6">
        <v>3682560</v>
      </c>
      <c r="R674" s="6">
        <v>2765280</v>
      </c>
      <c r="S674" s="6">
        <v>2292360</v>
      </c>
      <c r="T674" s="4"/>
      <c r="U674" s="6">
        <v>2628000</v>
      </c>
      <c r="V674" s="6">
        <v>2628000</v>
      </c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5"/>
      <c r="AP674" s="5"/>
      <c r="AQ674" s="5"/>
      <c r="AR674" s="5"/>
      <c r="AS674" s="5"/>
      <c r="AT674" s="4"/>
    </row>
    <row r="675" spans="1:46" ht="30" x14ac:dyDescent="0.25">
      <c r="A675" s="2">
        <v>404097</v>
      </c>
      <c r="B675" s="3" t="s">
        <v>1253</v>
      </c>
      <c r="C675" s="3" t="s">
        <v>1254</v>
      </c>
      <c r="D675" s="3" t="s">
        <v>141</v>
      </c>
      <c r="E675" s="2">
        <v>204</v>
      </c>
      <c r="F675" s="3" t="s">
        <v>778</v>
      </c>
      <c r="G675" s="3" t="s">
        <v>779</v>
      </c>
      <c r="H675" s="4"/>
      <c r="I675" s="4"/>
      <c r="J675" s="4"/>
      <c r="K675" s="6">
        <v>3400000</v>
      </c>
      <c r="L675" s="4"/>
      <c r="M675" s="4"/>
      <c r="N675" s="6">
        <v>3400000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5"/>
      <c r="AP675" s="5"/>
      <c r="AQ675" s="5"/>
      <c r="AR675" s="5"/>
      <c r="AS675" s="5"/>
      <c r="AT675" s="4"/>
    </row>
    <row r="676" spans="1:46" ht="30" x14ac:dyDescent="0.25">
      <c r="A676" s="2">
        <v>404098</v>
      </c>
      <c r="B676" s="3" t="s">
        <v>1253</v>
      </c>
      <c r="C676" s="3" t="s">
        <v>1254</v>
      </c>
      <c r="D676" s="3" t="s">
        <v>136</v>
      </c>
      <c r="E676" s="2">
        <v>210</v>
      </c>
      <c r="F676" s="3" t="s">
        <v>1255</v>
      </c>
      <c r="G676" s="3" t="s">
        <v>1256</v>
      </c>
      <c r="H676" s="4"/>
      <c r="I676" s="4"/>
      <c r="J676" s="4"/>
      <c r="K676" s="6">
        <v>1900000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5"/>
      <c r="AT676" s="4"/>
    </row>
  </sheetData>
  <sortState xmlns:xlrd2="http://schemas.microsoft.com/office/spreadsheetml/2017/richdata2" ref="A2:AT676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214A-58E6-D043-8363-4F289F2FEC94}">
  <dimension ref="A1:H185"/>
  <sheetViews>
    <sheetView workbookViewId="0">
      <selection activeCell="H17" sqref="H17"/>
    </sheetView>
  </sheetViews>
  <sheetFormatPr defaultColWidth="11.42578125" defaultRowHeight="15" x14ac:dyDescent="0.25"/>
  <sheetData>
    <row r="1" spans="1:8" ht="15.75" x14ac:dyDescent="0.25">
      <c r="A1" s="9" t="s">
        <v>87</v>
      </c>
      <c r="B1" s="9" t="s">
        <v>88</v>
      </c>
      <c r="C1" s="9" t="s">
        <v>89</v>
      </c>
      <c r="D1" s="9" t="s">
        <v>90</v>
      </c>
      <c r="E1" s="9" t="s">
        <v>92</v>
      </c>
      <c r="F1" s="9" t="s">
        <v>93</v>
      </c>
      <c r="G1" s="9" t="s">
        <v>94</v>
      </c>
      <c r="H1" s="9">
        <v>2002</v>
      </c>
    </row>
    <row r="2" spans="1:8" ht="15.75" x14ac:dyDescent="0.25">
      <c r="A2" s="9">
        <v>411178</v>
      </c>
      <c r="B2" s="9">
        <v>19797210</v>
      </c>
      <c r="C2" s="9" t="s">
        <v>1260</v>
      </c>
      <c r="D2" s="9">
        <v>4</v>
      </c>
      <c r="E2" s="9">
        <v>305</v>
      </c>
      <c r="F2" s="9">
        <v>3396327</v>
      </c>
      <c r="G2" s="9">
        <v>3092274</v>
      </c>
      <c r="H2" s="9">
        <v>15240000</v>
      </c>
    </row>
    <row r="3" spans="1:8" ht="15.75" x14ac:dyDescent="0.25">
      <c r="A3" s="9">
        <v>409294</v>
      </c>
      <c r="B3" s="9">
        <v>19797210</v>
      </c>
      <c r="C3" s="9" t="s">
        <v>1260</v>
      </c>
      <c r="D3" s="9">
        <v>3</v>
      </c>
      <c r="E3" s="9">
        <v>257</v>
      </c>
      <c r="F3" s="9">
        <v>3396008</v>
      </c>
      <c r="G3" s="9">
        <v>3092088</v>
      </c>
      <c r="H3" s="9">
        <v>20000000</v>
      </c>
    </row>
    <row r="4" spans="1:8" ht="15.75" x14ac:dyDescent="0.25">
      <c r="A4" s="9">
        <v>409293</v>
      </c>
      <c r="B4" s="9">
        <v>19797210</v>
      </c>
      <c r="C4" s="9" t="s">
        <v>1260</v>
      </c>
      <c r="D4" s="9">
        <v>2</v>
      </c>
      <c r="E4" s="9">
        <v>200</v>
      </c>
      <c r="F4" s="9">
        <v>3396683</v>
      </c>
      <c r="G4" s="9">
        <v>3092743</v>
      </c>
      <c r="H4" s="9">
        <v>0</v>
      </c>
    </row>
    <row r="5" spans="1:8" ht="15.75" x14ac:dyDescent="0.25">
      <c r="A5" s="9">
        <v>409179</v>
      </c>
      <c r="B5" s="9">
        <v>19790050</v>
      </c>
      <c r="C5" s="9" t="s">
        <v>232</v>
      </c>
      <c r="D5" s="9">
        <v>3</v>
      </c>
      <c r="E5" s="9">
        <v>500</v>
      </c>
      <c r="F5" s="9">
        <v>3518251</v>
      </c>
      <c r="G5" s="9">
        <v>3034058</v>
      </c>
      <c r="H5" s="9">
        <v>41149000</v>
      </c>
    </row>
    <row r="6" spans="1:8" ht="15.75" x14ac:dyDescent="0.25">
      <c r="A6" s="9">
        <v>409180</v>
      </c>
      <c r="B6" s="9">
        <v>19790050</v>
      </c>
      <c r="C6" s="9" t="s">
        <v>232</v>
      </c>
      <c r="D6" s="9">
        <v>2</v>
      </c>
      <c r="E6" s="9">
        <v>230</v>
      </c>
      <c r="F6" s="9">
        <v>3511432</v>
      </c>
      <c r="G6" s="9">
        <v>3030331</v>
      </c>
      <c r="H6" s="9">
        <v>0</v>
      </c>
    </row>
    <row r="7" spans="1:8" ht="15.75" x14ac:dyDescent="0.25">
      <c r="A7" s="9">
        <v>409181</v>
      </c>
      <c r="B7" s="9">
        <v>19790050</v>
      </c>
      <c r="C7" s="9" t="s">
        <v>232</v>
      </c>
      <c r="D7" s="9">
        <v>1</v>
      </c>
      <c r="E7" s="9">
        <v>164</v>
      </c>
      <c r="F7" s="9">
        <v>3511502</v>
      </c>
      <c r="G7" s="9">
        <v>3030337</v>
      </c>
      <c r="H7" s="9">
        <v>0</v>
      </c>
    </row>
    <row r="8" spans="1:8" ht="15.75" x14ac:dyDescent="0.25">
      <c r="A8" s="9">
        <v>409420</v>
      </c>
      <c r="B8" s="9">
        <v>19794150</v>
      </c>
      <c r="C8" s="9" t="s">
        <v>248</v>
      </c>
      <c r="D8" s="9">
        <v>2</v>
      </c>
      <c r="E8" s="9">
        <v>320</v>
      </c>
      <c r="F8" s="9">
        <v>3392479</v>
      </c>
      <c r="G8" s="9">
        <v>3163903</v>
      </c>
      <c r="H8" s="9">
        <v>0</v>
      </c>
    </row>
    <row r="9" spans="1:8" ht="15.75" x14ac:dyDescent="0.25">
      <c r="A9" s="9">
        <v>409422</v>
      </c>
      <c r="B9" s="9">
        <v>19794150</v>
      </c>
      <c r="C9" s="9" t="s">
        <v>248</v>
      </c>
      <c r="D9" s="9">
        <v>1</v>
      </c>
      <c r="E9" s="9">
        <v>320</v>
      </c>
      <c r="F9" s="9">
        <v>3392419</v>
      </c>
      <c r="G9" s="9">
        <v>3164082</v>
      </c>
      <c r="H9" s="9">
        <v>0</v>
      </c>
    </row>
    <row r="10" spans="1:8" ht="15.75" x14ac:dyDescent="0.25">
      <c r="A10" s="9">
        <v>400190</v>
      </c>
      <c r="B10" s="9">
        <v>19794150</v>
      </c>
      <c r="C10" s="9" t="s">
        <v>248</v>
      </c>
      <c r="D10" s="9">
        <v>13</v>
      </c>
      <c r="E10" s="9">
        <v>265</v>
      </c>
      <c r="F10" s="9">
        <v>3371291</v>
      </c>
      <c r="G10" s="9">
        <v>3153196</v>
      </c>
      <c r="H10" s="9">
        <v>0</v>
      </c>
    </row>
    <row r="11" spans="1:8" ht="15.75" x14ac:dyDescent="0.25">
      <c r="A11" s="9">
        <v>409426</v>
      </c>
      <c r="B11" s="9">
        <v>19794150</v>
      </c>
      <c r="C11" s="9" t="s">
        <v>248</v>
      </c>
      <c r="D11" s="9">
        <v>11</v>
      </c>
      <c r="E11" s="9">
        <v>150</v>
      </c>
      <c r="F11" s="9">
        <v>3372443</v>
      </c>
      <c r="G11" s="9">
        <v>3159593</v>
      </c>
      <c r="H11" s="9">
        <v>0</v>
      </c>
    </row>
    <row r="12" spans="1:8" ht="15.75" x14ac:dyDescent="0.25">
      <c r="A12" s="9">
        <v>411835</v>
      </c>
      <c r="B12" s="9">
        <v>19795140</v>
      </c>
      <c r="C12" s="9" t="s">
        <v>1274</v>
      </c>
      <c r="D12" s="9">
        <v>2</v>
      </c>
      <c r="E12" s="9">
        <v>340</v>
      </c>
      <c r="F12" s="9">
        <v>3403366</v>
      </c>
      <c r="G12" s="9">
        <v>3124244</v>
      </c>
      <c r="H12" s="9">
        <v>43994000</v>
      </c>
    </row>
    <row r="13" spans="1:8" ht="15.75" x14ac:dyDescent="0.25">
      <c r="A13" s="9">
        <v>411834</v>
      </c>
      <c r="B13" s="9">
        <v>19795140</v>
      </c>
      <c r="C13" s="9" t="s">
        <v>1274</v>
      </c>
      <c r="D13" s="9">
        <v>1</v>
      </c>
      <c r="E13" s="9">
        <v>310</v>
      </c>
      <c r="F13" s="9">
        <v>3399455</v>
      </c>
      <c r="G13" s="9">
        <v>3121389</v>
      </c>
      <c r="H13" s="9">
        <v>40315000</v>
      </c>
    </row>
    <row r="14" spans="1:8" ht="15.75" x14ac:dyDescent="0.25">
      <c r="A14" s="9">
        <v>405095</v>
      </c>
      <c r="B14" s="9">
        <v>19712133</v>
      </c>
      <c r="C14" s="9" t="s">
        <v>275</v>
      </c>
      <c r="D14" s="9">
        <v>1</v>
      </c>
      <c r="E14" s="9">
        <v>300</v>
      </c>
      <c r="F14" s="9">
        <v>3404579</v>
      </c>
      <c r="G14" s="9">
        <v>3112414</v>
      </c>
      <c r="H14" s="9">
        <v>37986000</v>
      </c>
    </row>
    <row r="15" spans="1:8" ht="15.75" x14ac:dyDescent="0.25">
      <c r="A15" s="9">
        <v>405221</v>
      </c>
      <c r="B15" s="9">
        <v>19716655</v>
      </c>
      <c r="C15" s="9" t="s">
        <v>1286</v>
      </c>
      <c r="D15" s="9">
        <v>8</v>
      </c>
      <c r="E15" s="9">
        <v>325</v>
      </c>
      <c r="F15" s="9">
        <v>3351729</v>
      </c>
      <c r="G15" s="9">
        <v>3157934</v>
      </c>
      <c r="H15" s="9">
        <v>0</v>
      </c>
    </row>
    <row r="16" spans="1:8" ht="15.75" x14ac:dyDescent="0.25">
      <c r="A16" s="9">
        <v>412265</v>
      </c>
      <c r="B16" s="9">
        <v>19716655</v>
      </c>
      <c r="C16" s="9" t="s">
        <v>1286</v>
      </c>
      <c r="D16" s="9">
        <v>11</v>
      </c>
      <c r="E16" s="9">
        <v>325</v>
      </c>
      <c r="F16" s="9">
        <v>3351069</v>
      </c>
      <c r="G16" s="9">
        <v>3157274</v>
      </c>
      <c r="H16" s="9">
        <v>0</v>
      </c>
    </row>
    <row r="17" spans="1:8" ht="15.75" x14ac:dyDescent="0.25">
      <c r="A17" s="9">
        <v>405199</v>
      </c>
      <c r="B17" s="9">
        <v>19716655</v>
      </c>
      <c r="C17" s="9" t="s">
        <v>1286</v>
      </c>
      <c r="D17" s="9">
        <v>7</v>
      </c>
      <c r="E17" s="9">
        <v>205</v>
      </c>
      <c r="F17" s="9">
        <v>3346875</v>
      </c>
      <c r="G17" s="9">
        <v>3149833</v>
      </c>
      <c r="H17" s="9">
        <v>40920000</v>
      </c>
    </row>
    <row r="18" spans="1:8" ht="15.75" x14ac:dyDescent="0.25">
      <c r="A18" s="9">
        <v>405143</v>
      </c>
      <c r="B18" s="9">
        <v>19716655</v>
      </c>
      <c r="C18" s="9" t="s">
        <v>1286</v>
      </c>
      <c r="D18" s="9">
        <v>3</v>
      </c>
      <c r="E18" s="9">
        <v>190</v>
      </c>
      <c r="F18" s="9">
        <v>3341837</v>
      </c>
      <c r="G18" s="9">
        <v>3158396</v>
      </c>
      <c r="H18" s="9">
        <v>0</v>
      </c>
    </row>
    <row r="19" spans="1:8" ht="15.75" x14ac:dyDescent="0.25">
      <c r="A19" s="9">
        <v>405142</v>
      </c>
      <c r="B19" s="9">
        <v>19716655</v>
      </c>
      <c r="C19" s="9" t="s">
        <v>1286</v>
      </c>
      <c r="D19" s="9">
        <v>2</v>
      </c>
      <c r="E19" s="9">
        <v>160</v>
      </c>
      <c r="F19" s="9">
        <v>3342497</v>
      </c>
      <c r="G19" s="9">
        <v>3157736</v>
      </c>
      <c r="H19" s="9">
        <v>0</v>
      </c>
    </row>
    <row r="20" spans="1:8" ht="15.75" x14ac:dyDescent="0.25">
      <c r="A20" s="9">
        <v>405144</v>
      </c>
      <c r="B20" s="9">
        <v>19716655</v>
      </c>
      <c r="C20" s="9" t="s">
        <v>1286</v>
      </c>
      <c r="D20" s="9">
        <v>4</v>
      </c>
      <c r="E20" s="9">
        <v>160</v>
      </c>
      <c r="F20" s="9">
        <v>3353681</v>
      </c>
      <c r="G20" s="9">
        <v>3158120</v>
      </c>
      <c r="H20" s="9">
        <v>0</v>
      </c>
    </row>
    <row r="21" spans="1:8" ht="15.75" x14ac:dyDescent="0.25">
      <c r="A21" s="9">
        <v>405145</v>
      </c>
      <c r="B21" s="9">
        <v>19716655</v>
      </c>
      <c r="C21" s="9" t="s">
        <v>1286</v>
      </c>
      <c r="D21" s="9">
        <v>5</v>
      </c>
      <c r="E21" s="9">
        <v>145</v>
      </c>
      <c r="F21" s="9">
        <v>3352361</v>
      </c>
      <c r="G21" s="9">
        <v>3158780</v>
      </c>
      <c r="H21" s="9">
        <v>0</v>
      </c>
    </row>
    <row r="22" spans="1:8" ht="15.75" x14ac:dyDescent="0.25">
      <c r="A22" s="9">
        <v>405141</v>
      </c>
      <c r="B22" s="9">
        <v>19716655</v>
      </c>
      <c r="C22" s="9" t="s">
        <v>1286</v>
      </c>
      <c r="D22" s="9">
        <v>1</v>
      </c>
      <c r="E22" s="9"/>
      <c r="F22" s="9">
        <v>3341837</v>
      </c>
      <c r="G22" s="9">
        <v>3157736</v>
      </c>
      <c r="H22" s="9">
        <v>0</v>
      </c>
    </row>
    <row r="23" spans="1:8" ht="15.75" x14ac:dyDescent="0.25">
      <c r="A23" s="9">
        <v>409304</v>
      </c>
      <c r="B23" s="9">
        <v>19795360</v>
      </c>
      <c r="C23" s="9" t="s">
        <v>346</v>
      </c>
      <c r="D23" s="9">
        <v>1</v>
      </c>
      <c r="E23" s="9">
        <v>240</v>
      </c>
      <c r="F23" s="9">
        <v>3388516</v>
      </c>
      <c r="G23" s="9">
        <v>3086938</v>
      </c>
      <c r="H23" s="9">
        <v>26370900</v>
      </c>
    </row>
    <row r="24" spans="1:8" ht="15.75" x14ac:dyDescent="0.25">
      <c r="A24" s="9">
        <v>409305</v>
      </c>
      <c r="B24" s="9">
        <v>19795360</v>
      </c>
      <c r="C24" s="9" t="s">
        <v>346</v>
      </c>
      <c r="D24" s="9">
        <v>2</v>
      </c>
      <c r="E24" s="9">
        <v>220</v>
      </c>
      <c r="F24" s="9">
        <v>3388483</v>
      </c>
      <c r="G24" s="9">
        <v>3086549</v>
      </c>
      <c r="H24" s="9">
        <v>10856880</v>
      </c>
    </row>
    <row r="25" spans="1:8" ht="15.75" x14ac:dyDescent="0.25">
      <c r="A25" s="9">
        <v>409390</v>
      </c>
      <c r="B25" s="9">
        <v>19790250</v>
      </c>
      <c r="C25" s="9" t="s">
        <v>379</v>
      </c>
      <c r="D25" s="9">
        <v>6</v>
      </c>
      <c r="E25" s="9">
        <v>352</v>
      </c>
      <c r="F25" s="9">
        <v>3375586</v>
      </c>
      <c r="G25" s="9">
        <v>3104413</v>
      </c>
      <c r="H25" s="9">
        <v>30179600</v>
      </c>
    </row>
    <row r="26" spans="1:8" ht="15.75" x14ac:dyDescent="0.25">
      <c r="A26" s="9">
        <v>400185</v>
      </c>
      <c r="B26" s="9">
        <v>19790250</v>
      </c>
      <c r="C26" s="9" t="s">
        <v>379</v>
      </c>
      <c r="D26" s="9">
        <v>11</v>
      </c>
      <c r="E26" s="9">
        <v>325</v>
      </c>
      <c r="F26" s="9">
        <v>3380214</v>
      </c>
      <c r="G26" s="9">
        <v>3109308</v>
      </c>
      <c r="H26" s="9">
        <v>0</v>
      </c>
    </row>
    <row r="27" spans="1:8" ht="15.75" x14ac:dyDescent="0.25">
      <c r="A27" s="9">
        <v>405028</v>
      </c>
      <c r="B27" s="9">
        <v>19790250</v>
      </c>
      <c r="C27" s="9" t="s">
        <v>379</v>
      </c>
      <c r="D27" s="9">
        <v>9</v>
      </c>
      <c r="E27" s="9">
        <v>320</v>
      </c>
      <c r="F27" s="9">
        <v>3369877</v>
      </c>
      <c r="G27" s="9">
        <v>3106421</v>
      </c>
      <c r="H27" s="9">
        <v>183780300</v>
      </c>
    </row>
    <row r="28" spans="1:8" ht="15.75" x14ac:dyDescent="0.25">
      <c r="A28" s="9">
        <v>409391</v>
      </c>
      <c r="B28" s="9">
        <v>19790250</v>
      </c>
      <c r="C28" s="9" t="s">
        <v>379</v>
      </c>
      <c r="D28" s="9">
        <v>3</v>
      </c>
      <c r="E28" s="9">
        <v>310</v>
      </c>
      <c r="F28" s="9">
        <v>3373567</v>
      </c>
      <c r="G28" s="9">
        <v>3108086</v>
      </c>
      <c r="H28" s="9">
        <v>0</v>
      </c>
    </row>
    <row r="29" spans="1:8" ht="15.75" x14ac:dyDescent="0.25">
      <c r="A29" s="9">
        <v>409396</v>
      </c>
      <c r="B29" s="9">
        <v>19790250</v>
      </c>
      <c r="C29" s="9" t="s">
        <v>379</v>
      </c>
      <c r="D29" s="9">
        <v>1</v>
      </c>
      <c r="E29" s="9">
        <v>303</v>
      </c>
      <c r="F29" s="9">
        <v>3381933</v>
      </c>
      <c r="G29" s="9">
        <v>3107119</v>
      </c>
      <c r="H29" s="9">
        <v>94091200</v>
      </c>
    </row>
    <row r="30" spans="1:8" ht="15.75" x14ac:dyDescent="0.25">
      <c r="A30" s="9">
        <v>400183</v>
      </c>
      <c r="B30" s="9">
        <v>19790250</v>
      </c>
      <c r="C30" s="9" t="s">
        <v>379</v>
      </c>
      <c r="D30" s="9">
        <v>12</v>
      </c>
      <c r="E30" s="9">
        <v>301</v>
      </c>
      <c r="F30" s="9">
        <v>3380214</v>
      </c>
      <c r="G30" s="9">
        <v>3114540</v>
      </c>
      <c r="H30" s="9">
        <v>0</v>
      </c>
    </row>
    <row r="31" spans="1:8" ht="15.75" x14ac:dyDescent="0.25">
      <c r="A31" s="9">
        <v>400184</v>
      </c>
      <c r="B31" s="9">
        <v>19790250</v>
      </c>
      <c r="C31" s="9" t="s">
        <v>379</v>
      </c>
      <c r="D31" s="9">
        <v>10</v>
      </c>
      <c r="E31" s="9">
        <v>301</v>
      </c>
      <c r="F31" s="9">
        <v>3372480</v>
      </c>
      <c r="G31" s="9">
        <v>3114244</v>
      </c>
      <c r="H31" s="9">
        <v>83202500</v>
      </c>
    </row>
    <row r="32" spans="1:8" ht="15.75" x14ac:dyDescent="0.25">
      <c r="A32" s="9">
        <v>409393</v>
      </c>
      <c r="B32" s="9">
        <v>19790250</v>
      </c>
      <c r="C32" s="9" t="s">
        <v>379</v>
      </c>
      <c r="D32" s="9">
        <v>4</v>
      </c>
      <c r="E32" s="9">
        <v>300</v>
      </c>
      <c r="F32" s="9">
        <v>3370752</v>
      </c>
      <c r="G32" s="9">
        <v>3107493</v>
      </c>
      <c r="H32" s="9">
        <v>2101500</v>
      </c>
    </row>
    <row r="33" spans="1:8" ht="15.75" x14ac:dyDescent="0.25">
      <c r="A33" s="9">
        <v>409395</v>
      </c>
      <c r="B33" s="9">
        <v>19790250</v>
      </c>
      <c r="C33" s="9" t="s">
        <v>379</v>
      </c>
      <c r="D33" s="9">
        <v>7</v>
      </c>
      <c r="E33" s="9">
        <v>296</v>
      </c>
      <c r="F33" s="9">
        <v>3380497</v>
      </c>
      <c r="G33" s="9">
        <v>3106675</v>
      </c>
      <c r="H33" s="9">
        <v>15663700</v>
      </c>
    </row>
    <row r="34" spans="1:8" ht="15.75" x14ac:dyDescent="0.25">
      <c r="A34" s="9">
        <v>409392</v>
      </c>
      <c r="B34" s="9">
        <v>19790250</v>
      </c>
      <c r="C34" s="9" t="s">
        <v>379</v>
      </c>
      <c r="D34" s="9">
        <v>5</v>
      </c>
      <c r="E34" s="9">
        <v>282</v>
      </c>
      <c r="F34" s="9">
        <v>3373680</v>
      </c>
      <c r="G34" s="9">
        <v>3105024</v>
      </c>
      <c r="H34" s="9">
        <v>0</v>
      </c>
    </row>
    <row r="35" spans="1:8" ht="15.75" x14ac:dyDescent="0.25">
      <c r="A35" s="9">
        <v>409362</v>
      </c>
      <c r="B35" s="9">
        <v>19790250</v>
      </c>
      <c r="C35" s="9" t="s">
        <v>379</v>
      </c>
      <c r="D35" s="9">
        <v>8</v>
      </c>
      <c r="E35" s="9">
        <v>180</v>
      </c>
      <c r="F35" s="9">
        <v>3369789</v>
      </c>
      <c r="G35" s="9">
        <v>3103944</v>
      </c>
      <c r="H35" s="9">
        <v>0</v>
      </c>
    </row>
    <row r="36" spans="1:8" ht="15.75" x14ac:dyDescent="0.25">
      <c r="A36" s="9">
        <v>409216</v>
      </c>
      <c r="B36" s="9">
        <v>19790300</v>
      </c>
      <c r="C36" s="9" t="s">
        <v>405</v>
      </c>
      <c r="D36" s="9">
        <v>6</v>
      </c>
      <c r="E36" s="9">
        <v>520</v>
      </c>
      <c r="F36" s="9">
        <v>3522804</v>
      </c>
      <c r="G36" s="9">
        <v>3072722</v>
      </c>
      <c r="H36" s="9">
        <v>52099700</v>
      </c>
    </row>
    <row r="37" spans="1:8" ht="15.75" x14ac:dyDescent="0.25">
      <c r="A37" s="9">
        <v>411709</v>
      </c>
      <c r="B37" s="9">
        <v>19790300</v>
      </c>
      <c r="C37" s="9" t="s">
        <v>405</v>
      </c>
      <c r="D37" s="9">
        <v>9</v>
      </c>
      <c r="E37" s="9">
        <v>439</v>
      </c>
      <c r="F37" s="9"/>
      <c r="G37" s="9"/>
      <c r="H37" s="9">
        <v>0</v>
      </c>
    </row>
    <row r="38" spans="1:8" ht="15.75" x14ac:dyDescent="0.25">
      <c r="A38" s="9">
        <v>409217</v>
      </c>
      <c r="B38" s="9">
        <v>19790300</v>
      </c>
      <c r="C38" s="9" t="s">
        <v>405</v>
      </c>
      <c r="D38" s="9">
        <v>4</v>
      </c>
      <c r="E38" s="9">
        <v>350</v>
      </c>
      <c r="F38" s="9">
        <v>3516184</v>
      </c>
      <c r="G38" s="9">
        <v>3076375</v>
      </c>
      <c r="H38" s="9">
        <v>82863800</v>
      </c>
    </row>
    <row r="39" spans="1:8" ht="15.75" x14ac:dyDescent="0.25">
      <c r="A39" s="9">
        <v>409228</v>
      </c>
      <c r="B39" s="9">
        <v>19790300</v>
      </c>
      <c r="C39" s="9" t="s">
        <v>405</v>
      </c>
      <c r="D39" s="9">
        <v>5</v>
      </c>
      <c r="E39" s="9">
        <v>265</v>
      </c>
      <c r="F39" s="9">
        <v>3510451</v>
      </c>
      <c r="G39" s="9">
        <v>3064057</v>
      </c>
      <c r="H39" s="9">
        <v>29038200</v>
      </c>
    </row>
    <row r="40" spans="1:8" ht="15.75" x14ac:dyDescent="0.25">
      <c r="A40" s="9">
        <v>409225</v>
      </c>
      <c r="B40" s="9">
        <v>19790300</v>
      </c>
      <c r="C40" s="9" t="s">
        <v>405</v>
      </c>
      <c r="D40" s="9">
        <v>2</v>
      </c>
      <c r="E40" s="9">
        <v>264</v>
      </c>
      <c r="F40" s="9">
        <v>3509401</v>
      </c>
      <c r="G40" s="9">
        <v>3066874</v>
      </c>
      <c r="H40" s="9">
        <v>0</v>
      </c>
    </row>
    <row r="41" spans="1:8" ht="15.75" x14ac:dyDescent="0.25">
      <c r="A41" s="9">
        <v>409227</v>
      </c>
      <c r="B41" s="9">
        <v>19790300</v>
      </c>
      <c r="C41" s="9" t="s">
        <v>405</v>
      </c>
      <c r="D41" s="9">
        <v>3</v>
      </c>
      <c r="E41" s="9">
        <v>263</v>
      </c>
      <c r="F41" s="9">
        <v>3509388</v>
      </c>
      <c r="G41" s="9">
        <v>3068651</v>
      </c>
      <c r="H41" s="9">
        <v>39952000</v>
      </c>
    </row>
    <row r="42" spans="1:8" ht="15.75" x14ac:dyDescent="0.25">
      <c r="A42" s="9">
        <v>409226</v>
      </c>
      <c r="B42" s="9">
        <v>19790300</v>
      </c>
      <c r="C42" s="9" t="s">
        <v>405</v>
      </c>
      <c r="D42" s="9">
        <v>1</v>
      </c>
      <c r="E42" s="9">
        <v>192</v>
      </c>
      <c r="F42" s="9">
        <v>3509401</v>
      </c>
      <c r="G42" s="9">
        <v>3067534</v>
      </c>
      <c r="H42" s="9">
        <v>0</v>
      </c>
    </row>
    <row r="43" spans="1:8" ht="15.75" x14ac:dyDescent="0.25">
      <c r="A43" s="9">
        <v>224255</v>
      </c>
      <c r="B43" s="9">
        <v>19714515</v>
      </c>
      <c r="C43" s="9" t="s">
        <v>422</v>
      </c>
      <c r="D43" s="9">
        <v>2</v>
      </c>
      <c r="E43" s="9">
        <v>360</v>
      </c>
      <c r="F43" s="9">
        <v>3506761</v>
      </c>
      <c r="G43" s="9">
        <v>3068194</v>
      </c>
      <c r="H43" s="9">
        <v>0</v>
      </c>
    </row>
    <row r="44" spans="1:8" ht="15.75" x14ac:dyDescent="0.25">
      <c r="A44" s="9">
        <v>409942</v>
      </c>
      <c r="B44" s="9">
        <v>19714515</v>
      </c>
      <c r="C44" s="9" t="s">
        <v>422</v>
      </c>
      <c r="D44" s="9">
        <v>0</v>
      </c>
      <c r="E44" s="9">
        <v>283</v>
      </c>
      <c r="F44" s="9">
        <v>3506789</v>
      </c>
      <c r="G44" s="9">
        <v>3065858</v>
      </c>
      <c r="H44" s="9">
        <v>56701900</v>
      </c>
    </row>
    <row r="45" spans="1:8" ht="15.75" x14ac:dyDescent="0.25">
      <c r="A45" s="9">
        <v>224256</v>
      </c>
      <c r="B45" s="9">
        <v>19714515</v>
      </c>
      <c r="C45" s="9" t="s">
        <v>422</v>
      </c>
      <c r="D45" s="9">
        <v>1</v>
      </c>
      <c r="E45" s="9">
        <v>250</v>
      </c>
      <c r="F45" s="9">
        <v>3506761</v>
      </c>
      <c r="G45" s="9">
        <v>3066874</v>
      </c>
      <c r="H45" s="9">
        <v>0</v>
      </c>
    </row>
    <row r="46" spans="1:8" ht="15.75" x14ac:dyDescent="0.25">
      <c r="A46" s="9">
        <v>411053</v>
      </c>
      <c r="B46" s="9">
        <v>19795480</v>
      </c>
      <c r="C46" s="9" t="s">
        <v>1307</v>
      </c>
      <c r="D46" s="9">
        <v>6</v>
      </c>
      <c r="E46" s="9">
        <v>260</v>
      </c>
      <c r="F46" s="9">
        <v>3362032</v>
      </c>
      <c r="G46" s="9">
        <v>3109359</v>
      </c>
      <c r="H46" s="9">
        <v>725500</v>
      </c>
    </row>
    <row r="47" spans="1:8" ht="15.75" x14ac:dyDescent="0.25">
      <c r="A47" s="9">
        <v>409357</v>
      </c>
      <c r="B47" s="9">
        <v>19795480</v>
      </c>
      <c r="C47" s="9" t="s">
        <v>1307</v>
      </c>
      <c r="D47" s="9">
        <v>1</v>
      </c>
      <c r="E47" s="9">
        <v>250</v>
      </c>
      <c r="F47" s="9">
        <v>3363347</v>
      </c>
      <c r="G47" s="9">
        <v>3108946</v>
      </c>
      <c r="H47" s="9">
        <v>8958900</v>
      </c>
    </row>
    <row r="48" spans="1:8" ht="15.75" x14ac:dyDescent="0.25">
      <c r="A48" s="9">
        <v>409358</v>
      </c>
      <c r="B48" s="9">
        <v>19795480</v>
      </c>
      <c r="C48" s="9" t="s">
        <v>1307</v>
      </c>
      <c r="D48" s="9">
        <v>2</v>
      </c>
      <c r="E48" s="9">
        <v>250</v>
      </c>
      <c r="F48" s="9">
        <v>3363476</v>
      </c>
      <c r="G48" s="9">
        <v>3109965</v>
      </c>
      <c r="H48" s="9">
        <v>6145500</v>
      </c>
    </row>
    <row r="49" spans="1:8" ht="15.75" x14ac:dyDescent="0.25">
      <c r="A49" s="9">
        <v>409359</v>
      </c>
      <c r="B49" s="9">
        <v>19795480</v>
      </c>
      <c r="C49" s="9" t="s">
        <v>1307</v>
      </c>
      <c r="D49" s="9">
        <v>3</v>
      </c>
      <c r="E49" s="9">
        <v>250</v>
      </c>
      <c r="F49" s="9">
        <v>3362020</v>
      </c>
      <c r="G49" s="9">
        <v>3109810</v>
      </c>
      <c r="H49" s="9">
        <v>354900</v>
      </c>
    </row>
    <row r="50" spans="1:8" ht="15.75" x14ac:dyDescent="0.25">
      <c r="A50" s="9">
        <v>409360</v>
      </c>
      <c r="B50" s="9">
        <v>19795480</v>
      </c>
      <c r="C50" s="9" t="s">
        <v>1307</v>
      </c>
      <c r="D50" s="9">
        <v>4</v>
      </c>
      <c r="E50" s="9">
        <v>250</v>
      </c>
      <c r="F50" s="9">
        <v>3360037</v>
      </c>
      <c r="G50" s="9">
        <v>3110007</v>
      </c>
      <c r="H50" s="9">
        <v>7576700</v>
      </c>
    </row>
    <row r="51" spans="1:8" ht="15.75" x14ac:dyDescent="0.25">
      <c r="A51" s="9">
        <v>409361</v>
      </c>
      <c r="B51" s="9">
        <v>19795480</v>
      </c>
      <c r="C51" s="9" t="s">
        <v>1307</v>
      </c>
      <c r="D51" s="9">
        <v>5</v>
      </c>
      <c r="E51" s="9">
        <v>250</v>
      </c>
      <c r="F51" s="9">
        <v>3361489</v>
      </c>
      <c r="G51" s="9">
        <v>3111063</v>
      </c>
      <c r="H51" s="9">
        <v>3935700</v>
      </c>
    </row>
    <row r="52" spans="1:8" ht="15.75" x14ac:dyDescent="0.25">
      <c r="A52" s="9">
        <v>404144</v>
      </c>
      <c r="B52" s="9">
        <v>19714711</v>
      </c>
      <c r="C52" s="9" t="s">
        <v>458</v>
      </c>
      <c r="D52" s="9">
        <v>1</v>
      </c>
      <c r="E52" s="9">
        <v>400</v>
      </c>
      <c r="F52" s="9">
        <v>3499635</v>
      </c>
      <c r="G52" s="9">
        <v>3064116</v>
      </c>
      <c r="H52" s="9">
        <v>200000000</v>
      </c>
    </row>
    <row r="53" spans="1:8" ht="15.75" x14ac:dyDescent="0.25">
      <c r="A53" s="9">
        <v>404057</v>
      </c>
      <c r="B53" s="9">
        <v>19713620</v>
      </c>
      <c r="C53" s="9" t="s">
        <v>475</v>
      </c>
      <c r="D53" s="9">
        <v>1</v>
      </c>
      <c r="E53" s="9">
        <v>250</v>
      </c>
      <c r="F53" s="9">
        <v>3393027</v>
      </c>
      <c r="G53" s="9">
        <v>3094254</v>
      </c>
      <c r="H53" s="9">
        <v>15966500</v>
      </c>
    </row>
    <row r="54" spans="1:8" ht="15.75" x14ac:dyDescent="0.25">
      <c r="A54" s="9">
        <v>409198</v>
      </c>
      <c r="B54" s="9">
        <v>19790350</v>
      </c>
      <c r="C54" s="9" t="s">
        <v>503</v>
      </c>
      <c r="D54" s="9">
        <v>4</v>
      </c>
      <c r="E54" s="9">
        <v>300</v>
      </c>
      <c r="F54" s="9">
        <v>3379080</v>
      </c>
      <c r="G54" s="9">
        <v>3049115</v>
      </c>
      <c r="H54" s="9">
        <v>108000</v>
      </c>
    </row>
    <row r="55" spans="1:8" ht="15.75" x14ac:dyDescent="0.25">
      <c r="A55" s="9">
        <v>409197</v>
      </c>
      <c r="B55" s="9">
        <v>19790350</v>
      </c>
      <c r="C55" s="9" t="s">
        <v>503</v>
      </c>
      <c r="D55" s="9">
        <v>3</v>
      </c>
      <c r="E55" s="9">
        <v>230</v>
      </c>
      <c r="F55" s="9">
        <v>3379359</v>
      </c>
      <c r="G55" s="9">
        <v>3050272</v>
      </c>
      <c r="H55" s="9">
        <v>22804000</v>
      </c>
    </row>
    <row r="56" spans="1:8" ht="15.75" x14ac:dyDescent="0.25">
      <c r="A56" s="9">
        <v>409195</v>
      </c>
      <c r="B56" s="9">
        <v>19790350</v>
      </c>
      <c r="C56" s="9" t="s">
        <v>503</v>
      </c>
      <c r="D56" s="9">
        <v>2</v>
      </c>
      <c r="E56" s="9">
        <v>225</v>
      </c>
      <c r="F56" s="9">
        <v>3380070</v>
      </c>
      <c r="G56" s="9">
        <v>3050806</v>
      </c>
      <c r="H56" s="9">
        <v>22510000</v>
      </c>
    </row>
    <row r="57" spans="1:8" ht="15.75" x14ac:dyDescent="0.25">
      <c r="A57" s="9">
        <v>411881</v>
      </c>
      <c r="B57" s="9">
        <v>19714747</v>
      </c>
      <c r="C57" s="9" t="s">
        <v>517</v>
      </c>
      <c r="D57" s="9">
        <v>6</v>
      </c>
      <c r="E57" s="9">
        <v>390</v>
      </c>
      <c r="F57" s="9">
        <v>3477058</v>
      </c>
      <c r="G57" s="9">
        <v>3024570</v>
      </c>
      <c r="H57" s="9">
        <v>14283333.300000001</v>
      </c>
    </row>
    <row r="58" spans="1:8" ht="15.75" x14ac:dyDescent="0.25">
      <c r="A58" s="9">
        <v>405409</v>
      </c>
      <c r="B58" s="9">
        <v>19714747</v>
      </c>
      <c r="C58" s="9" t="s">
        <v>517</v>
      </c>
      <c r="D58" s="9">
        <v>2</v>
      </c>
      <c r="E58" s="9">
        <v>256</v>
      </c>
      <c r="F58" s="9">
        <v>3474237</v>
      </c>
      <c r="G58" s="9">
        <v>3030547</v>
      </c>
      <c r="H58" s="9">
        <v>18933333.300000001</v>
      </c>
    </row>
    <row r="59" spans="1:8" ht="15.75" x14ac:dyDescent="0.25">
      <c r="A59" s="9">
        <v>422517</v>
      </c>
      <c r="B59" s="9">
        <v>19790400</v>
      </c>
      <c r="C59" s="9" t="s">
        <v>531</v>
      </c>
      <c r="D59" s="9">
        <v>13</v>
      </c>
      <c r="E59" s="9">
        <v>550</v>
      </c>
      <c r="F59" s="9">
        <v>3440081</v>
      </c>
      <c r="G59" s="9">
        <v>3077130</v>
      </c>
      <c r="H59" s="9">
        <v>0</v>
      </c>
    </row>
    <row r="60" spans="1:8" ht="15.75" x14ac:dyDescent="0.25">
      <c r="A60" s="9">
        <v>422518</v>
      </c>
      <c r="B60" s="9">
        <v>19790400</v>
      </c>
      <c r="C60" s="9" t="s">
        <v>531</v>
      </c>
      <c r="D60" s="9">
        <v>14</v>
      </c>
      <c r="E60" s="9">
        <v>550</v>
      </c>
      <c r="F60" s="9">
        <v>3440138</v>
      </c>
      <c r="G60" s="9">
        <v>3077130</v>
      </c>
      <c r="H60" s="9">
        <v>0</v>
      </c>
    </row>
    <row r="61" spans="1:8" ht="15.75" x14ac:dyDescent="0.25">
      <c r="A61" s="9">
        <v>400180</v>
      </c>
      <c r="B61" s="9"/>
      <c r="C61" s="9" t="s">
        <v>531</v>
      </c>
      <c r="D61" s="9">
        <v>10</v>
      </c>
      <c r="E61" s="9">
        <v>525</v>
      </c>
      <c r="F61" s="9">
        <v>3454817</v>
      </c>
      <c r="G61" s="9">
        <v>3088316</v>
      </c>
      <c r="H61" s="9">
        <v>0</v>
      </c>
    </row>
    <row r="62" spans="1:8" ht="15.75" x14ac:dyDescent="0.25">
      <c r="A62" s="9">
        <v>409336</v>
      </c>
      <c r="B62" s="9">
        <v>19790400</v>
      </c>
      <c r="C62" s="9" t="s">
        <v>531</v>
      </c>
      <c r="D62" s="9">
        <v>9</v>
      </c>
      <c r="E62" s="9">
        <v>505</v>
      </c>
      <c r="F62" s="9">
        <v>3462202</v>
      </c>
      <c r="G62" s="9">
        <v>3094389</v>
      </c>
      <c r="H62" s="9">
        <v>444315960</v>
      </c>
    </row>
    <row r="63" spans="1:8" ht="15.75" x14ac:dyDescent="0.25">
      <c r="A63" s="9">
        <v>409337</v>
      </c>
      <c r="B63" s="9">
        <v>19790400</v>
      </c>
      <c r="C63" s="9" t="s">
        <v>531</v>
      </c>
      <c r="D63" s="9">
        <v>8</v>
      </c>
      <c r="E63" s="9">
        <v>500</v>
      </c>
      <c r="F63" s="9">
        <v>3462190</v>
      </c>
      <c r="G63" s="9">
        <v>3094289</v>
      </c>
      <c r="H63" s="9">
        <v>25234040</v>
      </c>
    </row>
    <row r="64" spans="1:8" ht="15.75" x14ac:dyDescent="0.25">
      <c r="A64" s="9">
        <v>438519</v>
      </c>
      <c r="B64" s="9">
        <v>19790400</v>
      </c>
      <c r="C64" s="9" t="s">
        <v>531</v>
      </c>
      <c r="D64" s="9" t="s">
        <v>539</v>
      </c>
      <c r="E64" s="9">
        <v>500</v>
      </c>
      <c r="F64" s="9">
        <v>3456462</v>
      </c>
      <c r="G64" s="9">
        <v>3070672</v>
      </c>
      <c r="H64" s="9">
        <v>0</v>
      </c>
    </row>
    <row r="65" spans="1:8" ht="15.75" x14ac:dyDescent="0.25">
      <c r="A65" s="9">
        <v>412000</v>
      </c>
      <c r="B65" s="9">
        <v>19790400</v>
      </c>
      <c r="C65" s="9" t="s">
        <v>531</v>
      </c>
      <c r="D65" s="9">
        <v>11</v>
      </c>
      <c r="E65" s="9">
        <v>470</v>
      </c>
      <c r="F65" s="9">
        <v>3440081</v>
      </c>
      <c r="G65" s="9">
        <v>3077130</v>
      </c>
      <c r="H65" s="9">
        <v>0</v>
      </c>
    </row>
    <row r="66" spans="1:8" ht="15.75" x14ac:dyDescent="0.25">
      <c r="A66" s="9">
        <v>412001</v>
      </c>
      <c r="B66" s="9">
        <v>19790400</v>
      </c>
      <c r="C66" s="9" t="s">
        <v>531</v>
      </c>
      <c r="D66" s="9">
        <v>12</v>
      </c>
      <c r="E66" s="9">
        <v>470</v>
      </c>
      <c r="F66" s="9">
        <v>3440138</v>
      </c>
      <c r="G66" s="9">
        <v>3077130</v>
      </c>
      <c r="H66" s="9">
        <v>0</v>
      </c>
    </row>
    <row r="67" spans="1:8" ht="15.75" x14ac:dyDescent="0.25">
      <c r="A67" s="9">
        <v>409342</v>
      </c>
      <c r="B67" s="9">
        <v>19790400</v>
      </c>
      <c r="C67" s="9" t="s">
        <v>531</v>
      </c>
      <c r="D67" s="9">
        <v>3</v>
      </c>
      <c r="E67" s="9">
        <v>433</v>
      </c>
      <c r="F67" s="9">
        <v>3456462</v>
      </c>
      <c r="G67" s="9">
        <v>3070672</v>
      </c>
      <c r="H67" s="9">
        <v>214523000</v>
      </c>
    </row>
    <row r="68" spans="1:8" ht="15.75" x14ac:dyDescent="0.25">
      <c r="A68" s="9">
        <v>409345</v>
      </c>
      <c r="B68" s="9">
        <v>19790400</v>
      </c>
      <c r="C68" s="9" t="s">
        <v>531</v>
      </c>
      <c r="D68" s="9">
        <v>5</v>
      </c>
      <c r="E68" s="9">
        <v>428</v>
      </c>
      <c r="F68" s="9">
        <v>3452588</v>
      </c>
      <c r="G68" s="9">
        <v>3079723</v>
      </c>
      <c r="H68" s="9">
        <v>223604000</v>
      </c>
    </row>
    <row r="69" spans="1:8" ht="15.75" x14ac:dyDescent="0.25">
      <c r="A69" s="9">
        <v>409338</v>
      </c>
      <c r="B69" s="9">
        <v>19790400</v>
      </c>
      <c r="C69" s="9" t="s">
        <v>531</v>
      </c>
      <c r="D69" s="9">
        <v>4</v>
      </c>
      <c r="E69" s="9">
        <v>390</v>
      </c>
      <c r="F69" s="9">
        <v>3445249</v>
      </c>
      <c r="G69" s="9">
        <v>3090510</v>
      </c>
      <c r="H69" s="9">
        <v>137680000</v>
      </c>
    </row>
    <row r="70" spans="1:8" ht="15.75" x14ac:dyDescent="0.25">
      <c r="A70" s="9">
        <v>409339</v>
      </c>
      <c r="B70" s="9">
        <v>19790400</v>
      </c>
      <c r="C70" s="9" t="s">
        <v>531</v>
      </c>
      <c r="D70" s="9">
        <v>7</v>
      </c>
      <c r="E70" s="9">
        <v>374</v>
      </c>
      <c r="F70" s="9">
        <v>3469101</v>
      </c>
      <c r="G70" s="9">
        <v>3086136</v>
      </c>
      <c r="H70" s="9">
        <v>307500</v>
      </c>
    </row>
    <row r="71" spans="1:8" ht="15.75" x14ac:dyDescent="0.25">
      <c r="A71" s="9">
        <v>409344</v>
      </c>
      <c r="B71" s="9">
        <v>19790400</v>
      </c>
      <c r="C71" s="9" t="s">
        <v>531</v>
      </c>
      <c r="D71" s="9">
        <v>2</v>
      </c>
      <c r="E71" s="9">
        <v>315</v>
      </c>
      <c r="F71" s="9">
        <v>3450278</v>
      </c>
      <c r="G71" s="9">
        <v>3083628</v>
      </c>
      <c r="H71" s="9">
        <v>28591000</v>
      </c>
    </row>
    <row r="72" spans="1:8" ht="15.75" x14ac:dyDescent="0.25">
      <c r="A72" s="9">
        <v>409341</v>
      </c>
      <c r="B72" s="9">
        <v>19790400</v>
      </c>
      <c r="C72" s="9" t="s">
        <v>531</v>
      </c>
      <c r="D72" s="9">
        <v>1</v>
      </c>
      <c r="E72" s="9">
        <v>165</v>
      </c>
      <c r="F72" s="9">
        <v>3449257</v>
      </c>
      <c r="G72" s="9">
        <v>3085964</v>
      </c>
      <c r="H72" s="9">
        <v>0</v>
      </c>
    </row>
    <row r="73" spans="1:8" ht="15.75" x14ac:dyDescent="0.25">
      <c r="A73" s="9">
        <v>404586</v>
      </c>
      <c r="B73" s="9">
        <v>19714241</v>
      </c>
      <c r="C73" s="9" t="s">
        <v>627</v>
      </c>
      <c r="D73" s="9">
        <v>1</v>
      </c>
      <c r="E73" s="9">
        <v>228</v>
      </c>
      <c r="F73" s="9">
        <v>3388496</v>
      </c>
      <c r="G73" s="9">
        <v>3123512</v>
      </c>
      <c r="H73" s="9">
        <v>44000000</v>
      </c>
    </row>
    <row r="74" spans="1:8" ht="15.75" x14ac:dyDescent="0.25">
      <c r="A74" s="9">
        <v>404124</v>
      </c>
      <c r="B74" s="9">
        <v>19714241</v>
      </c>
      <c r="C74" s="9" t="s">
        <v>627</v>
      </c>
      <c r="D74" s="9">
        <v>4</v>
      </c>
      <c r="E74" s="9">
        <v>180</v>
      </c>
      <c r="F74" s="9">
        <v>3390750</v>
      </c>
      <c r="G74" s="9">
        <v>3131582</v>
      </c>
      <c r="H74" s="9">
        <v>120000</v>
      </c>
    </row>
    <row r="75" spans="1:8" ht="15.75" x14ac:dyDescent="0.25">
      <c r="A75" s="9">
        <v>402655</v>
      </c>
      <c r="B75" s="9">
        <v>19714241</v>
      </c>
      <c r="C75" s="9" t="s">
        <v>627</v>
      </c>
      <c r="D75" s="9">
        <v>3</v>
      </c>
      <c r="E75" s="9">
        <v>160</v>
      </c>
      <c r="F75" s="9">
        <v>3390750</v>
      </c>
      <c r="G75" s="9">
        <v>3131582</v>
      </c>
      <c r="H75" s="9">
        <v>30000</v>
      </c>
    </row>
    <row r="76" spans="1:8" ht="15.75" x14ac:dyDescent="0.25">
      <c r="A76" s="9">
        <v>223202</v>
      </c>
      <c r="B76" s="9">
        <v>19714241</v>
      </c>
      <c r="C76" s="9" t="s">
        <v>627</v>
      </c>
      <c r="D76" s="9">
        <v>5</v>
      </c>
      <c r="E76" s="9">
        <v>159</v>
      </c>
      <c r="F76" s="9">
        <v>3386729</v>
      </c>
      <c r="G76" s="9">
        <v>3135944</v>
      </c>
      <c r="H76" s="9">
        <v>0</v>
      </c>
    </row>
    <row r="77" spans="1:8" ht="15.75" x14ac:dyDescent="0.25">
      <c r="A77" s="9">
        <v>158221</v>
      </c>
      <c r="B77" s="9">
        <v>19714241</v>
      </c>
      <c r="C77" s="9" t="s">
        <v>627</v>
      </c>
      <c r="D77" s="9">
        <v>6</v>
      </c>
      <c r="E77" s="9">
        <v>153</v>
      </c>
      <c r="F77" s="9">
        <v>3389816</v>
      </c>
      <c r="G77" s="9">
        <v>3121532</v>
      </c>
      <c r="H77" s="9">
        <v>0</v>
      </c>
    </row>
    <row r="78" spans="1:8" ht="15.75" x14ac:dyDescent="0.25">
      <c r="A78" s="9">
        <v>404587</v>
      </c>
      <c r="B78" s="9">
        <v>19714241</v>
      </c>
      <c r="C78" s="9" t="s">
        <v>627</v>
      </c>
      <c r="D78" s="9">
        <v>2</v>
      </c>
      <c r="E78" s="9">
        <v>145</v>
      </c>
      <c r="F78" s="9">
        <v>3390946</v>
      </c>
      <c r="G78" s="9">
        <v>3130994</v>
      </c>
      <c r="H78" s="9">
        <v>0</v>
      </c>
    </row>
    <row r="79" spans="1:8" ht="15.75" x14ac:dyDescent="0.25">
      <c r="A79" s="9">
        <v>409447</v>
      </c>
      <c r="B79" s="9">
        <v>19795060</v>
      </c>
      <c r="C79" s="9" t="s">
        <v>1372</v>
      </c>
      <c r="D79" s="9">
        <v>2</v>
      </c>
      <c r="E79" s="9">
        <v>243</v>
      </c>
      <c r="F79" s="9">
        <v>3392661</v>
      </c>
      <c r="G79" s="9">
        <v>3151189</v>
      </c>
      <c r="H79" s="9">
        <v>28603250</v>
      </c>
    </row>
    <row r="80" spans="1:8" ht="15.75" x14ac:dyDescent="0.25">
      <c r="A80" s="9">
        <v>411783</v>
      </c>
      <c r="B80" s="9">
        <v>19794151</v>
      </c>
      <c r="C80" s="9" t="s">
        <v>1374</v>
      </c>
      <c r="D80" s="9">
        <v>17</v>
      </c>
      <c r="E80" s="9">
        <v>338</v>
      </c>
      <c r="F80" s="9">
        <v>3394069</v>
      </c>
      <c r="G80" s="9">
        <v>3162097</v>
      </c>
      <c r="H80" s="9">
        <v>0</v>
      </c>
    </row>
    <row r="81" spans="1:8" ht="15.75" x14ac:dyDescent="0.25">
      <c r="A81" s="9">
        <v>411781</v>
      </c>
      <c r="B81" s="9">
        <v>19794151</v>
      </c>
      <c r="C81" s="9" t="s">
        <v>1374</v>
      </c>
      <c r="D81" s="9">
        <v>15</v>
      </c>
      <c r="E81" s="9">
        <v>320</v>
      </c>
      <c r="F81" s="9">
        <v>3394695</v>
      </c>
      <c r="G81" s="9">
        <v>3159601</v>
      </c>
      <c r="H81" s="9">
        <v>0</v>
      </c>
    </row>
    <row r="82" spans="1:8" ht="15.75" x14ac:dyDescent="0.25">
      <c r="A82" s="9">
        <v>411796</v>
      </c>
      <c r="B82" s="9">
        <v>19794151</v>
      </c>
      <c r="C82" s="9" t="s">
        <v>1374</v>
      </c>
      <c r="D82" s="9">
        <v>21</v>
      </c>
      <c r="E82" s="9">
        <v>274</v>
      </c>
      <c r="F82" s="9">
        <v>3398876</v>
      </c>
      <c r="G82" s="9">
        <v>3158162</v>
      </c>
      <c r="H82" s="9">
        <v>0</v>
      </c>
    </row>
    <row r="83" spans="1:8" ht="15.75" x14ac:dyDescent="0.25">
      <c r="A83" s="9">
        <v>409441</v>
      </c>
      <c r="B83" s="9">
        <v>19794151</v>
      </c>
      <c r="C83" s="9" t="s">
        <v>1374</v>
      </c>
      <c r="D83" s="9">
        <v>10</v>
      </c>
      <c r="E83" s="9">
        <v>250</v>
      </c>
      <c r="F83" s="9">
        <v>3379099</v>
      </c>
      <c r="G83" s="9">
        <v>3156291</v>
      </c>
      <c r="H83" s="9">
        <v>163833000</v>
      </c>
    </row>
    <row r="84" spans="1:8" ht="15.75" x14ac:dyDescent="0.25">
      <c r="A84" s="9">
        <v>409442</v>
      </c>
      <c r="B84" s="9">
        <v>19794151</v>
      </c>
      <c r="C84" s="9" t="s">
        <v>1374</v>
      </c>
      <c r="D84" s="9">
        <v>9</v>
      </c>
      <c r="E84" s="9">
        <v>250</v>
      </c>
      <c r="F84" s="9">
        <v>3381101</v>
      </c>
      <c r="G84" s="9">
        <v>3154169</v>
      </c>
      <c r="H84" s="9">
        <v>157924000</v>
      </c>
    </row>
    <row r="85" spans="1:8" ht="15.75" x14ac:dyDescent="0.25">
      <c r="A85" s="9">
        <v>409431</v>
      </c>
      <c r="B85" s="9">
        <v>19794151</v>
      </c>
      <c r="C85" s="9" t="s">
        <v>1374</v>
      </c>
      <c r="D85" s="9">
        <v>1</v>
      </c>
      <c r="E85" s="9">
        <v>245</v>
      </c>
      <c r="F85" s="9">
        <v>3388091</v>
      </c>
      <c r="G85" s="9">
        <v>3157042</v>
      </c>
      <c r="H85" s="9">
        <v>5029000</v>
      </c>
    </row>
    <row r="86" spans="1:8" ht="15.75" x14ac:dyDescent="0.25">
      <c r="A86" s="9">
        <v>411797</v>
      </c>
      <c r="B86" s="9">
        <v>19794151</v>
      </c>
      <c r="C86" s="9" t="s">
        <v>1374</v>
      </c>
      <c r="D86" s="9">
        <v>22</v>
      </c>
      <c r="E86" s="9">
        <v>243</v>
      </c>
      <c r="F86" s="9">
        <v>3393762</v>
      </c>
      <c r="G86" s="9">
        <v>3151755</v>
      </c>
      <c r="H86" s="9">
        <v>0</v>
      </c>
    </row>
    <row r="87" spans="1:8" ht="15.75" x14ac:dyDescent="0.25">
      <c r="A87" s="9">
        <v>409430</v>
      </c>
      <c r="B87" s="9">
        <v>19794151</v>
      </c>
      <c r="C87" s="9" t="s">
        <v>1374</v>
      </c>
      <c r="D87" s="9">
        <v>6</v>
      </c>
      <c r="E87" s="9">
        <v>240</v>
      </c>
      <c r="F87" s="9">
        <v>3384231</v>
      </c>
      <c r="G87" s="9">
        <v>3156706</v>
      </c>
      <c r="H87" s="9">
        <v>190444000</v>
      </c>
    </row>
    <row r="88" spans="1:8" ht="15.75" x14ac:dyDescent="0.25">
      <c r="A88" s="9">
        <v>409438</v>
      </c>
      <c r="B88" s="9">
        <v>19794151</v>
      </c>
      <c r="C88" s="9" t="s">
        <v>1374</v>
      </c>
      <c r="D88" s="9">
        <v>2</v>
      </c>
      <c r="E88" s="9">
        <v>231</v>
      </c>
      <c r="F88" s="9">
        <v>3393124</v>
      </c>
      <c r="G88" s="9">
        <v>3156932</v>
      </c>
      <c r="H88" s="9">
        <v>83621000</v>
      </c>
    </row>
    <row r="89" spans="1:8" ht="15.75" x14ac:dyDescent="0.25">
      <c r="A89" s="9">
        <v>409428</v>
      </c>
      <c r="B89" s="9">
        <v>19794151</v>
      </c>
      <c r="C89" s="9" t="s">
        <v>1374</v>
      </c>
      <c r="D89" s="9">
        <v>5</v>
      </c>
      <c r="E89" s="9">
        <v>230</v>
      </c>
      <c r="F89" s="9">
        <v>3376865</v>
      </c>
      <c r="G89" s="9">
        <v>3162106</v>
      </c>
      <c r="H89" s="9">
        <v>0</v>
      </c>
    </row>
    <row r="90" spans="1:8" ht="15.75" x14ac:dyDescent="0.25">
      <c r="A90" s="9">
        <v>409439</v>
      </c>
      <c r="B90" s="9">
        <v>19794151</v>
      </c>
      <c r="C90" s="9" t="s">
        <v>1374</v>
      </c>
      <c r="D90" s="9">
        <v>3</v>
      </c>
      <c r="E90" s="9">
        <v>228</v>
      </c>
      <c r="F90" s="9">
        <v>3391537</v>
      </c>
      <c r="G90" s="9">
        <v>3155161</v>
      </c>
      <c r="H90" s="9">
        <v>127000</v>
      </c>
    </row>
    <row r="91" spans="1:8" ht="15.75" x14ac:dyDescent="0.25">
      <c r="A91" s="9">
        <v>409440</v>
      </c>
      <c r="B91" s="9">
        <v>19794151</v>
      </c>
      <c r="C91" s="9" t="s">
        <v>1374</v>
      </c>
      <c r="D91" s="9">
        <v>4</v>
      </c>
      <c r="E91" s="9">
        <v>228</v>
      </c>
      <c r="F91" s="9">
        <v>3388772</v>
      </c>
      <c r="G91" s="9">
        <v>3155119</v>
      </c>
      <c r="H91" s="9">
        <v>81000</v>
      </c>
    </row>
    <row r="92" spans="1:8" ht="15.75" x14ac:dyDescent="0.25">
      <c r="A92" s="9">
        <v>409433</v>
      </c>
      <c r="B92" s="9">
        <v>19794151</v>
      </c>
      <c r="C92" s="9" t="s">
        <v>1374</v>
      </c>
      <c r="D92" s="9">
        <v>8</v>
      </c>
      <c r="E92" s="9">
        <v>223</v>
      </c>
      <c r="F92" s="9">
        <v>3382893</v>
      </c>
      <c r="G92" s="9">
        <v>3159819</v>
      </c>
      <c r="H92" s="9">
        <v>2808000</v>
      </c>
    </row>
    <row r="93" spans="1:8" ht="15.75" x14ac:dyDescent="0.25">
      <c r="A93" s="9">
        <v>409434</v>
      </c>
      <c r="B93" s="9">
        <v>19794151</v>
      </c>
      <c r="C93" s="9" t="s">
        <v>1374</v>
      </c>
      <c r="D93" s="9">
        <v>7</v>
      </c>
      <c r="E93" s="9">
        <v>209</v>
      </c>
      <c r="F93" s="9">
        <v>3390883</v>
      </c>
      <c r="G93" s="9">
        <v>3159952</v>
      </c>
      <c r="H93" s="9">
        <v>0</v>
      </c>
    </row>
    <row r="94" spans="1:8" ht="15.75" x14ac:dyDescent="0.25">
      <c r="A94" s="9">
        <v>409429</v>
      </c>
      <c r="B94" s="9">
        <v>19794151</v>
      </c>
      <c r="C94" s="9" t="s">
        <v>1374</v>
      </c>
      <c r="D94" s="9">
        <v>11</v>
      </c>
      <c r="E94" s="9">
        <v>206</v>
      </c>
      <c r="F94" s="9">
        <v>3380553</v>
      </c>
      <c r="G94" s="9">
        <v>3157687</v>
      </c>
      <c r="H94" s="9">
        <v>175169000</v>
      </c>
    </row>
    <row r="95" spans="1:8" ht="15.75" x14ac:dyDescent="0.25">
      <c r="A95" s="9">
        <v>409444</v>
      </c>
      <c r="B95" s="9">
        <v>19794151</v>
      </c>
      <c r="C95" s="9" t="s">
        <v>1374</v>
      </c>
      <c r="D95" s="9">
        <v>13</v>
      </c>
      <c r="E95" s="9">
        <v>196</v>
      </c>
      <c r="F95" s="9">
        <v>3375176</v>
      </c>
      <c r="G95" s="9">
        <v>3151461</v>
      </c>
      <c r="H95" s="9">
        <v>0</v>
      </c>
    </row>
    <row r="96" spans="1:8" ht="15.75" x14ac:dyDescent="0.25">
      <c r="A96" s="9">
        <v>411795</v>
      </c>
      <c r="B96" s="9">
        <v>19794151</v>
      </c>
      <c r="C96" s="9" t="s">
        <v>1374</v>
      </c>
      <c r="D96" s="9">
        <v>20</v>
      </c>
      <c r="E96" s="9">
        <v>178</v>
      </c>
      <c r="F96" s="9">
        <v>3372573</v>
      </c>
      <c r="G96" s="9">
        <v>3150126</v>
      </c>
      <c r="H96" s="9">
        <v>0</v>
      </c>
    </row>
    <row r="97" spans="1:8" ht="15.75" x14ac:dyDescent="0.25">
      <c r="A97" s="9">
        <v>411785</v>
      </c>
      <c r="B97" s="9">
        <v>19794151</v>
      </c>
      <c r="C97" s="9" t="s">
        <v>1374</v>
      </c>
      <c r="D97" s="9">
        <v>19</v>
      </c>
      <c r="E97" s="9">
        <v>170</v>
      </c>
      <c r="F97" s="9">
        <v>3370449</v>
      </c>
      <c r="G97" s="9">
        <v>3157349</v>
      </c>
      <c r="H97" s="9">
        <v>0</v>
      </c>
    </row>
    <row r="98" spans="1:8" ht="15.75" x14ac:dyDescent="0.25">
      <c r="A98" s="9">
        <v>409427</v>
      </c>
      <c r="B98" s="9">
        <v>19794151</v>
      </c>
      <c r="C98" s="9" t="s">
        <v>1374</v>
      </c>
      <c r="D98" s="9">
        <v>14</v>
      </c>
      <c r="E98" s="9">
        <v>163</v>
      </c>
      <c r="F98" s="9">
        <v>3372865</v>
      </c>
      <c r="G98" s="9">
        <v>3157047</v>
      </c>
      <c r="H98" s="9">
        <v>223346000</v>
      </c>
    </row>
    <row r="99" spans="1:8" ht="15.75" x14ac:dyDescent="0.25">
      <c r="A99" s="9">
        <v>409445</v>
      </c>
      <c r="B99" s="9">
        <v>19794151</v>
      </c>
      <c r="C99" s="9" t="s">
        <v>1374</v>
      </c>
      <c r="D99" s="9">
        <v>12</v>
      </c>
      <c r="E99" s="9">
        <v>157</v>
      </c>
      <c r="F99" s="9">
        <v>3375898</v>
      </c>
      <c r="G99" s="9">
        <v>3154911</v>
      </c>
      <c r="H99" s="9">
        <v>166161000</v>
      </c>
    </row>
    <row r="100" spans="1:8" ht="15.75" x14ac:dyDescent="0.25">
      <c r="A100" s="9">
        <v>410176</v>
      </c>
      <c r="B100" s="9">
        <v>19790450</v>
      </c>
      <c r="C100" s="9" t="s">
        <v>733</v>
      </c>
      <c r="D100" s="9">
        <v>13</v>
      </c>
      <c r="E100" s="9">
        <v>200</v>
      </c>
      <c r="F100" s="9">
        <v>3343004</v>
      </c>
      <c r="G100" s="9">
        <v>3108331</v>
      </c>
      <c r="H100" s="9">
        <v>0</v>
      </c>
    </row>
    <row r="101" spans="1:8" ht="15.75" x14ac:dyDescent="0.25">
      <c r="A101" s="9">
        <v>410367</v>
      </c>
      <c r="B101" s="9">
        <v>19790450</v>
      </c>
      <c r="C101" s="9" t="s">
        <v>733</v>
      </c>
      <c r="D101" s="9">
        <v>14</v>
      </c>
      <c r="E101" s="9">
        <v>200</v>
      </c>
      <c r="F101" s="9">
        <v>3343004</v>
      </c>
      <c r="G101" s="9">
        <v>3108331</v>
      </c>
      <c r="H101" s="9">
        <v>0</v>
      </c>
    </row>
    <row r="102" spans="1:8" ht="15.75" x14ac:dyDescent="0.25">
      <c r="A102" s="9">
        <v>412262</v>
      </c>
      <c r="B102" s="9">
        <v>19790450</v>
      </c>
      <c r="C102" s="9" t="s">
        <v>733</v>
      </c>
      <c r="D102" s="9">
        <v>301</v>
      </c>
      <c r="E102" s="9">
        <v>127</v>
      </c>
      <c r="F102" s="9">
        <v>3407825</v>
      </c>
      <c r="G102" s="9">
        <v>3104880</v>
      </c>
      <c r="H102" s="9">
        <v>0</v>
      </c>
    </row>
    <row r="103" spans="1:8" ht="15.75" x14ac:dyDescent="0.25">
      <c r="A103" s="9">
        <v>409312</v>
      </c>
      <c r="B103" s="9">
        <v>19790450</v>
      </c>
      <c r="C103" s="9" t="s">
        <v>733</v>
      </c>
      <c r="D103" s="9">
        <v>201</v>
      </c>
      <c r="E103" s="9">
        <v>125</v>
      </c>
      <c r="F103" s="9">
        <v>3407667</v>
      </c>
      <c r="G103" s="9">
        <v>3104932</v>
      </c>
      <c r="H103" s="9">
        <v>139333297</v>
      </c>
    </row>
    <row r="104" spans="1:8" ht="15.75" x14ac:dyDescent="0.25">
      <c r="A104" s="9">
        <v>412267</v>
      </c>
      <c r="B104" s="9">
        <v>19790450</v>
      </c>
      <c r="C104" s="9" t="s">
        <v>733</v>
      </c>
      <c r="D104" s="9">
        <v>304</v>
      </c>
      <c r="E104" s="9">
        <v>121</v>
      </c>
      <c r="F104" s="9">
        <v>3410684</v>
      </c>
      <c r="G104" s="9">
        <v>3107394</v>
      </c>
      <c r="H104" s="9">
        <v>0</v>
      </c>
    </row>
    <row r="105" spans="1:8" ht="15.75" x14ac:dyDescent="0.25">
      <c r="A105" s="9">
        <v>409418</v>
      </c>
      <c r="B105" s="9">
        <v>19790450</v>
      </c>
      <c r="C105" s="9" t="s">
        <v>733</v>
      </c>
      <c r="D105" s="9">
        <v>204</v>
      </c>
      <c r="E105" s="9">
        <v>115</v>
      </c>
      <c r="F105" s="9">
        <v>3410772</v>
      </c>
      <c r="G105" s="9">
        <v>3107451</v>
      </c>
      <c r="H105" s="9">
        <v>78241054</v>
      </c>
    </row>
    <row r="106" spans="1:8" ht="15.75" x14ac:dyDescent="0.25">
      <c r="A106" s="9">
        <v>412263</v>
      </c>
      <c r="B106" s="9">
        <v>19790450</v>
      </c>
      <c r="C106" s="9" t="s">
        <v>733</v>
      </c>
      <c r="D106" s="9">
        <v>302</v>
      </c>
      <c r="E106" s="9">
        <v>100</v>
      </c>
      <c r="F106" s="9">
        <v>3408297</v>
      </c>
      <c r="G106" s="9">
        <v>3102906</v>
      </c>
      <c r="H106" s="9">
        <v>0</v>
      </c>
    </row>
    <row r="107" spans="1:8" ht="15.75" x14ac:dyDescent="0.25">
      <c r="A107" s="9">
        <v>409417</v>
      </c>
      <c r="B107" s="9">
        <v>19790450</v>
      </c>
      <c r="C107" s="9" t="s">
        <v>733</v>
      </c>
      <c r="D107" s="9">
        <v>205</v>
      </c>
      <c r="E107" s="9">
        <v>95</v>
      </c>
      <c r="F107" s="9">
        <v>3409852</v>
      </c>
      <c r="G107" s="9">
        <v>3106261</v>
      </c>
      <c r="H107" s="9">
        <v>80492596</v>
      </c>
    </row>
    <row r="108" spans="1:8" ht="15.75" x14ac:dyDescent="0.25">
      <c r="A108" s="9">
        <v>409313</v>
      </c>
      <c r="B108" s="9">
        <v>19790450</v>
      </c>
      <c r="C108" s="9" t="s">
        <v>733</v>
      </c>
      <c r="D108" s="9">
        <v>202</v>
      </c>
      <c r="E108" s="9">
        <v>90</v>
      </c>
      <c r="F108" s="9">
        <v>3407918</v>
      </c>
      <c r="G108" s="9">
        <v>3102872</v>
      </c>
      <c r="H108" s="9">
        <v>198903194</v>
      </c>
    </row>
    <row r="109" spans="1:8" ht="15.75" x14ac:dyDescent="0.25">
      <c r="A109" s="9">
        <v>412268</v>
      </c>
      <c r="B109" s="9">
        <v>19790450</v>
      </c>
      <c r="C109" s="9" t="s">
        <v>733</v>
      </c>
      <c r="D109" s="9">
        <v>305</v>
      </c>
      <c r="E109" s="9">
        <v>90</v>
      </c>
      <c r="F109" s="9">
        <v>3409856</v>
      </c>
      <c r="G109" s="9">
        <v>3106133</v>
      </c>
      <c r="H109" s="9">
        <v>0</v>
      </c>
    </row>
    <row r="110" spans="1:8" ht="15.75" x14ac:dyDescent="0.25">
      <c r="A110" s="9">
        <v>409316</v>
      </c>
      <c r="B110" s="9">
        <v>19790450</v>
      </c>
      <c r="C110" s="9" t="s">
        <v>733</v>
      </c>
      <c r="D110" s="9">
        <v>203</v>
      </c>
      <c r="E110" s="9">
        <v>83</v>
      </c>
      <c r="F110" s="9">
        <v>3407627</v>
      </c>
      <c r="G110" s="9">
        <v>3100268</v>
      </c>
      <c r="H110" s="9">
        <v>104453599</v>
      </c>
    </row>
    <row r="111" spans="1:8" ht="15.75" x14ac:dyDescent="0.25">
      <c r="A111" s="9">
        <v>412264</v>
      </c>
      <c r="B111" s="9">
        <v>19790450</v>
      </c>
      <c r="C111" s="9" t="s">
        <v>733</v>
      </c>
      <c r="D111" s="9">
        <v>303</v>
      </c>
      <c r="E111" s="9">
        <v>83</v>
      </c>
      <c r="F111" s="9">
        <v>3407912</v>
      </c>
      <c r="G111" s="9">
        <v>3100264</v>
      </c>
      <c r="H111" s="9">
        <v>0</v>
      </c>
    </row>
    <row r="112" spans="1:8" ht="15.75" x14ac:dyDescent="0.25">
      <c r="A112" s="9">
        <v>409373</v>
      </c>
      <c r="B112" s="9">
        <v>19795239</v>
      </c>
      <c r="C112" s="9" t="s">
        <v>784</v>
      </c>
      <c r="D112" s="9">
        <v>6</v>
      </c>
      <c r="E112" s="9">
        <v>310</v>
      </c>
      <c r="F112" s="9">
        <v>3387402</v>
      </c>
      <c r="G112" s="9">
        <v>3123638</v>
      </c>
      <c r="H112" s="9">
        <v>0</v>
      </c>
    </row>
    <row r="113" spans="1:8" ht="15.75" x14ac:dyDescent="0.25">
      <c r="A113" s="9">
        <v>409371</v>
      </c>
      <c r="B113" s="9">
        <v>19795239</v>
      </c>
      <c r="C113" s="9" t="s">
        <v>784</v>
      </c>
      <c r="D113" s="9">
        <v>2</v>
      </c>
      <c r="E113" s="9">
        <v>300</v>
      </c>
      <c r="F113" s="9">
        <v>3386387</v>
      </c>
      <c r="G113" s="9">
        <v>3123463</v>
      </c>
      <c r="H113" s="9">
        <v>0</v>
      </c>
    </row>
    <row r="114" spans="1:8" ht="15.75" x14ac:dyDescent="0.25">
      <c r="A114" s="9">
        <v>409372</v>
      </c>
      <c r="B114" s="9">
        <v>19795239</v>
      </c>
      <c r="C114" s="9" t="s">
        <v>784</v>
      </c>
      <c r="D114" s="9">
        <v>5</v>
      </c>
      <c r="E114" s="9">
        <v>300</v>
      </c>
      <c r="F114" s="9">
        <v>3387402</v>
      </c>
      <c r="G114" s="9">
        <v>3123638</v>
      </c>
      <c r="H114" s="9">
        <v>0</v>
      </c>
    </row>
    <row r="115" spans="1:8" ht="15.75" x14ac:dyDescent="0.25">
      <c r="A115" s="9">
        <v>409378</v>
      </c>
      <c r="B115" s="9">
        <v>19795239</v>
      </c>
      <c r="C115" s="9" t="s">
        <v>784</v>
      </c>
      <c r="D115" s="9">
        <v>4</v>
      </c>
      <c r="E115" s="9">
        <v>285</v>
      </c>
      <c r="F115" s="9">
        <v>3383076</v>
      </c>
      <c r="G115" s="9">
        <v>3122736</v>
      </c>
      <c r="H115" s="9">
        <v>4171200</v>
      </c>
    </row>
    <row r="116" spans="1:8" ht="15.75" x14ac:dyDescent="0.25">
      <c r="A116" s="9">
        <v>400186</v>
      </c>
      <c r="B116" s="9">
        <v>19790500</v>
      </c>
      <c r="C116" s="9" t="s">
        <v>839</v>
      </c>
      <c r="D116" s="9">
        <v>9</v>
      </c>
      <c r="E116" s="9">
        <v>420</v>
      </c>
      <c r="F116" s="9">
        <v>3399455</v>
      </c>
      <c r="G116" s="9">
        <v>3121389</v>
      </c>
      <c r="H116" s="9">
        <v>70609000</v>
      </c>
    </row>
    <row r="117" spans="1:8" ht="15.75" x14ac:dyDescent="0.25">
      <c r="A117" s="9">
        <v>412178</v>
      </c>
      <c r="B117" s="9">
        <v>19790500</v>
      </c>
      <c r="C117" s="9" t="s">
        <v>839</v>
      </c>
      <c r="D117" s="9">
        <v>15</v>
      </c>
      <c r="E117" s="9">
        <v>403</v>
      </c>
      <c r="F117" s="9">
        <v>3412529</v>
      </c>
      <c r="G117" s="9">
        <v>3115737</v>
      </c>
      <c r="H117" s="9">
        <v>0</v>
      </c>
    </row>
    <row r="118" spans="1:8" ht="15.75" x14ac:dyDescent="0.25">
      <c r="A118" s="9">
        <v>400187</v>
      </c>
      <c r="B118" s="9">
        <v>19790500</v>
      </c>
      <c r="C118" s="9" t="s">
        <v>839</v>
      </c>
      <c r="D118" s="9">
        <v>8</v>
      </c>
      <c r="E118" s="9">
        <v>400</v>
      </c>
      <c r="F118" s="9">
        <v>3401937</v>
      </c>
      <c r="G118" s="9">
        <v>3116359</v>
      </c>
      <c r="H118" s="9">
        <v>68837000</v>
      </c>
    </row>
    <row r="119" spans="1:8" ht="15.75" x14ac:dyDescent="0.25">
      <c r="A119" s="9">
        <v>411445</v>
      </c>
      <c r="B119" s="9">
        <v>19790500</v>
      </c>
      <c r="C119" s="9" t="s">
        <v>839</v>
      </c>
      <c r="D119" s="9">
        <v>10</v>
      </c>
      <c r="E119" s="9">
        <v>400</v>
      </c>
      <c r="F119" s="9">
        <v>3404384</v>
      </c>
      <c r="G119" s="9">
        <v>3126583</v>
      </c>
      <c r="H119" s="9">
        <v>0</v>
      </c>
    </row>
    <row r="120" spans="1:8" ht="15.75" x14ac:dyDescent="0.25">
      <c r="A120" s="9">
        <v>411713</v>
      </c>
      <c r="B120" s="9">
        <v>19790500</v>
      </c>
      <c r="C120" s="9" t="s">
        <v>839</v>
      </c>
      <c r="D120" s="9">
        <v>14</v>
      </c>
      <c r="E120" s="9">
        <v>390</v>
      </c>
      <c r="F120" s="9">
        <v>3403955</v>
      </c>
      <c r="G120" s="9">
        <v>3129584</v>
      </c>
      <c r="H120" s="9">
        <v>0</v>
      </c>
    </row>
    <row r="121" spans="1:8" ht="15.75" x14ac:dyDescent="0.25">
      <c r="A121" s="9">
        <v>405030</v>
      </c>
      <c r="B121" s="9">
        <v>19790500</v>
      </c>
      <c r="C121" s="9" t="s">
        <v>839</v>
      </c>
      <c r="D121" s="9">
        <v>6</v>
      </c>
      <c r="E121" s="9">
        <v>380</v>
      </c>
      <c r="F121" s="9">
        <v>3406705</v>
      </c>
      <c r="G121" s="9">
        <v>3111305</v>
      </c>
      <c r="H121" s="9">
        <v>143177000</v>
      </c>
    </row>
    <row r="122" spans="1:8" ht="15.75" x14ac:dyDescent="0.25">
      <c r="A122" s="9">
        <v>410983</v>
      </c>
      <c r="B122" s="9">
        <v>19790500</v>
      </c>
      <c r="C122" s="9" t="s">
        <v>839</v>
      </c>
      <c r="D122" s="9">
        <v>7</v>
      </c>
      <c r="E122" s="9">
        <v>375</v>
      </c>
      <c r="F122" s="9">
        <v>3415047</v>
      </c>
      <c r="G122" s="9">
        <v>3116534</v>
      </c>
      <c r="H122" s="9">
        <v>189316000</v>
      </c>
    </row>
    <row r="123" spans="1:8" ht="15.75" x14ac:dyDescent="0.25">
      <c r="A123" s="9">
        <v>409408</v>
      </c>
      <c r="B123" s="9">
        <v>19790500</v>
      </c>
      <c r="C123" s="9" t="s">
        <v>839</v>
      </c>
      <c r="D123" s="9">
        <v>16</v>
      </c>
      <c r="E123" s="9">
        <v>355</v>
      </c>
      <c r="F123" s="9">
        <v>3402185</v>
      </c>
      <c r="G123" s="9">
        <v>3129089</v>
      </c>
      <c r="H123" s="9">
        <v>40000000</v>
      </c>
    </row>
    <row r="124" spans="1:8" ht="15.75" x14ac:dyDescent="0.25">
      <c r="A124" s="9">
        <v>411711</v>
      </c>
      <c r="B124" s="9">
        <v>19790500</v>
      </c>
      <c r="C124" s="9" t="s">
        <v>839</v>
      </c>
      <c r="D124" s="9">
        <v>12</v>
      </c>
      <c r="E124" s="9">
        <v>340</v>
      </c>
      <c r="F124" s="9">
        <v>3403366</v>
      </c>
      <c r="G124" s="9">
        <v>3124244</v>
      </c>
      <c r="H124" s="9">
        <v>0</v>
      </c>
    </row>
    <row r="125" spans="1:8" ht="15.75" x14ac:dyDescent="0.25">
      <c r="A125" s="9">
        <v>409414</v>
      </c>
      <c r="B125" s="9">
        <v>19790500</v>
      </c>
      <c r="C125" s="9" t="s">
        <v>839</v>
      </c>
      <c r="D125" s="9">
        <v>5</v>
      </c>
      <c r="E125" s="9">
        <v>330</v>
      </c>
      <c r="F125" s="9">
        <v>3402577</v>
      </c>
      <c r="G125" s="9">
        <v>3117230</v>
      </c>
      <c r="H125" s="9">
        <v>64519000</v>
      </c>
    </row>
    <row r="126" spans="1:8" ht="15.75" x14ac:dyDescent="0.25">
      <c r="A126" s="9">
        <v>411710</v>
      </c>
      <c r="B126" s="9">
        <v>19790500</v>
      </c>
      <c r="C126" s="9" t="s">
        <v>839</v>
      </c>
      <c r="D126" s="9">
        <v>11</v>
      </c>
      <c r="E126" s="9">
        <v>310</v>
      </c>
      <c r="F126" s="9">
        <v>3399455</v>
      </c>
      <c r="G126" s="9">
        <v>3121389</v>
      </c>
      <c r="H126" s="9">
        <v>0</v>
      </c>
    </row>
    <row r="127" spans="1:8" ht="15.75" x14ac:dyDescent="0.25">
      <c r="A127" s="9">
        <v>411712</v>
      </c>
      <c r="B127" s="9">
        <v>19790500</v>
      </c>
      <c r="C127" s="9" t="s">
        <v>839</v>
      </c>
      <c r="D127" s="9">
        <v>13</v>
      </c>
      <c r="E127" s="9">
        <v>297</v>
      </c>
      <c r="F127" s="9">
        <v>3402168</v>
      </c>
      <c r="G127" s="9">
        <v>3128968</v>
      </c>
      <c r="H127" s="9">
        <v>0</v>
      </c>
    </row>
    <row r="128" spans="1:8" ht="15.75" x14ac:dyDescent="0.25">
      <c r="A128" s="9">
        <v>444131</v>
      </c>
      <c r="B128" s="9">
        <v>19790500</v>
      </c>
      <c r="C128" s="9" t="s">
        <v>839</v>
      </c>
      <c r="D128" s="9">
        <v>17</v>
      </c>
      <c r="E128" s="9">
        <v>260</v>
      </c>
      <c r="F128" s="9">
        <v>3415652</v>
      </c>
      <c r="G128" s="9">
        <v>3117065</v>
      </c>
      <c r="H128" s="9">
        <v>0</v>
      </c>
    </row>
    <row r="129" spans="1:8" ht="15.75" x14ac:dyDescent="0.25">
      <c r="A129" s="9">
        <v>409397</v>
      </c>
      <c r="B129" s="9">
        <v>19798100</v>
      </c>
      <c r="C129" s="9" t="s">
        <v>868</v>
      </c>
      <c r="D129" s="9">
        <v>1</v>
      </c>
      <c r="E129" s="9">
        <v>405</v>
      </c>
      <c r="F129" s="9">
        <v>3391156</v>
      </c>
      <c r="G129" s="9">
        <v>3105501</v>
      </c>
      <c r="H129" s="9">
        <v>27568000</v>
      </c>
    </row>
    <row r="130" spans="1:8" ht="15.75" x14ac:dyDescent="0.25">
      <c r="A130" s="9">
        <v>409398</v>
      </c>
      <c r="B130" s="9">
        <v>19798100</v>
      </c>
      <c r="C130" s="9" t="s">
        <v>868</v>
      </c>
      <c r="D130" s="9">
        <v>2</v>
      </c>
      <c r="E130" s="9">
        <v>400</v>
      </c>
      <c r="F130" s="9">
        <v>3392877</v>
      </c>
      <c r="G130" s="9">
        <v>3109543</v>
      </c>
      <c r="H130" s="9">
        <v>31593000</v>
      </c>
    </row>
    <row r="131" spans="1:8" ht="15.75" x14ac:dyDescent="0.25">
      <c r="A131" s="9">
        <v>409400</v>
      </c>
      <c r="B131" s="9">
        <v>19798100</v>
      </c>
      <c r="C131" s="9" t="s">
        <v>868</v>
      </c>
      <c r="D131" s="9">
        <v>0</v>
      </c>
      <c r="E131" s="9">
        <v>395</v>
      </c>
      <c r="F131" s="9">
        <v>3392509</v>
      </c>
      <c r="G131" s="9">
        <v>3106097</v>
      </c>
      <c r="H131" s="9">
        <v>0</v>
      </c>
    </row>
    <row r="132" spans="1:8" ht="15.75" x14ac:dyDescent="0.25">
      <c r="A132" s="9">
        <v>409201</v>
      </c>
      <c r="B132" s="9">
        <v>19790550</v>
      </c>
      <c r="C132" s="9" t="s">
        <v>882</v>
      </c>
      <c r="D132" s="9">
        <v>5</v>
      </c>
      <c r="E132" s="9">
        <v>305</v>
      </c>
      <c r="F132" s="9">
        <v>3411420</v>
      </c>
      <c r="G132" s="9">
        <v>3060846</v>
      </c>
      <c r="H132" s="9">
        <v>0</v>
      </c>
    </row>
    <row r="133" spans="1:8" ht="15.75" x14ac:dyDescent="0.25">
      <c r="A133" s="9">
        <v>409202</v>
      </c>
      <c r="B133" s="9">
        <v>19790550</v>
      </c>
      <c r="C133" s="9" t="s">
        <v>882</v>
      </c>
      <c r="D133" s="9">
        <v>2</v>
      </c>
      <c r="E133" s="9">
        <v>156</v>
      </c>
      <c r="F133" s="9">
        <v>3413301</v>
      </c>
      <c r="G133" s="9">
        <v>3057315</v>
      </c>
      <c r="H133" s="9">
        <v>187000</v>
      </c>
    </row>
    <row r="134" spans="1:8" ht="15.75" x14ac:dyDescent="0.25">
      <c r="A134" s="9">
        <v>409200</v>
      </c>
      <c r="B134" s="9">
        <v>19790550</v>
      </c>
      <c r="C134" s="9" t="s">
        <v>882</v>
      </c>
      <c r="D134" s="9">
        <v>4</v>
      </c>
      <c r="E134" s="9">
        <v>115</v>
      </c>
      <c r="F134" s="9">
        <v>3414004</v>
      </c>
      <c r="G134" s="9">
        <v>3059233</v>
      </c>
      <c r="H134" s="9">
        <v>7075000</v>
      </c>
    </row>
    <row r="135" spans="1:8" ht="15.75" x14ac:dyDescent="0.25">
      <c r="A135" s="9">
        <v>409204</v>
      </c>
      <c r="B135" s="9">
        <v>19790550</v>
      </c>
      <c r="C135" s="9" t="s">
        <v>882</v>
      </c>
      <c r="D135" s="9">
        <v>1</v>
      </c>
      <c r="E135" s="9">
        <v>105</v>
      </c>
      <c r="F135" s="9">
        <v>3413590</v>
      </c>
      <c r="G135" s="9">
        <v>3057544</v>
      </c>
      <c r="H135" s="9">
        <v>0</v>
      </c>
    </row>
    <row r="136" spans="1:8" ht="15.75" x14ac:dyDescent="0.25">
      <c r="A136" s="9">
        <v>409191</v>
      </c>
      <c r="B136" s="9">
        <v>6390550</v>
      </c>
      <c r="C136" s="9" t="s">
        <v>899</v>
      </c>
      <c r="D136" s="9">
        <v>7</v>
      </c>
      <c r="E136" s="9">
        <v>50</v>
      </c>
      <c r="F136" s="9">
        <v>3343191</v>
      </c>
      <c r="G136" s="9">
        <v>3065418</v>
      </c>
      <c r="H136" s="9">
        <v>82327000</v>
      </c>
    </row>
    <row r="137" spans="1:8" ht="15.75" x14ac:dyDescent="0.25">
      <c r="A137" s="9">
        <v>409192</v>
      </c>
      <c r="B137" s="9">
        <v>6390550</v>
      </c>
      <c r="C137" s="9" t="s">
        <v>899</v>
      </c>
      <c r="D137" s="9">
        <v>6</v>
      </c>
      <c r="E137" s="9">
        <v>50</v>
      </c>
      <c r="F137" s="9">
        <v>3343004</v>
      </c>
      <c r="G137" s="9">
        <v>3065399</v>
      </c>
      <c r="H137" s="9">
        <v>82327000</v>
      </c>
    </row>
    <row r="138" spans="1:8" ht="15.75" x14ac:dyDescent="0.25">
      <c r="A138" s="9">
        <v>409193</v>
      </c>
      <c r="B138" s="9">
        <v>6390550</v>
      </c>
      <c r="C138" s="9" t="s">
        <v>899</v>
      </c>
      <c r="D138" s="9">
        <v>5</v>
      </c>
      <c r="E138" s="9">
        <v>41</v>
      </c>
      <c r="F138" s="9">
        <v>3344055</v>
      </c>
      <c r="G138" s="9">
        <v>3062396</v>
      </c>
      <c r="H138" s="9">
        <v>0</v>
      </c>
    </row>
    <row r="139" spans="1:8" ht="15.75" x14ac:dyDescent="0.25">
      <c r="A139" s="9">
        <v>405148</v>
      </c>
      <c r="B139" s="9">
        <v>19790600</v>
      </c>
      <c r="C139" s="9" t="s">
        <v>912</v>
      </c>
      <c r="D139" s="9">
        <v>6</v>
      </c>
      <c r="E139" s="9">
        <v>425</v>
      </c>
      <c r="F139" s="9">
        <v>3438223</v>
      </c>
      <c r="G139" s="9">
        <v>3088041</v>
      </c>
      <c r="H139" s="9">
        <v>115375000</v>
      </c>
    </row>
    <row r="140" spans="1:8" ht="15.75" x14ac:dyDescent="0.25">
      <c r="A140" s="9">
        <v>409333</v>
      </c>
      <c r="B140" s="9">
        <v>19790600</v>
      </c>
      <c r="C140" s="9" t="s">
        <v>912</v>
      </c>
      <c r="D140" s="9">
        <v>4</v>
      </c>
      <c r="E140" s="9">
        <v>420</v>
      </c>
      <c r="F140" s="9">
        <v>3447127</v>
      </c>
      <c r="G140" s="9">
        <v>3101850</v>
      </c>
      <c r="H140" s="9">
        <v>177077000</v>
      </c>
    </row>
    <row r="141" spans="1:8" ht="15.75" x14ac:dyDescent="0.25">
      <c r="A141" s="9">
        <v>409329</v>
      </c>
      <c r="B141" s="9">
        <v>19790600</v>
      </c>
      <c r="C141" s="9" t="s">
        <v>912</v>
      </c>
      <c r="D141" s="9">
        <v>3</v>
      </c>
      <c r="E141" s="9">
        <v>417</v>
      </c>
      <c r="F141" s="9">
        <v>3439145</v>
      </c>
      <c r="G141" s="9">
        <v>3096565</v>
      </c>
      <c r="H141" s="9">
        <v>151592000</v>
      </c>
    </row>
    <row r="142" spans="1:8" ht="15.75" x14ac:dyDescent="0.25">
      <c r="A142" s="9">
        <v>409328</v>
      </c>
      <c r="B142" s="9">
        <v>19790600</v>
      </c>
      <c r="C142" s="9" t="s">
        <v>912</v>
      </c>
      <c r="D142" s="9">
        <v>5</v>
      </c>
      <c r="E142" s="9">
        <v>355</v>
      </c>
      <c r="F142" s="9">
        <v>3437391</v>
      </c>
      <c r="G142" s="9">
        <v>3101616</v>
      </c>
      <c r="H142" s="9">
        <v>194936000</v>
      </c>
    </row>
    <row r="143" spans="1:8" ht="15.75" x14ac:dyDescent="0.25">
      <c r="A143" s="9">
        <v>409330</v>
      </c>
      <c r="B143" s="9">
        <v>19790600</v>
      </c>
      <c r="C143" s="9" t="s">
        <v>912</v>
      </c>
      <c r="D143" s="9">
        <v>2</v>
      </c>
      <c r="E143" s="9">
        <v>225</v>
      </c>
      <c r="F143" s="9">
        <v>3440713</v>
      </c>
      <c r="G143" s="9">
        <v>3098044</v>
      </c>
      <c r="H143" s="9">
        <v>0</v>
      </c>
    </row>
    <row r="144" spans="1:8" ht="15.75" x14ac:dyDescent="0.25">
      <c r="A144" s="9">
        <v>409424</v>
      </c>
      <c r="B144" s="9">
        <v>4394670</v>
      </c>
      <c r="C144" s="9" t="s">
        <v>940</v>
      </c>
      <c r="D144" s="9">
        <v>29</v>
      </c>
      <c r="E144" s="9">
        <v>260</v>
      </c>
      <c r="F144" s="9">
        <v>3368997</v>
      </c>
      <c r="G144" s="9">
        <v>3162229</v>
      </c>
      <c r="H144" s="9">
        <v>0</v>
      </c>
    </row>
    <row r="145" spans="1:8" ht="15.75" x14ac:dyDescent="0.25">
      <c r="A145" s="9">
        <v>409323</v>
      </c>
      <c r="B145" s="9">
        <v>19790700</v>
      </c>
      <c r="C145" s="9" t="s">
        <v>953</v>
      </c>
      <c r="D145" s="9">
        <v>2</v>
      </c>
      <c r="E145" s="9">
        <v>334</v>
      </c>
      <c r="F145" s="9">
        <v>3417518</v>
      </c>
      <c r="G145" s="9">
        <v>3085917</v>
      </c>
      <c r="H145" s="9">
        <v>0</v>
      </c>
    </row>
    <row r="146" spans="1:8" ht="15.75" x14ac:dyDescent="0.25">
      <c r="A146" s="9">
        <v>410395</v>
      </c>
      <c r="B146" s="9">
        <v>19790700</v>
      </c>
      <c r="C146" s="9" t="s">
        <v>953</v>
      </c>
      <c r="D146" s="9">
        <v>10</v>
      </c>
      <c r="E146" s="9">
        <v>332</v>
      </c>
      <c r="F146" s="9">
        <v>3424674</v>
      </c>
      <c r="G146" s="9">
        <v>3087670</v>
      </c>
      <c r="H146" s="9">
        <v>3803000</v>
      </c>
    </row>
    <row r="147" spans="1:8" ht="15.75" x14ac:dyDescent="0.25">
      <c r="A147" s="9">
        <v>409322</v>
      </c>
      <c r="B147" s="9">
        <v>19790700</v>
      </c>
      <c r="C147" s="9" t="s">
        <v>953</v>
      </c>
      <c r="D147" s="9">
        <v>3</v>
      </c>
      <c r="E147" s="9">
        <v>325</v>
      </c>
      <c r="F147" s="9">
        <v>3417411</v>
      </c>
      <c r="G147" s="9">
        <v>3085917</v>
      </c>
      <c r="H147" s="9">
        <v>1124000</v>
      </c>
    </row>
    <row r="148" spans="1:8" ht="15.75" x14ac:dyDescent="0.25">
      <c r="A148" s="9">
        <v>409327</v>
      </c>
      <c r="B148" s="9">
        <v>19790700</v>
      </c>
      <c r="C148" s="9" t="s">
        <v>953</v>
      </c>
      <c r="D148" s="9">
        <v>6</v>
      </c>
      <c r="E148" s="9">
        <v>325</v>
      </c>
      <c r="F148" s="9">
        <v>3414093</v>
      </c>
      <c r="G148" s="9">
        <v>3082676</v>
      </c>
      <c r="H148" s="9">
        <v>0</v>
      </c>
    </row>
    <row r="149" spans="1:8" ht="15.75" x14ac:dyDescent="0.25">
      <c r="A149" s="9">
        <v>409319</v>
      </c>
      <c r="B149" s="9">
        <v>19790700</v>
      </c>
      <c r="C149" s="9" t="s">
        <v>953</v>
      </c>
      <c r="D149" s="9">
        <v>7</v>
      </c>
      <c r="E149" s="9">
        <v>323</v>
      </c>
      <c r="F149" s="9">
        <v>3418030</v>
      </c>
      <c r="G149" s="9">
        <v>3093571</v>
      </c>
      <c r="H149" s="9">
        <v>7735000</v>
      </c>
    </row>
    <row r="150" spans="1:8" ht="15.75" x14ac:dyDescent="0.25">
      <c r="A150" s="9">
        <v>409326</v>
      </c>
      <c r="B150" s="9">
        <v>19790700</v>
      </c>
      <c r="C150" s="9" t="s">
        <v>953</v>
      </c>
      <c r="D150" s="9">
        <v>5</v>
      </c>
      <c r="E150" s="9">
        <v>303</v>
      </c>
      <c r="F150" s="9">
        <v>3413681</v>
      </c>
      <c r="G150" s="9">
        <v>3080109</v>
      </c>
      <c r="H150" s="9">
        <v>5084000</v>
      </c>
    </row>
    <row r="151" spans="1:8" ht="15.75" x14ac:dyDescent="0.25">
      <c r="A151" s="9">
        <v>405296</v>
      </c>
      <c r="B151" s="9">
        <v>19790700</v>
      </c>
      <c r="C151" s="9" t="s">
        <v>953</v>
      </c>
      <c r="D151" s="9">
        <v>11</v>
      </c>
      <c r="E151" s="9">
        <v>301</v>
      </c>
      <c r="F151" s="9">
        <v>3431893</v>
      </c>
      <c r="G151" s="9">
        <v>3087161</v>
      </c>
      <c r="H151" s="9">
        <v>16940000</v>
      </c>
    </row>
    <row r="152" spans="1:8" ht="15.75" x14ac:dyDescent="0.25">
      <c r="A152" s="9">
        <v>409317</v>
      </c>
      <c r="B152" s="9">
        <v>19790700</v>
      </c>
      <c r="C152" s="9" t="s">
        <v>953</v>
      </c>
      <c r="D152" s="9">
        <v>4</v>
      </c>
      <c r="E152" s="9">
        <v>300</v>
      </c>
      <c r="F152" s="9">
        <v>3417876</v>
      </c>
      <c r="G152" s="9">
        <v>3091236</v>
      </c>
      <c r="H152" s="9">
        <v>0</v>
      </c>
    </row>
    <row r="153" spans="1:8" ht="15.75" x14ac:dyDescent="0.25">
      <c r="A153" s="9">
        <v>410026</v>
      </c>
      <c r="B153" s="9">
        <v>19790700</v>
      </c>
      <c r="C153" s="9" t="s">
        <v>953</v>
      </c>
      <c r="D153" s="9">
        <v>8</v>
      </c>
      <c r="E153" s="9">
        <v>280</v>
      </c>
      <c r="F153" s="9">
        <v>3417586</v>
      </c>
      <c r="G153" s="9">
        <v>3092574</v>
      </c>
      <c r="H153" s="9">
        <v>0</v>
      </c>
    </row>
    <row r="154" spans="1:8" ht="15.75" x14ac:dyDescent="0.25">
      <c r="A154" s="9">
        <v>410212</v>
      </c>
      <c r="B154" s="9">
        <v>19790700</v>
      </c>
      <c r="C154" s="9" t="s">
        <v>953</v>
      </c>
      <c r="D154" s="9">
        <v>9</v>
      </c>
      <c r="E154" s="9">
        <v>180</v>
      </c>
      <c r="F154" s="9">
        <v>3408715</v>
      </c>
      <c r="G154" s="9">
        <v>3093054</v>
      </c>
      <c r="H154" s="9">
        <v>4593000</v>
      </c>
    </row>
    <row r="155" spans="1:8" ht="15.75" x14ac:dyDescent="0.25">
      <c r="A155" s="9">
        <v>409174</v>
      </c>
      <c r="B155" s="9">
        <v>19790750</v>
      </c>
      <c r="C155" s="9" t="s">
        <v>1004</v>
      </c>
      <c r="D155" s="9">
        <v>4</v>
      </c>
      <c r="E155" s="9">
        <v>300</v>
      </c>
      <c r="F155" s="9">
        <v>3467449</v>
      </c>
      <c r="G155" s="9">
        <v>3027678</v>
      </c>
      <c r="H155" s="9">
        <v>39474000</v>
      </c>
    </row>
    <row r="156" spans="1:8" ht="15.75" x14ac:dyDescent="0.25">
      <c r="A156" s="9">
        <v>409175</v>
      </c>
      <c r="B156" s="9">
        <v>19790750</v>
      </c>
      <c r="C156" s="9" t="s">
        <v>1004</v>
      </c>
      <c r="D156" s="9">
        <v>3</v>
      </c>
      <c r="E156" s="9">
        <v>300</v>
      </c>
      <c r="F156" s="9">
        <v>3463545</v>
      </c>
      <c r="G156" s="9">
        <v>3025345</v>
      </c>
      <c r="H156" s="9">
        <v>61100000</v>
      </c>
    </row>
    <row r="157" spans="1:8" ht="15.75" x14ac:dyDescent="0.25">
      <c r="A157" s="9">
        <v>409177</v>
      </c>
      <c r="B157" s="9">
        <v>19790750</v>
      </c>
      <c r="C157" s="9" t="s">
        <v>1004</v>
      </c>
      <c r="D157" s="9">
        <v>1</v>
      </c>
      <c r="E157" s="9">
        <v>135</v>
      </c>
      <c r="F157" s="9">
        <v>3467533</v>
      </c>
      <c r="G157" s="9">
        <v>3026057</v>
      </c>
      <c r="H157" s="9">
        <v>30661000</v>
      </c>
    </row>
    <row r="158" spans="1:8" ht="15.75" x14ac:dyDescent="0.25">
      <c r="A158" s="9">
        <v>409235</v>
      </c>
      <c r="B158" s="9">
        <v>19795385</v>
      </c>
      <c r="C158" s="9" t="s">
        <v>1013</v>
      </c>
      <c r="D158" s="9">
        <v>1</v>
      </c>
      <c r="E158" s="9">
        <v>400</v>
      </c>
      <c r="F158" s="9">
        <v>3503470</v>
      </c>
      <c r="G158" s="9">
        <v>3047834</v>
      </c>
      <c r="H158" s="9">
        <v>14965000</v>
      </c>
    </row>
    <row r="159" spans="1:8" ht="15.75" x14ac:dyDescent="0.25">
      <c r="A159" s="9">
        <v>410178</v>
      </c>
      <c r="B159" s="9">
        <v>19795385</v>
      </c>
      <c r="C159" s="9" t="s">
        <v>1013</v>
      </c>
      <c r="D159" s="9">
        <v>2</v>
      </c>
      <c r="E159" s="9">
        <v>400</v>
      </c>
      <c r="F159" s="9">
        <v>3504726</v>
      </c>
      <c r="G159" s="9">
        <v>3048091</v>
      </c>
      <c r="H159" s="9">
        <v>14965000</v>
      </c>
    </row>
    <row r="160" spans="1:8" ht="15.75" x14ac:dyDescent="0.25">
      <c r="A160" s="9">
        <v>409298</v>
      </c>
      <c r="B160" s="9">
        <v>19790850</v>
      </c>
      <c r="C160" s="9" t="s">
        <v>1055</v>
      </c>
      <c r="D160" s="9">
        <v>5</v>
      </c>
      <c r="E160" s="9">
        <v>285</v>
      </c>
      <c r="F160" s="9">
        <v>3374993</v>
      </c>
      <c r="G160" s="9">
        <v>3087607</v>
      </c>
      <c r="H160" s="9">
        <v>36800000</v>
      </c>
    </row>
    <row r="161" spans="1:8" ht="15.75" x14ac:dyDescent="0.25">
      <c r="A161" s="9">
        <v>409300</v>
      </c>
      <c r="B161" s="9">
        <v>19790850</v>
      </c>
      <c r="C161" s="9" t="s">
        <v>1055</v>
      </c>
      <c r="D161" s="9">
        <v>3</v>
      </c>
      <c r="E161" s="9">
        <v>258</v>
      </c>
      <c r="F161" s="9">
        <v>3377240</v>
      </c>
      <c r="G161" s="9">
        <v>3088860</v>
      </c>
      <c r="H161" s="9">
        <v>23610000</v>
      </c>
    </row>
    <row r="162" spans="1:8" ht="15.75" x14ac:dyDescent="0.25">
      <c r="A162" s="9">
        <v>409870</v>
      </c>
      <c r="B162" s="9">
        <v>19790900</v>
      </c>
      <c r="C162" s="9" t="s">
        <v>1061</v>
      </c>
      <c r="D162" s="9">
        <v>7</v>
      </c>
      <c r="E162" s="9">
        <v>300</v>
      </c>
      <c r="F162" s="9">
        <v>3384339</v>
      </c>
      <c r="G162" s="9">
        <v>3146599</v>
      </c>
      <c r="H162" s="9">
        <v>27625000</v>
      </c>
    </row>
    <row r="163" spans="1:8" ht="15.75" x14ac:dyDescent="0.25">
      <c r="A163" s="9">
        <v>409446</v>
      </c>
      <c r="B163" s="9">
        <v>19790900</v>
      </c>
      <c r="C163" s="9" t="s">
        <v>1061</v>
      </c>
      <c r="D163" s="9">
        <v>5</v>
      </c>
      <c r="E163" s="9">
        <v>250</v>
      </c>
      <c r="F163" s="9">
        <v>3388425</v>
      </c>
      <c r="G163" s="9">
        <v>3148041</v>
      </c>
      <c r="H163" s="9">
        <v>47211000</v>
      </c>
    </row>
    <row r="164" spans="1:8" ht="15.75" x14ac:dyDescent="0.25">
      <c r="A164" s="9">
        <v>410193</v>
      </c>
      <c r="B164" s="9">
        <v>19790900</v>
      </c>
      <c r="C164" s="9" t="s">
        <v>1061</v>
      </c>
      <c r="D164" s="9">
        <v>9</v>
      </c>
      <c r="E164" s="9">
        <v>250</v>
      </c>
      <c r="F164" s="9">
        <v>3370978</v>
      </c>
      <c r="G164" s="9">
        <v>3133711</v>
      </c>
      <c r="H164" s="9">
        <v>87008800</v>
      </c>
    </row>
    <row r="165" spans="1:8" ht="15.75" x14ac:dyDescent="0.25">
      <c r="A165" s="9">
        <v>400182</v>
      </c>
      <c r="B165" s="9">
        <v>19790900</v>
      </c>
      <c r="C165" s="9" t="s">
        <v>1061</v>
      </c>
      <c r="D165" s="9">
        <v>12</v>
      </c>
      <c r="E165" s="9">
        <v>245</v>
      </c>
      <c r="F165" s="9">
        <v>3370677</v>
      </c>
      <c r="G165" s="9">
        <v>3125017</v>
      </c>
      <c r="H165" s="9">
        <v>166628000</v>
      </c>
    </row>
    <row r="166" spans="1:8" ht="15.75" x14ac:dyDescent="0.25">
      <c r="A166" s="9">
        <v>410048</v>
      </c>
      <c r="B166" s="9">
        <v>19790900</v>
      </c>
      <c r="C166" s="9" t="s">
        <v>1061</v>
      </c>
      <c r="D166" s="9">
        <v>8</v>
      </c>
      <c r="E166" s="9">
        <v>200</v>
      </c>
      <c r="F166" s="9">
        <v>3375231</v>
      </c>
      <c r="G166" s="9">
        <v>3145987</v>
      </c>
      <c r="H166" s="9">
        <v>283512400</v>
      </c>
    </row>
    <row r="167" spans="1:8" ht="15.75" x14ac:dyDescent="0.25">
      <c r="A167" s="9">
        <v>409448</v>
      </c>
      <c r="B167" s="9">
        <v>19790900</v>
      </c>
      <c r="C167" s="9" t="s">
        <v>1061</v>
      </c>
      <c r="D167" s="9">
        <v>1</v>
      </c>
      <c r="E167" s="9">
        <v>160</v>
      </c>
      <c r="F167" s="9">
        <v>3384177</v>
      </c>
      <c r="G167" s="9">
        <v>3141266</v>
      </c>
      <c r="H167" s="9">
        <v>83327000</v>
      </c>
    </row>
    <row r="168" spans="1:8" ht="15.75" x14ac:dyDescent="0.25">
      <c r="A168" s="9">
        <v>409450</v>
      </c>
      <c r="B168" s="9">
        <v>19790900</v>
      </c>
      <c r="C168" s="9" t="s">
        <v>1061</v>
      </c>
      <c r="D168" s="9">
        <v>3</v>
      </c>
      <c r="E168" s="9">
        <v>160</v>
      </c>
      <c r="F168" s="9">
        <v>3381374</v>
      </c>
      <c r="G168" s="9">
        <v>3138377</v>
      </c>
      <c r="H168" s="9">
        <v>310150000</v>
      </c>
    </row>
    <row r="169" spans="1:8" ht="15.75" x14ac:dyDescent="0.25">
      <c r="A169" s="9">
        <v>409248</v>
      </c>
      <c r="B169" s="9">
        <v>19795080</v>
      </c>
      <c r="C169" s="9" t="s">
        <v>1105</v>
      </c>
      <c r="D169" s="9">
        <v>1</v>
      </c>
      <c r="E169" s="9">
        <v>302</v>
      </c>
      <c r="F169" s="9">
        <v>3353834</v>
      </c>
      <c r="G169" s="9">
        <v>3089911</v>
      </c>
      <c r="H169" s="9">
        <v>0</v>
      </c>
    </row>
    <row r="170" spans="1:8" ht="15.75" x14ac:dyDescent="0.25">
      <c r="A170" s="9">
        <v>410184</v>
      </c>
      <c r="B170" s="9">
        <v>19795080</v>
      </c>
      <c r="C170" s="9" t="s">
        <v>1105</v>
      </c>
      <c r="D170" s="9">
        <v>6</v>
      </c>
      <c r="E170" s="9">
        <v>220</v>
      </c>
      <c r="F170" s="9">
        <v>3353205</v>
      </c>
      <c r="G170" s="9">
        <v>3105367</v>
      </c>
      <c r="H170" s="9">
        <v>47086000</v>
      </c>
    </row>
    <row r="171" spans="1:8" ht="15.75" x14ac:dyDescent="0.25">
      <c r="A171" s="9">
        <v>405298</v>
      </c>
      <c r="B171" s="9">
        <v>19795080</v>
      </c>
      <c r="C171" s="9" t="s">
        <v>1105</v>
      </c>
      <c r="D171" s="9">
        <v>7</v>
      </c>
      <c r="E171" s="9">
        <v>210</v>
      </c>
      <c r="F171" s="9">
        <v>3353022</v>
      </c>
      <c r="G171" s="9">
        <v>3105003</v>
      </c>
      <c r="H171" s="9">
        <v>72036000</v>
      </c>
    </row>
    <row r="172" spans="1:8" ht="15.75" x14ac:dyDescent="0.25">
      <c r="A172" s="9">
        <v>409871</v>
      </c>
      <c r="B172" s="9">
        <v>19795080</v>
      </c>
      <c r="C172" s="9" t="s">
        <v>1105</v>
      </c>
      <c r="D172" s="9">
        <v>5</v>
      </c>
      <c r="E172" s="9">
        <v>203</v>
      </c>
      <c r="F172" s="9">
        <v>3352806</v>
      </c>
      <c r="G172" s="9">
        <v>3104395</v>
      </c>
      <c r="H172" s="9">
        <v>182457000</v>
      </c>
    </row>
    <row r="173" spans="1:8" ht="15.75" x14ac:dyDescent="0.25">
      <c r="A173" s="9">
        <v>409240</v>
      </c>
      <c r="B173" s="9">
        <v>19795080</v>
      </c>
      <c r="C173" s="9" t="s">
        <v>1105</v>
      </c>
      <c r="D173" s="9">
        <v>4</v>
      </c>
      <c r="E173" s="9">
        <v>202</v>
      </c>
      <c r="F173" s="9">
        <v>3353340</v>
      </c>
      <c r="G173" s="9">
        <v>3103040</v>
      </c>
      <c r="H173" s="9">
        <v>1825000</v>
      </c>
    </row>
    <row r="174" spans="1:8" ht="15.75" x14ac:dyDescent="0.25">
      <c r="A174" s="9">
        <v>409241</v>
      </c>
      <c r="B174" s="9">
        <v>19795080</v>
      </c>
      <c r="C174" s="9" t="s">
        <v>1105</v>
      </c>
      <c r="D174" s="9">
        <v>3</v>
      </c>
      <c r="E174" s="9">
        <v>151</v>
      </c>
      <c r="F174" s="9">
        <v>3353426</v>
      </c>
      <c r="G174" s="9">
        <v>3100206</v>
      </c>
      <c r="H174" s="9">
        <v>0</v>
      </c>
    </row>
    <row r="175" spans="1:8" ht="15.75" x14ac:dyDescent="0.25">
      <c r="A175" s="9">
        <v>405085</v>
      </c>
      <c r="B175" s="9">
        <v>19797490</v>
      </c>
      <c r="C175" s="9" t="s">
        <v>1123</v>
      </c>
      <c r="D175" s="9">
        <v>2</v>
      </c>
      <c r="E175" s="9">
        <v>275</v>
      </c>
      <c r="F175" s="9">
        <v>3385485</v>
      </c>
      <c r="G175" s="9">
        <v>3081694</v>
      </c>
      <c r="H175" s="9">
        <v>39785000</v>
      </c>
    </row>
    <row r="176" spans="1:8" ht="15.75" x14ac:dyDescent="0.25">
      <c r="A176" s="9">
        <v>409307</v>
      </c>
      <c r="B176" s="9">
        <v>19797490</v>
      </c>
      <c r="C176" s="9" t="s">
        <v>1123</v>
      </c>
      <c r="D176" s="9">
        <v>1</v>
      </c>
      <c r="E176" s="9">
        <v>248</v>
      </c>
      <c r="F176" s="9">
        <v>3387395</v>
      </c>
      <c r="G176" s="9">
        <v>3083336</v>
      </c>
      <c r="H176" s="9">
        <v>39785000</v>
      </c>
    </row>
    <row r="177" spans="1:8" ht="15.75" x14ac:dyDescent="0.25">
      <c r="A177" s="9">
        <v>409223</v>
      </c>
      <c r="B177" s="9">
        <v>3194860</v>
      </c>
      <c r="C177" s="9" t="s">
        <v>1133</v>
      </c>
      <c r="D177" s="9">
        <v>2</v>
      </c>
      <c r="E177" s="9">
        <v>325</v>
      </c>
      <c r="F177" s="9">
        <v>3507757</v>
      </c>
      <c r="G177" s="9">
        <v>3076610</v>
      </c>
      <c r="H177" s="9">
        <v>141253000</v>
      </c>
    </row>
    <row r="178" spans="1:8" ht="15.75" x14ac:dyDescent="0.25">
      <c r="A178" s="9">
        <v>409222</v>
      </c>
      <c r="B178" s="9">
        <v>3194860</v>
      </c>
      <c r="C178" s="9" t="s">
        <v>1133</v>
      </c>
      <c r="D178" s="9">
        <v>1</v>
      </c>
      <c r="E178" s="9">
        <v>318</v>
      </c>
      <c r="F178" s="9">
        <v>3507865</v>
      </c>
      <c r="G178" s="9">
        <v>3076601</v>
      </c>
      <c r="H178" s="9">
        <v>2158000</v>
      </c>
    </row>
    <row r="179" spans="1:8" ht="15.75" x14ac:dyDescent="0.25">
      <c r="A179" s="9">
        <v>405342</v>
      </c>
      <c r="B179" s="9">
        <v>19716132</v>
      </c>
      <c r="C179" s="9" t="s">
        <v>1472</v>
      </c>
      <c r="D179" s="9">
        <v>1</v>
      </c>
      <c r="E179" s="9">
        <v>200</v>
      </c>
      <c r="F179" s="9">
        <v>3386735</v>
      </c>
      <c r="G179" s="9">
        <v>3087205</v>
      </c>
      <c r="H179" s="9">
        <v>18720</v>
      </c>
    </row>
    <row r="180" spans="1:8" ht="15.75" x14ac:dyDescent="0.25">
      <c r="A180" s="9">
        <v>405343</v>
      </c>
      <c r="B180" s="9">
        <v>19716132</v>
      </c>
      <c r="C180" s="9" t="s">
        <v>1472</v>
      </c>
      <c r="D180" s="9">
        <v>2</v>
      </c>
      <c r="E180" s="9">
        <v>165</v>
      </c>
      <c r="F180" s="9">
        <v>3384307</v>
      </c>
      <c r="G180" s="9">
        <v>3079337</v>
      </c>
      <c r="H180" s="9">
        <v>24960</v>
      </c>
    </row>
    <row r="181" spans="1:8" ht="15.75" x14ac:dyDescent="0.25">
      <c r="A181" s="9">
        <v>404093</v>
      </c>
      <c r="B181" s="9">
        <v>19713933</v>
      </c>
      <c r="C181" s="9" t="s">
        <v>1227</v>
      </c>
      <c r="D181" s="9">
        <v>2</v>
      </c>
      <c r="E181" s="9">
        <v>251</v>
      </c>
      <c r="F181" s="9">
        <v>3352414</v>
      </c>
      <c r="G181" s="9">
        <v>3110057</v>
      </c>
      <c r="H181" s="9">
        <v>20000000</v>
      </c>
    </row>
    <row r="182" spans="1:8" ht="15.75" x14ac:dyDescent="0.25">
      <c r="A182" s="9">
        <v>404092</v>
      </c>
      <c r="B182" s="9">
        <v>19713933</v>
      </c>
      <c r="C182" s="9" t="s">
        <v>1227</v>
      </c>
      <c r="D182" s="9">
        <v>1</v>
      </c>
      <c r="E182" s="9">
        <v>250</v>
      </c>
      <c r="F182" s="9">
        <v>3353074</v>
      </c>
      <c r="G182" s="9">
        <v>3108737</v>
      </c>
      <c r="H182" s="9">
        <v>20000000</v>
      </c>
    </row>
    <row r="183" spans="1:8" ht="15.75" x14ac:dyDescent="0.25">
      <c r="A183" s="9">
        <v>404094</v>
      </c>
      <c r="B183" s="9">
        <v>19713933</v>
      </c>
      <c r="C183" s="9" t="s">
        <v>1227</v>
      </c>
      <c r="D183" s="9">
        <v>3</v>
      </c>
      <c r="E183" s="9">
        <v>125</v>
      </c>
      <c r="F183" s="9">
        <v>3353074</v>
      </c>
      <c r="G183" s="9">
        <v>3108737</v>
      </c>
      <c r="H183" s="9">
        <v>691888</v>
      </c>
    </row>
    <row r="184" spans="1:8" ht="15.75" x14ac:dyDescent="0.25">
      <c r="A184" s="9">
        <v>404095</v>
      </c>
      <c r="B184" s="9">
        <v>19713933</v>
      </c>
      <c r="C184" s="9" t="s">
        <v>1227</v>
      </c>
      <c r="D184" s="9">
        <v>4</v>
      </c>
      <c r="E184" s="9">
        <v>200</v>
      </c>
      <c r="F184" s="9">
        <v>3352414</v>
      </c>
      <c r="G184" s="9">
        <v>3110057</v>
      </c>
      <c r="H184" s="9">
        <v>691887</v>
      </c>
    </row>
    <row r="185" spans="1:8" ht="15.75" x14ac:dyDescent="0.25">
      <c r="A185" s="9">
        <v>404170</v>
      </c>
      <c r="B185" s="9">
        <v>19716670</v>
      </c>
      <c r="C185" s="9" t="s">
        <v>1481</v>
      </c>
      <c r="D185" s="9">
        <v>1</v>
      </c>
      <c r="E185" s="9">
        <v>65</v>
      </c>
      <c r="F185" s="9">
        <v>3363167</v>
      </c>
      <c r="G185" s="9">
        <v>3119547</v>
      </c>
      <c r="H185" s="9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 </vt:lpstr>
      <vt:lpstr>Pumping</vt:lpstr>
      <vt:lpstr>Reference</vt:lpstr>
      <vt:lpstr>Original DO NOT CHANGE</vt:lpstr>
      <vt:lpstr>2002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Abrams, Daniel</dc:creator>
  <cp:keywords/>
  <dc:description/>
  <cp:lastModifiedBy>Cullen, Cecilia</cp:lastModifiedBy>
  <cp:revision/>
  <dcterms:created xsi:type="dcterms:W3CDTF">2020-03-13T05:45:46Z</dcterms:created>
  <dcterms:modified xsi:type="dcterms:W3CDTF">2020-11-09T16:54:52Z</dcterms:modified>
  <cp:category/>
  <cp:contentStatus/>
</cp:coreProperties>
</file>