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8325" activeTab="2"/>
  </bookViews>
  <sheets>
    <sheet name="Element #1" sheetId="1" r:id="rId1"/>
    <sheet name="Element #2" sheetId="4" r:id="rId2"/>
    <sheet name="Element #3" sheetId="5" r:id="rId3"/>
  </sheets>
  <definedNames>
    <definedName name="A" localSheetId="1">'Element #2'!$B$26</definedName>
    <definedName name="A" localSheetId="2">'Element #3'!$B$26</definedName>
    <definedName name="A">'Element #1'!$B$26</definedName>
    <definedName name="E" localSheetId="1">'Element #2'!$B$11</definedName>
    <definedName name="E" localSheetId="2">'Element #3'!$B$11</definedName>
    <definedName name="E">'Element #1'!$B$11</definedName>
    <definedName name="t" localSheetId="1">'Element #2'!$B$10</definedName>
    <definedName name="t" localSheetId="2">'Element #3'!$B$10</definedName>
    <definedName name="t">'Element #1'!$B$10</definedName>
    <definedName name="v" localSheetId="1">'Element #2'!$B$12</definedName>
    <definedName name="v" localSheetId="2">'Element #3'!$B$12</definedName>
    <definedName name="v">'Element #1'!$B$12</definedName>
    <definedName name="xi" localSheetId="1">'Element #2'!$C$15</definedName>
    <definedName name="xi" localSheetId="2">'Element #3'!$C$15</definedName>
    <definedName name="xi">'Element #1'!$C$15</definedName>
    <definedName name="xj" localSheetId="1">'Element #2'!$C$16</definedName>
    <definedName name="xj" localSheetId="2">'Element #3'!$C$16</definedName>
    <definedName name="xj">'Element #1'!$C$16</definedName>
    <definedName name="xm" localSheetId="1">'Element #2'!$C$17</definedName>
    <definedName name="xm" localSheetId="2">'Element #3'!$C$17</definedName>
    <definedName name="xm">'Element #1'!$C$17</definedName>
    <definedName name="yi" localSheetId="1">'Element #2'!$D$15</definedName>
    <definedName name="yi" localSheetId="2">'Element #3'!$D$15</definedName>
    <definedName name="yi">'Element #1'!$D$15</definedName>
    <definedName name="yj" localSheetId="1">'Element #2'!$D$16</definedName>
    <definedName name="yj" localSheetId="2">'Element #3'!$D$16</definedName>
    <definedName name="yj">'Element #1'!$D$16</definedName>
    <definedName name="ym" localSheetId="1">'Element #2'!$D$17</definedName>
    <definedName name="ym" localSheetId="2">'Element #3'!$D$17</definedName>
    <definedName name="ym">'Element #1'!$D$17</definedName>
  </definedNames>
  <calcPr calcId="145621"/>
</workbook>
</file>

<file path=xl/calcChain.xml><?xml version="1.0" encoding="utf-8"?>
<calcChain xmlns="http://schemas.openxmlformats.org/spreadsheetml/2006/main">
  <c r="B39" i="5" l="1"/>
  <c r="C38" i="5"/>
  <c r="B37" i="5"/>
  <c r="C36" i="5"/>
  <c r="B35" i="5"/>
  <c r="C34" i="5"/>
  <c r="B26" i="5"/>
  <c r="D24" i="5"/>
  <c r="C24" i="5"/>
  <c r="B24" i="5"/>
  <c r="D23" i="5"/>
  <c r="C23" i="5"/>
  <c r="B23" i="5"/>
  <c r="D22" i="5"/>
  <c r="C22" i="5"/>
  <c r="B22" i="5"/>
  <c r="B11" i="5"/>
  <c r="B41" i="5" s="1"/>
  <c r="B39" i="4"/>
  <c r="C38" i="4"/>
  <c r="B37" i="4"/>
  <c r="C36" i="4"/>
  <c r="B35" i="4"/>
  <c r="C34" i="4"/>
  <c r="B26" i="4"/>
  <c r="D24" i="4"/>
  <c r="C24" i="4"/>
  <c r="B24" i="4"/>
  <c r="D23" i="4"/>
  <c r="C23" i="4"/>
  <c r="B23" i="4"/>
  <c r="D22" i="4"/>
  <c r="C22" i="4"/>
  <c r="B22" i="4"/>
  <c r="B11" i="4"/>
  <c r="B41" i="4" s="1"/>
  <c r="C38" i="1"/>
  <c r="C36" i="1"/>
  <c r="C34" i="1"/>
  <c r="B39" i="1"/>
  <c r="B37" i="1"/>
  <c r="B35" i="1"/>
  <c r="B11" i="1"/>
  <c r="B41" i="1" s="1"/>
  <c r="D45" i="1" s="1"/>
  <c r="B26" i="1"/>
  <c r="B28" i="1" s="1"/>
  <c r="D24" i="1"/>
  <c r="D23" i="1"/>
  <c r="D22" i="1"/>
  <c r="C24" i="1"/>
  <c r="C23" i="1"/>
  <c r="C22" i="1"/>
  <c r="B24" i="1"/>
  <c r="B23" i="1"/>
  <c r="B22" i="1"/>
  <c r="B44" i="5" l="1"/>
  <c r="C43" i="5"/>
  <c r="D45" i="5"/>
  <c r="B43" i="5"/>
  <c r="C44" i="5"/>
  <c r="B28" i="5"/>
  <c r="B44" i="4"/>
  <c r="C43" i="4"/>
  <c r="D45" i="4"/>
  <c r="B43" i="4"/>
  <c r="C44" i="4"/>
  <c r="B28" i="4"/>
  <c r="B44" i="1"/>
  <c r="C43" i="1"/>
  <c r="C44" i="1"/>
  <c r="B43" i="1"/>
  <c r="G32" i="1"/>
  <c r="D39" i="1" s="1"/>
  <c r="E31" i="1"/>
  <c r="C37" i="1" s="1"/>
  <c r="D32" i="1"/>
  <c r="D36" i="1" s="1"/>
  <c r="G31" i="1"/>
  <c r="C39" i="1" s="1"/>
  <c r="E32" i="1"/>
  <c r="D37" i="1" s="1"/>
  <c r="B32" i="1"/>
  <c r="D34" i="1" s="1"/>
  <c r="F32" i="1"/>
  <c r="D38" i="1" s="1"/>
  <c r="C31" i="1"/>
  <c r="C35" i="1" s="1"/>
  <c r="C32" i="1"/>
  <c r="D35" i="1" s="1"/>
  <c r="B30" i="1"/>
  <c r="B34" i="1" s="1"/>
  <c r="D30" i="1"/>
  <c r="B36" i="1" s="1"/>
  <c r="F30" i="1"/>
  <c r="B38" i="1" s="1"/>
  <c r="E32" i="5" l="1"/>
  <c r="D37" i="5" s="1"/>
  <c r="G31" i="5"/>
  <c r="C39" i="5" s="1"/>
  <c r="D30" i="5"/>
  <c r="B36" i="5" s="1"/>
  <c r="D32" i="5"/>
  <c r="D36" i="5" s="1"/>
  <c r="E31" i="5"/>
  <c r="C37" i="5" s="1"/>
  <c r="B30" i="5"/>
  <c r="B34" i="5" s="1"/>
  <c r="G32" i="5"/>
  <c r="D39" i="5" s="1"/>
  <c r="C32" i="5"/>
  <c r="D35" i="5" s="1"/>
  <c r="B48" i="5" s="1"/>
  <c r="C31" i="5"/>
  <c r="C35" i="5" s="1"/>
  <c r="F32" i="5"/>
  <c r="D38" i="5" s="1"/>
  <c r="B32" i="5"/>
  <c r="D34" i="5" s="1"/>
  <c r="F30" i="5"/>
  <c r="B38" i="5" s="1"/>
  <c r="E32" i="4"/>
  <c r="D37" i="4" s="1"/>
  <c r="G31" i="4"/>
  <c r="C39" i="4" s="1"/>
  <c r="D30" i="4"/>
  <c r="B36" i="4" s="1"/>
  <c r="D32" i="4"/>
  <c r="D36" i="4" s="1"/>
  <c r="E31" i="4"/>
  <c r="C37" i="4" s="1"/>
  <c r="B30" i="4"/>
  <c r="B34" i="4" s="1"/>
  <c r="G32" i="4"/>
  <c r="D39" i="4" s="1"/>
  <c r="C32" i="4"/>
  <c r="D35" i="4" s="1"/>
  <c r="C31" i="4"/>
  <c r="C35" i="4" s="1"/>
  <c r="F32" i="4"/>
  <c r="D38" i="4" s="1"/>
  <c r="B32" i="4"/>
  <c r="D34" i="4" s="1"/>
  <c r="F30" i="4"/>
  <c r="B38" i="4" s="1"/>
  <c r="D50" i="1"/>
  <c r="D48" i="1"/>
  <c r="D52" i="1"/>
  <c r="B50" i="1"/>
  <c r="C52" i="1"/>
  <c r="B47" i="1"/>
  <c r="C47" i="1"/>
  <c r="D47" i="1"/>
  <c r="D49" i="1"/>
  <c r="B49" i="1"/>
  <c r="C49" i="1"/>
  <c r="C50" i="1"/>
  <c r="E57" i="1" s="1"/>
  <c r="E64" i="1" s="1"/>
  <c r="C48" i="1"/>
  <c r="B51" i="1"/>
  <c r="C51" i="1"/>
  <c r="D51" i="1"/>
  <c r="B52" i="1"/>
  <c r="B48" i="1"/>
  <c r="B48" i="4" l="1"/>
  <c r="D49" i="5"/>
  <c r="C49" i="5"/>
  <c r="B49" i="5"/>
  <c r="C47" i="5"/>
  <c r="B47" i="5"/>
  <c r="D47" i="5"/>
  <c r="D52" i="5"/>
  <c r="C52" i="5"/>
  <c r="B52" i="5"/>
  <c r="C48" i="5"/>
  <c r="B55" i="5" s="1"/>
  <c r="B62" i="5" s="1"/>
  <c r="D48" i="5"/>
  <c r="C50" i="5"/>
  <c r="D50" i="5"/>
  <c r="C51" i="5"/>
  <c r="B51" i="5"/>
  <c r="D51" i="5"/>
  <c r="B50" i="5"/>
  <c r="D49" i="4"/>
  <c r="C49" i="4"/>
  <c r="B49" i="4"/>
  <c r="C47" i="4"/>
  <c r="B47" i="4"/>
  <c r="D47" i="4"/>
  <c r="D52" i="4"/>
  <c r="C52" i="4"/>
  <c r="B52" i="4"/>
  <c r="C48" i="4"/>
  <c r="D48" i="4"/>
  <c r="C50" i="4"/>
  <c r="D50" i="4"/>
  <c r="C51" i="4"/>
  <c r="B51" i="4"/>
  <c r="D51" i="4"/>
  <c r="B50" i="4"/>
  <c r="D58" i="1"/>
  <c r="D65" i="1" s="1"/>
  <c r="C58" i="1"/>
  <c r="C65" i="1" s="1"/>
  <c r="G58" i="1"/>
  <c r="G65" i="1" s="1"/>
  <c r="E58" i="1"/>
  <c r="E65" i="1" s="1"/>
  <c r="F58" i="1"/>
  <c r="F65" i="1" s="1"/>
  <c r="B58" i="1"/>
  <c r="B65" i="1" s="1"/>
  <c r="F59" i="1"/>
  <c r="F66" i="1" s="1"/>
  <c r="C59" i="1"/>
  <c r="C66" i="1" s="1"/>
  <c r="G59" i="1"/>
  <c r="G66" i="1" s="1"/>
  <c r="D59" i="1"/>
  <c r="D66" i="1" s="1"/>
  <c r="B59" i="1"/>
  <c r="B66" i="1" s="1"/>
  <c r="E59" i="1"/>
  <c r="E66" i="1" s="1"/>
  <c r="C57" i="1"/>
  <c r="C64" i="1" s="1"/>
  <c r="G54" i="1"/>
  <c r="G61" i="1" s="1"/>
  <c r="D54" i="1"/>
  <c r="D61" i="1" s="1"/>
  <c r="C54" i="1"/>
  <c r="C61" i="1" s="1"/>
  <c r="E54" i="1"/>
  <c r="E61" i="1" s="1"/>
  <c r="F54" i="1"/>
  <c r="F61" i="1" s="1"/>
  <c r="B54" i="1"/>
  <c r="B61" i="1" s="1"/>
  <c r="B57" i="1"/>
  <c r="B64" i="1" s="1"/>
  <c r="C55" i="1"/>
  <c r="C62" i="1" s="1"/>
  <c r="G55" i="1"/>
  <c r="G62" i="1" s="1"/>
  <c r="B55" i="1"/>
  <c r="B62" i="1" s="1"/>
  <c r="F55" i="1"/>
  <c r="F62" i="1" s="1"/>
  <c r="D55" i="1"/>
  <c r="D62" i="1" s="1"/>
  <c r="E55" i="1"/>
  <c r="E62" i="1" s="1"/>
  <c r="D57" i="1"/>
  <c r="D64" i="1" s="1"/>
  <c r="F57" i="1"/>
  <c r="F64" i="1" s="1"/>
  <c r="F56" i="1"/>
  <c r="F63" i="1" s="1"/>
  <c r="C56" i="1"/>
  <c r="C63" i="1" s="1"/>
  <c r="G56" i="1"/>
  <c r="G63" i="1" s="1"/>
  <c r="B56" i="1"/>
  <c r="B63" i="1" s="1"/>
  <c r="E56" i="1"/>
  <c r="E63" i="1" s="1"/>
  <c r="D56" i="1"/>
  <c r="D63" i="1" s="1"/>
  <c r="G57" i="1"/>
  <c r="G64" i="1" s="1"/>
  <c r="F55" i="5" l="1"/>
  <c r="F62" i="5" s="1"/>
  <c r="G57" i="5"/>
  <c r="G64" i="5" s="1"/>
  <c r="C57" i="5"/>
  <c r="C64" i="5" s="1"/>
  <c r="F57" i="5"/>
  <c r="F64" i="5" s="1"/>
  <c r="B57" i="5"/>
  <c r="B64" i="5" s="1"/>
  <c r="E57" i="5"/>
  <c r="E64" i="5" s="1"/>
  <c r="D57" i="5"/>
  <c r="D64" i="5" s="1"/>
  <c r="D55" i="5"/>
  <c r="D62" i="5" s="1"/>
  <c r="C55" i="5"/>
  <c r="C62" i="5" s="1"/>
  <c r="E56" i="5"/>
  <c r="E63" i="5" s="1"/>
  <c r="D56" i="5"/>
  <c r="D63" i="5" s="1"/>
  <c r="G56" i="5"/>
  <c r="G63" i="5" s="1"/>
  <c r="C56" i="5"/>
  <c r="C63" i="5" s="1"/>
  <c r="F56" i="5"/>
  <c r="F63" i="5" s="1"/>
  <c r="B56" i="5"/>
  <c r="B63" i="5" s="1"/>
  <c r="E55" i="5"/>
  <c r="E62" i="5" s="1"/>
  <c r="G55" i="5"/>
  <c r="G62" i="5" s="1"/>
  <c r="C55" i="4"/>
  <c r="C62" i="4" s="1"/>
  <c r="E58" i="5"/>
  <c r="E65" i="5" s="1"/>
  <c r="D58" i="5"/>
  <c r="D65" i="5" s="1"/>
  <c r="G58" i="5"/>
  <c r="G65" i="5" s="1"/>
  <c r="C58" i="5"/>
  <c r="C65" i="5" s="1"/>
  <c r="F58" i="5"/>
  <c r="F65" i="5" s="1"/>
  <c r="B58" i="5"/>
  <c r="B65" i="5" s="1"/>
  <c r="G59" i="5"/>
  <c r="G66" i="5" s="1"/>
  <c r="C59" i="5"/>
  <c r="C66" i="5" s="1"/>
  <c r="F59" i="5"/>
  <c r="F66" i="5" s="1"/>
  <c r="B59" i="5"/>
  <c r="B66" i="5" s="1"/>
  <c r="E59" i="5"/>
  <c r="E66" i="5" s="1"/>
  <c r="D59" i="5"/>
  <c r="D66" i="5" s="1"/>
  <c r="E54" i="5"/>
  <c r="E61" i="5" s="1"/>
  <c r="D54" i="5"/>
  <c r="D61" i="5" s="1"/>
  <c r="G54" i="5"/>
  <c r="G61" i="5" s="1"/>
  <c r="C54" i="5"/>
  <c r="C61" i="5" s="1"/>
  <c r="F54" i="5"/>
  <c r="F61" i="5" s="1"/>
  <c r="B54" i="5"/>
  <c r="B61" i="5" s="1"/>
  <c r="E55" i="4"/>
  <c r="E62" i="4" s="1"/>
  <c r="G55" i="4"/>
  <c r="G62" i="4" s="1"/>
  <c r="G57" i="4"/>
  <c r="G64" i="4" s="1"/>
  <c r="C57" i="4"/>
  <c r="C64" i="4" s="1"/>
  <c r="F57" i="4"/>
  <c r="F64" i="4" s="1"/>
  <c r="B57" i="4"/>
  <c r="B64" i="4" s="1"/>
  <c r="E57" i="4"/>
  <c r="E64" i="4" s="1"/>
  <c r="D57" i="4"/>
  <c r="D64" i="4" s="1"/>
  <c r="G59" i="4"/>
  <c r="G66" i="4" s="1"/>
  <c r="C59" i="4"/>
  <c r="C66" i="4" s="1"/>
  <c r="F59" i="4"/>
  <c r="F66" i="4" s="1"/>
  <c r="B59" i="4"/>
  <c r="B66" i="4" s="1"/>
  <c r="E59" i="4"/>
  <c r="E66" i="4" s="1"/>
  <c r="D59" i="4"/>
  <c r="D66" i="4" s="1"/>
  <c r="E54" i="4"/>
  <c r="E61" i="4" s="1"/>
  <c r="D54" i="4"/>
  <c r="D61" i="4" s="1"/>
  <c r="G54" i="4"/>
  <c r="G61" i="4" s="1"/>
  <c r="C54" i="4"/>
  <c r="C61" i="4" s="1"/>
  <c r="F54" i="4"/>
  <c r="F61" i="4" s="1"/>
  <c r="B54" i="4"/>
  <c r="B61" i="4" s="1"/>
  <c r="B55" i="4"/>
  <c r="B62" i="4" s="1"/>
  <c r="E56" i="4"/>
  <c r="E63" i="4" s="1"/>
  <c r="D56" i="4"/>
  <c r="D63" i="4" s="1"/>
  <c r="G56" i="4"/>
  <c r="G63" i="4" s="1"/>
  <c r="C56" i="4"/>
  <c r="C63" i="4" s="1"/>
  <c r="F56" i="4"/>
  <c r="F63" i="4" s="1"/>
  <c r="B56" i="4"/>
  <c r="B63" i="4" s="1"/>
  <c r="F55" i="4"/>
  <c r="F62" i="4" s="1"/>
  <c r="E58" i="4"/>
  <c r="E65" i="4" s="1"/>
  <c r="D58" i="4"/>
  <c r="D65" i="4" s="1"/>
  <c r="G58" i="4"/>
  <c r="G65" i="4" s="1"/>
  <c r="C58" i="4"/>
  <c r="C65" i="4" s="1"/>
  <c r="F58" i="4"/>
  <c r="F65" i="4" s="1"/>
  <c r="B58" i="4"/>
  <c r="B65" i="4" s="1"/>
  <c r="D55" i="4"/>
  <c r="D62" i="4" s="1"/>
</calcChain>
</file>

<file path=xl/sharedStrings.xml><?xml version="1.0" encoding="utf-8"?>
<sst xmlns="http://schemas.openxmlformats.org/spreadsheetml/2006/main" count="93" uniqueCount="30">
  <si>
    <t>Element Stiffness Matrix Verification</t>
  </si>
  <si>
    <t>i</t>
  </si>
  <si>
    <t>j</t>
  </si>
  <si>
    <t>m</t>
  </si>
  <si>
    <t>node #</t>
  </si>
  <si>
    <t>x</t>
  </si>
  <si>
    <t>y</t>
  </si>
  <si>
    <t>CIVE422: Assignment 4: 3.4)</t>
  </si>
  <si>
    <t>Chris Cosby</t>
  </si>
  <si>
    <t>Derek Badner</t>
  </si>
  <si>
    <t>Torben Gräber</t>
  </si>
  <si>
    <t>α</t>
  </si>
  <si>
    <t>β</t>
  </si>
  <si>
    <t>γ</t>
  </si>
  <si>
    <t>A</t>
  </si>
  <si>
    <t>1/(2*A)</t>
  </si>
  <si>
    <t>[B]</t>
  </si>
  <si>
    <t>[D]</t>
  </si>
  <si>
    <t>E</t>
  </si>
  <si>
    <t>ν</t>
  </si>
  <si>
    <t>E/(1+ν)/(1-2*ν)</t>
  </si>
  <si>
    <t>Element #1 Properties:</t>
  </si>
  <si>
    <t>Calculated Values for Element Stiffness Matrix:</t>
  </si>
  <si>
    <t>t</t>
  </si>
  <si>
    <t>[Ke]</t>
  </si>
  <si>
    <r>
      <t>[B]</t>
    </r>
    <r>
      <rPr>
        <vertAlign val="superscript"/>
        <sz val="11"/>
        <color theme="1"/>
        <rFont val="Calibri"/>
        <family val="2"/>
        <scheme val="minor"/>
      </rPr>
      <t>T</t>
    </r>
  </si>
  <si>
    <r>
      <t>[B]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*[D]</t>
    </r>
  </si>
  <si>
    <r>
      <t>[B]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*[D]*[B]</t>
    </r>
  </si>
  <si>
    <t>Element #2 Properties:</t>
  </si>
  <si>
    <t>Element #3 Properties: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</si>
</sst>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A8" sqref="A8:G66"/>
    </sheetView>
  </sheetViews>
  <sheetFormatPr defaultRowHeight="15" x14ac:dyDescent="0.25"/>
  <cols>
    <col min="1" max="1" width="14.42578125" customWidth="1"/>
    <col min="2" max="3" width="9.28515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4" spans="1:4" x14ac:dyDescent="0.25">
      <c r="A4" t="s">
        <v>8</v>
      </c>
    </row>
    <row r="5" spans="1:4" x14ac:dyDescent="0.25">
      <c r="A5" t="s">
        <v>10</v>
      </c>
    </row>
    <row r="6" spans="1:4" x14ac:dyDescent="0.25">
      <c r="A6" t="s">
        <v>9</v>
      </c>
    </row>
    <row r="8" spans="1:4" x14ac:dyDescent="0.25">
      <c r="A8" t="s">
        <v>21</v>
      </c>
    </row>
    <row r="10" spans="1:4" x14ac:dyDescent="0.25">
      <c r="A10" s="4" t="s">
        <v>23</v>
      </c>
      <c r="B10" s="4">
        <v>1</v>
      </c>
    </row>
    <row r="11" spans="1:4" x14ac:dyDescent="0.25">
      <c r="A11" t="s">
        <v>18</v>
      </c>
      <c r="B11" s="3">
        <f>1000000000</f>
        <v>1000000000</v>
      </c>
    </row>
    <row r="12" spans="1:4" x14ac:dyDescent="0.25">
      <c r="A12" s="1" t="s">
        <v>19</v>
      </c>
      <c r="B12">
        <v>0.25</v>
      </c>
    </row>
    <row r="13" spans="1:4" x14ac:dyDescent="0.25">
      <c r="A13" s="1"/>
    </row>
    <row r="14" spans="1:4" x14ac:dyDescent="0.25">
      <c r="B14" t="s">
        <v>4</v>
      </c>
      <c r="C14" t="s">
        <v>5</v>
      </c>
      <c r="D14" t="s">
        <v>6</v>
      </c>
    </row>
    <row r="15" spans="1:4" x14ac:dyDescent="0.25">
      <c r="A15" t="s">
        <v>1</v>
      </c>
      <c r="B15">
        <v>3</v>
      </c>
      <c r="C15">
        <v>10</v>
      </c>
      <c r="D15">
        <v>17.320499999999999</v>
      </c>
    </row>
    <row r="16" spans="1:4" x14ac:dyDescent="0.25">
      <c r="A16" t="s">
        <v>2</v>
      </c>
      <c r="B16">
        <v>4</v>
      </c>
      <c r="C16">
        <v>12</v>
      </c>
      <c r="D16">
        <v>16</v>
      </c>
    </row>
    <row r="17" spans="1:8" x14ac:dyDescent="0.25">
      <c r="A17" t="s">
        <v>3</v>
      </c>
      <c r="B17">
        <v>75</v>
      </c>
      <c r="C17">
        <v>12.5528</v>
      </c>
      <c r="D17">
        <v>19.0121</v>
      </c>
    </row>
    <row r="19" spans="1:8" x14ac:dyDescent="0.25">
      <c r="A19" t="s">
        <v>22</v>
      </c>
    </row>
    <row r="21" spans="1:8" x14ac:dyDescent="0.25">
      <c r="B21" s="1" t="s">
        <v>11</v>
      </c>
      <c r="C21" s="1" t="s">
        <v>12</v>
      </c>
      <c r="D21" s="1" t="s">
        <v>13</v>
      </c>
    </row>
    <row r="22" spans="1:8" x14ac:dyDescent="0.25">
      <c r="A22" t="s">
        <v>1</v>
      </c>
      <c r="B22" s="2">
        <f>xj*ym-yj*xm</f>
        <v>27.300399999999996</v>
      </c>
      <c r="C22" s="2">
        <f>yj-ym</f>
        <v>-3.0121000000000002</v>
      </c>
      <c r="D22" s="2">
        <f>xm-xj</f>
        <v>0.55279999999999951</v>
      </c>
    </row>
    <row r="23" spans="1:8" x14ac:dyDescent="0.25">
      <c r="A23" t="s">
        <v>2</v>
      </c>
      <c r="B23" s="2">
        <f>yi*xm-xi*ym</f>
        <v>27.299772399999966</v>
      </c>
      <c r="C23" s="2">
        <f>ym-yi</f>
        <v>1.6916000000000011</v>
      </c>
      <c r="D23" s="2">
        <f>xi-xm</f>
        <v>-2.5527999999999995</v>
      </c>
    </row>
    <row r="24" spans="1:8" x14ac:dyDescent="0.25">
      <c r="A24" t="s">
        <v>3</v>
      </c>
      <c r="B24" s="2">
        <f>xi*yj-yi*xj</f>
        <v>-47.846000000000004</v>
      </c>
      <c r="C24" s="2">
        <f>yi-yj</f>
        <v>1.3204999999999991</v>
      </c>
      <c r="D24" s="2">
        <f>xj-xi</f>
        <v>2</v>
      </c>
    </row>
    <row r="26" spans="1:8" x14ac:dyDescent="0.25">
      <c r="A26" t="s">
        <v>14</v>
      </c>
      <c r="B26" s="2">
        <f>0.5*(xi*(yj-ym)+xj*(ym-yi)+xm*(yi-yj))</f>
        <v>3.377086199999999</v>
      </c>
      <c r="C26" s="2"/>
      <c r="D26" s="2"/>
      <c r="E26" s="2"/>
      <c r="F26" s="2"/>
      <c r="G26" s="2"/>
      <c r="H26" s="2"/>
    </row>
    <row r="27" spans="1:8" x14ac:dyDescent="0.25">
      <c r="B27" s="2"/>
      <c r="C27" s="2"/>
      <c r="D27" s="2"/>
      <c r="E27" s="2"/>
      <c r="F27" s="2"/>
      <c r="G27" s="2"/>
      <c r="H27" s="2"/>
    </row>
    <row r="28" spans="1:8" x14ac:dyDescent="0.25">
      <c r="A28" t="s">
        <v>15</v>
      </c>
      <c r="B28" s="2">
        <f>1/B26/2</f>
        <v>0.14805662941028871</v>
      </c>
      <c r="C28" s="2"/>
      <c r="D28" s="2"/>
      <c r="E28" s="2"/>
      <c r="F28" s="2"/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A30" t="s">
        <v>16</v>
      </c>
      <c r="B30" s="2">
        <f>$B$28*C22</f>
        <v>-0.44596137344673065</v>
      </c>
      <c r="C30" s="2">
        <v>0</v>
      </c>
      <c r="D30" s="2">
        <f>B28*C23</f>
        <v>0.25045259431044453</v>
      </c>
      <c r="E30" s="2">
        <v>0</v>
      </c>
      <c r="F30" s="2">
        <f>B28*C24</f>
        <v>0.19550877913628611</v>
      </c>
      <c r="G30" s="2">
        <v>0</v>
      </c>
      <c r="H30" s="2"/>
    </row>
    <row r="31" spans="1:8" x14ac:dyDescent="0.25">
      <c r="B31" s="2">
        <v>0</v>
      </c>
      <c r="C31" s="2">
        <f>B28*D22</f>
        <v>8.1845704738007535E-2</v>
      </c>
      <c r="D31" s="2">
        <v>0</v>
      </c>
      <c r="E31" s="2">
        <f>B28*D23</f>
        <v>-0.37795896355858494</v>
      </c>
      <c r="F31" s="2">
        <v>0</v>
      </c>
      <c r="G31" s="2">
        <f>B28*D24</f>
        <v>0.29611325882057743</v>
      </c>
      <c r="H31" s="2"/>
    </row>
    <row r="32" spans="1:8" x14ac:dyDescent="0.25">
      <c r="B32" s="2">
        <f>B28*D22</f>
        <v>8.1845704738007535E-2</v>
      </c>
      <c r="C32" s="2">
        <f>B28*C22</f>
        <v>-0.44596137344673065</v>
      </c>
      <c r="D32" s="2">
        <f>B28*D23</f>
        <v>-0.37795896355858494</v>
      </c>
      <c r="E32" s="2">
        <f>B28*C23</f>
        <v>0.25045259431044453</v>
      </c>
      <c r="F32" s="2">
        <f>B28*D24</f>
        <v>0.29611325882057743</v>
      </c>
      <c r="G32" s="2">
        <f>B28*C24</f>
        <v>0.19550877913628611</v>
      </c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ht="17.25" x14ac:dyDescent="0.25">
      <c r="A34" t="s">
        <v>25</v>
      </c>
      <c r="B34" s="2">
        <f>B30</f>
        <v>-0.44596137344673065</v>
      </c>
      <c r="C34" s="2">
        <f>B31</f>
        <v>0</v>
      </c>
      <c r="D34" s="2">
        <f>B32</f>
        <v>8.1845704738007535E-2</v>
      </c>
      <c r="E34" s="2"/>
      <c r="F34" s="2"/>
      <c r="G34" s="2"/>
      <c r="H34" s="2"/>
    </row>
    <row r="35" spans="1:8" x14ac:dyDescent="0.25">
      <c r="B35" s="2">
        <f>C30</f>
        <v>0</v>
      </c>
      <c r="C35" s="2">
        <f>C31</f>
        <v>8.1845704738007535E-2</v>
      </c>
      <c r="D35" s="2">
        <f>C32</f>
        <v>-0.44596137344673065</v>
      </c>
      <c r="E35" s="2"/>
      <c r="F35" s="2"/>
      <c r="G35" s="2"/>
      <c r="H35" s="2"/>
    </row>
    <row r="36" spans="1:8" x14ac:dyDescent="0.25">
      <c r="B36" s="2">
        <f>D30</f>
        <v>0.25045259431044453</v>
      </c>
      <c r="C36" s="2">
        <f>D31</f>
        <v>0</v>
      </c>
      <c r="D36" s="2">
        <f>D32</f>
        <v>-0.37795896355858494</v>
      </c>
      <c r="E36" s="2"/>
      <c r="F36" s="2"/>
      <c r="G36" s="2"/>
      <c r="H36" s="2"/>
    </row>
    <row r="37" spans="1:8" x14ac:dyDescent="0.25">
      <c r="B37" s="2">
        <f>E30</f>
        <v>0</v>
      </c>
      <c r="C37" s="2">
        <f>E31</f>
        <v>-0.37795896355858494</v>
      </c>
      <c r="D37" s="2">
        <f>E32</f>
        <v>0.25045259431044453</v>
      </c>
      <c r="E37" s="2"/>
      <c r="F37" s="2"/>
      <c r="G37" s="2"/>
      <c r="H37" s="2"/>
    </row>
    <row r="38" spans="1:8" x14ac:dyDescent="0.25">
      <c r="B38" s="2">
        <f>F30</f>
        <v>0.19550877913628611</v>
      </c>
      <c r="C38" s="2">
        <f>F31</f>
        <v>0</v>
      </c>
      <c r="D38" s="2">
        <f>F32</f>
        <v>0.29611325882057743</v>
      </c>
      <c r="E38" s="2"/>
      <c r="F38" s="2"/>
      <c r="G38" s="2"/>
      <c r="H38" s="2"/>
    </row>
    <row r="39" spans="1:8" x14ac:dyDescent="0.25">
      <c r="B39" s="2">
        <f>G30</f>
        <v>0</v>
      </c>
      <c r="C39" s="2">
        <f>G31</f>
        <v>0.29611325882057743</v>
      </c>
      <c r="D39" s="2">
        <f>G32</f>
        <v>0.19550877913628611</v>
      </c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A41" t="s">
        <v>20</v>
      </c>
      <c r="B41" s="3">
        <f>E/(1+v)/(1-2*v)</f>
        <v>1600000000</v>
      </c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A43" t="s">
        <v>17</v>
      </c>
      <c r="B43" s="3">
        <f>B41*(1-v)</f>
        <v>1200000000</v>
      </c>
      <c r="C43" s="3">
        <f>B41*v</f>
        <v>400000000</v>
      </c>
      <c r="D43" s="3">
        <v>0</v>
      </c>
      <c r="E43" s="2"/>
      <c r="F43" s="2"/>
      <c r="G43" s="2"/>
      <c r="H43" s="2"/>
    </row>
    <row r="44" spans="1:8" x14ac:dyDescent="0.25">
      <c r="B44" s="3">
        <f>B41*v</f>
        <v>400000000</v>
      </c>
      <c r="C44" s="3">
        <f>B41*(1-v)</f>
        <v>1200000000</v>
      </c>
      <c r="D44" s="3">
        <v>0</v>
      </c>
      <c r="E44" s="2"/>
      <c r="F44" s="2"/>
      <c r="G44" s="2"/>
      <c r="H44" s="2"/>
    </row>
    <row r="45" spans="1:8" x14ac:dyDescent="0.25">
      <c r="B45" s="3">
        <v>0</v>
      </c>
      <c r="C45" s="3">
        <v>0</v>
      </c>
      <c r="D45" s="3">
        <f>B41*(1-2*v)/2</f>
        <v>400000000</v>
      </c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ht="17.25" x14ac:dyDescent="0.25">
      <c r="A47" t="s">
        <v>26</v>
      </c>
      <c r="B47" s="3">
        <f>($B34*B$43+$C34*B$44+$D34*B$45)</f>
        <v>-535153648.13607675</v>
      </c>
      <c r="C47" s="3">
        <f>($B34*C$43+$C34*C$44+$D34*C$45)</f>
        <v>-178384549.37869227</v>
      </c>
      <c r="D47" s="3">
        <f>($B34*D$43+$C34*D$44+$D34*D$45)</f>
        <v>32738281.895203013</v>
      </c>
      <c r="E47" s="2"/>
      <c r="F47" s="2"/>
      <c r="G47" s="2"/>
      <c r="H47" s="2"/>
    </row>
    <row r="48" spans="1:8" x14ac:dyDescent="0.25">
      <c r="B48" s="3">
        <f t="shared" ref="B48:D48" si="0">($B35*B$43+$C35*B$44+$D35*B$45)</f>
        <v>32738281.895203013</v>
      </c>
      <c r="C48" s="3">
        <f t="shared" si="0"/>
        <v>98214845.685609043</v>
      </c>
      <c r="D48" s="3">
        <f t="shared" si="0"/>
        <v>-178384549.37869227</v>
      </c>
      <c r="E48" s="2"/>
      <c r="F48" s="2"/>
      <c r="G48" s="2"/>
      <c r="H48" s="2"/>
    </row>
    <row r="49" spans="1:8" x14ac:dyDescent="0.25">
      <c r="B49" s="3">
        <f t="shared" ref="B49:D49" si="1">($B36*B$43+$C36*B$44+$D36*B$45)</f>
        <v>300543113.17253345</v>
      </c>
      <c r="C49" s="3">
        <f t="shared" si="1"/>
        <v>100181037.72417781</v>
      </c>
      <c r="D49" s="3">
        <f t="shared" si="1"/>
        <v>-151183585.42343399</v>
      </c>
      <c r="E49" s="2"/>
      <c r="F49" s="2"/>
      <c r="G49" s="2"/>
      <c r="H49" s="2"/>
    </row>
    <row r="50" spans="1:8" x14ac:dyDescent="0.25">
      <c r="B50" s="3">
        <f t="shared" ref="B50:D50" si="2">($B37*B$43+$C37*B$44+$D37*B$45)</f>
        <v>-151183585.42343399</v>
      </c>
      <c r="C50" s="3">
        <f t="shared" si="2"/>
        <v>-453550756.27030194</v>
      </c>
      <c r="D50" s="3">
        <f t="shared" si="2"/>
        <v>100181037.72417781</v>
      </c>
      <c r="E50" s="2"/>
      <c r="F50" s="2"/>
      <c r="G50" s="2"/>
      <c r="H50" s="2"/>
    </row>
    <row r="51" spans="1:8" x14ac:dyDescent="0.25">
      <c r="B51" s="3">
        <f t="shared" ref="B51:D51" si="3">($B38*B$43+$C38*B$44+$D38*B$45)</f>
        <v>234610534.96354333</v>
      </c>
      <c r="C51" s="3">
        <f t="shared" si="3"/>
        <v>78203511.654514447</v>
      </c>
      <c r="D51" s="3">
        <f t="shared" si="3"/>
        <v>118445303.52823097</v>
      </c>
      <c r="E51" s="2"/>
      <c r="F51" s="2"/>
      <c r="G51" s="2"/>
      <c r="H51" s="2"/>
    </row>
    <row r="52" spans="1:8" x14ac:dyDescent="0.25">
      <c r="B52" s="3">
        <f t="shared" ref="B52:D52" si="4">($B39*B$43+$C39*B$44+$D39*B$45)</f>
        <v>118445303.52823097</v>
      </c>
      <c r="C52" s="3">
        <f t="shared" si="4"/>
        <v>355335910.5846929</v>
      </c>
      <c r="D52" s="3">
        <f t="shared" si="4"/>
        <v>78203511.654514447</v>
      </c>
      <c r="E52" s="2"/>
      <c r="F52" s="2"/>
      <c r="G52" s="2"/>
      <c r="H52" s="2"/>
    </row>
    <row r="53" spans="1:8" x14ac:dyDescent="0.25">
      <c r="B53" s="3"/>
      <c r="C53" s="3"/>
      <c r="D53" s="3"/>
      <c r="E53" s="2"/>
      <c r="F53" s="2"/>
      <c r="G53" s="2"/>
      <c r="H53" s="2"/>
    </row>
    <row r="54" spans="1:8" ht="17.25" x14ac:dyDescent="0.25">
      <c r="A54" t="s">
        <v>27</v>
      </c>
      <c r="B54" s="3">
        <f>$B47*B$30+$C47*B$31+$D47*B$32</f>
        <v>241337343.68141764</v>
      </c>
      <c r="C54" s="3">
        <f t="shared" ref="C54:G54" si="5">$B47*C$30+$C47*C$31+$D47*C$32</f>
        <v>-29200018.316541947</v>
      </c>
      <c r="D54" s="3">
        <f t="shared" si="5"/>
        <v>-146404346.62417892</v>
      </c>
      <c r="E54" s="3">
        <f t="shared" si="5"/>
        <v>75621427.031956002</v>
      </c>
      <c r="F54" s="3">
        <f t="shared" si="5"/>
        <v>-94932997.057238728</v>
      </c>
      <c r="G54" s="3">
        <f t="shared" si="5"/>
        <v>-46421408.715414062</v>
      </c>
      <c r="H54" s="2"/>
    </row>
    <row r="55" spans="1:8" x14ac:dyDescent="0.25">
      <c r="B55" s="3">
        <f t="shared" ref="B55:G59" si="6">$B48*B$30+$C48*B$31+$D48*B$32</f>
        <v>-29200018.316541947</v>
      </c>
      <c r="C55" s="3">
        <f t="shared" si="6"/>
        <v>87591081.903471082</v>
      </c>
      <c r="D55" s="3">
        <f t="shared" si="6"/>
        <v>75621427.031956002</v>
      </c>
      <c r="E55" s="3">
        <f t="shared" si="6"/>
        <v>-81798054.458192229</v>
      </c>
      <c r="F55" s="3">
        <f t="shared" si="6"/>
        <v>-46421408.715414062</v>
      </c>
      <c r="G55" s="3">
        <f t="shared" si="6"/>
        <v>-5793027.4452788495</v>
      </c>
    </row>
    <row r="56" spans="1:8" x14ac:dyDescent="0.25">
      <c r="B56" s="3">
        <f t="shared" si="6"/>
        <v>-146404346.62417895</v>
      </c>
      <c r="C56" s="3">
        <f t="shared" si="6"/>
        <v>75621427.031956002</v>
      </c>
      <c r="D56" s="3">
        <f t="shared" si="6"/>
        <v>132412993.64991045</v>
      </c>
      <c r="E56" s="3">
        <f t="shared" si="6"/>
        <v>-75728642.37290749</v>
      </c>
      <c r="F56" s="3">
        <f t="shared" si="6"/>
        <v>13991352.974268503</v>
      </c>
      <c r="G56" s="3">
        <f t="shared" si="6"/>
        <v>107215.34095149487</v>
      </c>
    </row>
    <row r="57" spans="1:8" x14ac:dyDescent="0.25">
      <c r="B57" s="3">
        <f>$B50*B$30+$C50*B$31+$D50*B$32</f>
        <v>75621427.031956002</v>
      </c>
      <c r="C57" s="3">
        <f t="shared" ref="C57:G57" si="7">$B50*C$30+$C50*C$31+$D50*C$32</f>
        <v>-81798054.458192229</v>
      </c>
      <c r="D57" s="3">
        <f t="shared" si="7"/>
        <v>-75728642.37290749</v>
      </c>
      <c r="E57" s="3">
        <f t="shared" si="7"/>
        <v>196514174.55986854</v>
      </c>
      <c r="F57" s="3">
        <f t="shared" si="7"/>
        <v>107215.34095149487</v>
      </c>
      <c r="G57" s="3">
        <f t="shared" si="7"/>
        <v>-114716120.10167632</v>
      </c>
    </row>
    <row r="58" spans="1:8" x14ac:dyDescent="0.25">
      <c r="B58" s="3">
        <f t="shared" si="6"/>
        <v>-94932997.057238728</v>
      </c>
      <c r="C58" s="3">
        <f t="shared" si="6"/>
        <v>-46421408.715414055</v>
      </c>
      <c r="D58" s="3">
        <f t="shared" si="6"/>
        <v>13991352.974268503</v>
      </c>
      <c r="E58" s="3">
        <f t="shared" si="6"/>
        <v>107215.34095149487</v>
      </c>
      <c r="F58" s="3">
        <f t="shared" si="6"/>
        <v>80941644.082970232</v>
      </c>
      <c r="G58" s="3">
        <f t="shared" si="6"/>
        <v>46314193.37446256</v>
      </c>
    </row>
    <row r="59" spans="1:8" x14ac:dyDescent="0.25">
      <c r="B59" s="3">
        <f t="shared" si="6"/>
        <v>-46421408.715414055</v>
      </c>
      <c r="C59" s="3">
        <f t="shared" si="6"/>
        <v>-5793027.4452788457</v>
      </c>
      <c r="D59" s="3">
        <f t="shared" si="6"/>
        <v>107215.34095149487</v>
      </c>
      <c r="E59" s="3">
        <f t="shared" si="6"/>
        <v>-114716120.10167632</v>
      </c>
      <c r="F59" s="3">
        <f t="shared" si="6"/>
        <v>46314193.37446256</v>
      </c>
      <c r="G59" s="3">
        <f t="shared" si="6"/>
        <v>120509147.54695517</v>
      </c>
    </row>
    <row r="61" spans="1:8" x14ac:dyDescent="0.25">
      <c r="A61" t="s">
        <v>24</v>
      </c>
      <c r="B61" s="3">
        <f t="shared" ref="B61:G66" si="8">t*A*B54</f>
        <v>815017012.89117253</v>
      </c>
      <c r="C61" s="3">
        <f t="shared" si="8"/>
        <v>-98610978.896541014</v>
      </c>
      <c r="D61" s="3">
        <f t="shared" si="8"/>
        <v>-494420098.60453105</v>
      </c>
      <c r="E61" s="3">
        <f t="shared" si="8"/>
        <v>255380077.65392551</v>
      </c>
      <c r="F61" s="3">
        <f t="shared" si="8"/>
        <v>-320596914.28664142</v>
      </c>
      <c r="G61" s="3">
        <f t="shared" si="8"/>
        <v>-156769098.75738451</v>
      </c>
    </row>
    <row r="62" spans="1:8" x14ac:dyDescent="0.25">
      <c r="B62" s="3">
        <f t="shared" si="8"/>
        <v>-98610978.896541014</v>
      </c>
      <c r="C62" s="3">
        <f t="shared" si="8"/>
        <v>295802633.93928182</v>
      </c>
      <c r="D62" s="3">
        <f t="shared" si="8"/>
        <v>255380077.65392551</v>
      </c>
      <c r="E62" s="3">
        <f t="shared" si="8"/>
        <v>-276239080.89760935</v>
      </c>
      <c r="F62" s="3">
        <f t="shared" si="8"/>
        <v>-156769098.75738451</v>
      </c>
      <c r="G62" s="3">
        <f t="shared" si="8"/>
        <v>-19563553.041672453</v>
      </c>
    </row>
    <row r="63" spans="1:8" x14ac:dyDescent="0.25">
      <c r="B63" s="3">
        <f t="shared" si="8"/>
        <v>-494420098.60453117</v>
      </c>
      <c r="C63" s="3">
        <f t="shared" si="8"/>
        <v>255380077.65392551</v>
      </c>
      <c r="D63" s="3">
        <f t="shared" si="8"/>
        <v>447170093.55580008</v>
      </c>
      <c r="E63" s="3">
        <f t="shared" si="8"/>
        <v>-255742153.10228106</v>
      </c>
      <c r="F63" s="3">
        <f t="shared" si="8"/>
        <v>47250005.048731104</v>
      </c>
      <c r="G63" s="3">
        <f t="shared" si="8"/>
        <v>362075.44835558807</v>
      </c>
    </row>
    <row r="64" spans="1:8" x14ac:dyDescent="0.25">
      <c r="B64" s="3">
        <f t="shared" si="8"/>
        <v>255380077.65392551</v>
      </c>
      <c r="C64" s="3">
        <f t="shared" si="8"/>
        <v>-276239080.89760935</v>
      </c>
      <c r="D64" s="3">
        <f t="shared" si="8"/>
        <v>-255742153.10228106</v>
      </c>
      <c r="E64" s="3">
        <f t="shared" si="8"/>
        <v>663645307.01052296</v>
      </c>
      <c r="F64" s="3">
        <f t="shared" si="8"/>
        <v>362075.44835558807</v>
      </c>
      <c r="G64" s="3">
        <f t="shared" si="8"/>
        <v>-387406226.11291355</v>
      </c>
    </row>
    <row r="65" spans="2:7" x14ac:dyDescent="0.25">
      <c r="B65" s="3">
        <f t="shared" si="8"/>
        <v>-320596914.28664142</v>
      </c>
      <c r="C65" s="3">
        <f t="shared" si="8"/>
        <v>-156769098.75738448</v>
      </c>
      <c r="D65" s="3">
        <f t="shared" si="8"/>
        <v>47250005.048731104</v>
      </c>
      <c r="E65" s="3">
        <f t="shared" si="8"/>
        <v>362075.44835558807</v>
      </c>
      <c r="F65" s="3">
        <f t="shared" si="8"/>
        <v>273346909.23791033</v>
      </c>
      <c r="G65" s="3">
        <f t="shared" si="8"/>
        <v>156407023.30902889</v>
      </c>
    </row>
    <row r="66" spans="2:7" x14ac:dyDescent="0.25">
      <c r="B66" s="3">
        <f t="shared" si="8"/>
        <v>-156769098.75738448</v>
      </c>
      <c r="C66" s="3">
        <f t="shared" si="8"/>
        <v>-19563553.041672438</v>
      </c>
      <c r="D66" s="3">
        <f t="shared" si="8"/>
        <v>362075.44835558807</v>
      </c>
      <c r="E66" s="3">
        <f t="shared" si="8"/>
        <v>-387406226.11291355</v>
      </c>
      <c r="F66" s="3">
        <f t="shared" si="8"/>
        <v>156407023.30902889</v>
      </c>
      <c r="G66" s="3">
        <f t="shared" si="8"/>
        <v>406969779.15458602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3" workbookViewId="0">
      <selection activeCell="A8" sqref="A8:G66"/>
    </sheetView>
  </sheetViews>
  <sheetFormatPr defaultRowHeight="15" x14ac:dyDescent="0.25"/>
  <cols>
    <col min="1" max="1" width="14.42578125" customWidth="1"/>
    <col min="2" max="3" width="9.28515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4" spans="1:4" x14ac:dyDescent="0.25">
      <c r="A4" t="s">
        <v>8</v>
      </c>
    </row>
    <row r="5" spans="1:4" x14ac:dyDescent="0.25">
      <c r="A5" t="s">
        <v>10</v>
      </c>
    </row>
    <row r="6" spans="1:4" x14ac:dyDescent="0.25">
      <c r="A6" t="s">
        <v>9</v>
      </c>
    </row>
    <row r="8" spans="1:4" x14ac:dyDescent="0.25">
      <c r="A8" t="s">
        <v>28</v>
      </c>
    </row>
    <row r="10" spans="1:4" x14ac:dyDescent="0.25">
      <c r="A10" s="4" t="s">
        <v>23</v>
      </c>
      <c r="B10" s="4">
        <v>1</v>
      </c>
    </row>
    <row r="11" spans="1:4" x14ac:dyDescent="0.25">
      <c r="A11" t="s">
        <v>18</v>
      </c>
      <c r="B11" s="3">
        <f>1000000000</f>
        <v>1000000000</v>
      </c>
    </row>
    <row r="12" spans="1:4" x14ac:dyDescent="0.25">
      <c r="A12" s="1" t="s">
        <v>19</v>
      </c>
      <c r="B12">
        <v>0.25</v>
      </c>
    </row>
    <row r="13" spans="1:4" x14ac:dyDescent="0.25">
      <c r="A13" s="1"/>
    </row>
    <row r="14" spans="1:4" x14ac:dyDescent="0.25">
      <c r="B14" t="s">
        <v>4</v>
      </c>
      <c r="C14" t="s">
        <v>5</v>
      </c>
      <c r="D14" t="s">
        <v>6</v>
      </c>
    </row>
    <row r="15" spans="1:4" x14ac:dyDescent="0.25">
      <c r="A15" t="s">
        <v>1</v>
      </c>
      <c r="B15">
        <v>77</v>
      </c>
      <c r="C15">
        <v>35</v>
      </c>
      <c r="D15">
        <v>8.3564500000000006</v>
      </c>
    </row>
    <row r="16" spans="1:4" x14ac:dyDescent="0.25">
      <c r="A16" t="s">
        <v>2</v>
      </c>
      <c r="B16">
        <v>36</v>
      </c>
      <c r="C16">
        <v>28.035599999999999</v>
      </c>
      <c r="D16">
        <v>17.083400000000001</v>
      </c>
    </row>
    <row r="17" spans="1:8" x14ac:dyDescent="0.25">
      <c r="A17" t="s">
        <v>3</v>
      </c>
      <c r="B17">
        <v>72</v>
      </c>
      <c r="C17">
        <v>25.465399999999999</v>
      </c>
      <c r="D17">
        <v>6.3760399999999997</v>
      </c>
    </row>
    <row r="19" spans="1:8" x14ac:dyDescent="0.25">
      <c r="A19" t="s">
        <v>22</v>
      </c>
    </row>
    <row r="21" spans="1:8" x14ac:dyDescent="0.25">
      <c r="B21" s="1" t="s">
        <v>11</v>
      </c>
      <c r="C21" s="1" t="s">
        <v>12</v>
      </c>
      <c r="D21" s="1" t="s">
        <v>13</v>
      </c>
    </row>
    <row r="22" spans="1:8" x14ac:dyDescent="0.25">
      <c r="A22" t="s">
        <v>1</v>
      </c>
      <c r="B22" s="2">
        <f>xj*ym-yj*xm</f>
        <v>-256.27950733600005</v>
      </c>
      <c r="C22" s="2">
        <f>yj-ym</f>
        <v>10.707360000000001</v>
      </c>
      <c r="D22" s="2">
        <f>xm-xj</f>
        <v>-2.5701999999999998</v>
      </c>
    </row>
    <row r="23" spans="1:8" x14ac:dyDescent="0.25">
      <c r="A23" t="s">
        <v>2</v>
      </c>
      <c r="B23" s="2">
        <f>yi*xm-xi*ym</f>
        <v>-10.361058169999978</v>
      </c>
      <c r="C23" s="2">
        <f>ym-yi</f>
        <v>-1.9804100000000009</v>
      </c>
      <c r="D23" s="2">
        <f>xi-xm</f>
        <v>9.5346000000000011</v>
      </c>
    </row>
    <row r="24" spans="1:8" x14ac:dyDescent="0.25">
      <c r="A24" t="s">
        <v>3</v>
      </c>
      <c r="B24" s="2">
        <f>xi*yj-yi*xj</f>
        <v>363.64091037999998</v>
      </c>
      <c r="C24" s="2">
        <f>yi-yj</f>
        <v>-8.7269500000000004</v>
      </c>
      <c r="D24" s="2">
        <f>xj-xi</f>
        <v>-6.9644000000000013</v>
      </c>
    </row>
    <row r="26" spans="1:8" x14ac:dyDescent="0.25">
      <c r="A26" t="s">
        <v>14</v>
      </c>
      <c r="B26" s="2">
        <f>0.5*(xi*(yj-ym)+xj*(ym-yi)+xm*(yi-yj))</f>
        <v>48.500172436999989</v>
      </c>
      <c r="C26" s="2"/>
      <c r="D26" s="2"/>
      <c r="E26" s="2"/>
      <c r="F26" s="2"/>
      <c r="G26" s="2"/>
      <c r="H26" s="2"/>
    </row>
    <row r="27" spans="1:8" x14ac:dyDescent="0.25">
      <c r="B27" s="2"/>
      <c r="C27" s="2"/>
      <c r="D27" s="2"/>
      <c r="E27" s="2"/>
      <c r="F27" s="2"/>
      <c r="G27" s="2"/>
      <c r="H27" s="2"/>
    </row>
    <row r="28" spans="1:8" x14ac:dyDescent="0.25">
      <c r="A28" t="s">
        <v>15</v>
      </c>
      <c r="B28" s="2">
        <f>1/B26/2</f>
        <v>1.030924169701628E-2</v>
      </c>
      <c r="C28" s="2"/>
      <c r="D28" s="2"/>
      <c r="E28" s="2"/>
      <c r="F28" s="2"/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A30" t="s">
        <v>16</v>
      </c>
      <c r="B30" s="2">
        <f>$B$28*C22</f>
        <v>0.11038476217696425</v>
      </c>
      <c r="C30" s="2">
        <v>0</v>
      </c>
      <c r="D30" s="2">
        <f>B28*C23</f>
        <v>-2.041652534918802E-2</v>
      </c>
      <c r="E30" s="2">
        <v>0</v>
      </c>
      <c r="F30" s="2">
        <f>B28*C24</f>
        <v>-8.996823682777623E-2</v>
      </c>
      <c r="G30" s="2">
        <v>0</v>
      </c>
      <c r="H30" s="2"/>
    </row>
    <row r="31" spans="1:8" x14ac:dyDescent="0.25">
      <c r="B31" s="2">
        <v>0</v>
      </c>
      <c r="C31" s="2">
        <f>B28*D22</f>
        <v>-2.6496813009671241E-2</v>
      </c>
      <c r="D31" s="2">
        <v>0</v>
      </c>
      <c r="E31" s="2">
        <f>B28*D23</f>
        <v>9.8294495884371433E-2</v>
      </c>
      <c r="F31" s="2">
        <v>0</v>
      </c>
      <c r="G31" s="2">
        <f>B28*D24</f>
        <v>-7.1797682874700189E-2</v>
      </c>
      <c r="H31" s="2"/>
    </row>
    <row r="32" spans="1:8" x14ac:dyDescent="0.25">
      <c r="B32" s="2">
        <f>B28*D22</f>
        <v>-2.6496813009671241E-2</v>
      </c>
      <c r="C32" s="2">
        <f>B28*C22</f>
        <v>0.11038476217696425</v>
      </c>
      <c r="D32" s="2">
        <f>B28*D23</f>
        <v>9.8294495884371433E-2</v>
      </c>
      <c r="E32" s="2">
        <f>B28*C23</f>
        <v>-2.041652534918802E-2</v>
      </c>
      <c r="F32" s="2">
        <f>B28*D24</f>
        <v>-7.1797682874700189E-2</v>
      </c>
      <c r="G32" s="2">
        <f>B28*C24</f>
        <v>-8.996823682777623E-2</v>
      </c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ht="17.25" x14ac:dyDescent="0.25">
      <c r="A34" t="s">
        <v>25</v>
      </c>
      <c r="B34" s="2">
        <f>B30</f>
        <v>0.11038476217696425</v>
      </c>
      <c r="C34" s="2">
        <f>B31</f>
        <v>0</v>
      </c>
      <c r="D34" s="2">
        <f>B32</f>
        <v>-2.6496813009671241E-2</v>
      </c>
      <c r="E34" s="2"/>
      <c r="F34" s="2"/>
      <c r="G34" s="2"/>
      <c r="H34" s="2"/>
    </row>
    <row r="35" spans="1:8" x14ac:dyDescent="0.25">
      <c r="B35" s="2">
        <f>C30</f>
        <v>0</v>
      </c>
      <c r="C35" s="2">
        <f>C31</f>
        <v>-2.6496813009671241E-2</v>
      </c>
      <c r="D35" s="2">
        <f>C32</f>
        <v>0.11038476217696425</v>
      </c>
      <c r="E35" s="2"/>
      <c r="F35" s="2"/>
      <c r="G35" s="2"/>
      <c r="H35" s="2"/>
    </row>
    <row r="36" spans="1:8" x14ac:dyDescent="0.25">
      <c r="B36" s="2">
        <f>D30</f>
        <v>-2.041652534918802E-2</v>
      </c>
      <c r="C36" s="2">
        <f>D31</f>
        <v>0</v>
      </c>
      <c r="D36" s="2">
        <f>D32</f>
        <v>9.8294495884371433E-2</v>
      </c>
      <c r="E36" s="2"/>
      <c r="F36" s="2"/>
      <c r="G36" s="2"/>
      <c r="H36" s="2"/>
    </row>
    <row r="37" spans="1:8" x14ac:dyDescent="0.25">
      <c r="B37" s="2">
        <f>E30</f>
        <v>0</v>
      </c>
      <c r="C37" s="2">
        <f>E31</f>
        <v>9.8294495884371433E-2</v>
      </c>
      <c r="D37" s="2">
        <f>E32</f>
        <v>-2.041652534918802E-2</v>
      </c>
      <c r="E37" s="2"/>
      <c r="F37" s="2"/>
      <c r="G37" s="2"/>
      <c r="H37" s="2"/>
    </row>
    <row r="38" spans="1:8" x14ac:dyDescent="0.25">
      <c r="B38" s="2">
        <f>F30</f>
        <v>-8.996823682777623E-2</v>
      </c>
      <c r="C38" s="2">
        <f>F31</f>
        <v>0</v>
      </c>
      <c r="D38" s="2">
        <f>F32</f>
        <v>-7.1797682874700189E-2</v>
      </c>
      <c r="E38" s="2"/>
      <c r="F38" s="2"/>
      <c r="G38" s="2"/>
      <c r="H38" s="2"/>
    </row>
    <row r="39" spans="1:8" x14ac:dyDescent="0.25">
      <c r="B39" s="2">
        <f>G30</f>
        <v>0</v>
      </c>
      <c r="C39" s="2">
        <f>G31</f>
        <v>-7.1797682874700189E-2</v>
      </c>
      <c r="D39" s="2">
        <f>G32</f>
        <v>-8.996823682777623E-2</v>
      </c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A41" t="s">
        <v>20</v>
      </c>
      <c r="B41" s="3">
        <f>E/(1+v)/(1-2*v)</f>
        <v>1600000000</v>
      </c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A43" t="s">
        <v>17</v>
      </c>
      <c r="B43" s="3">
        <f>B41*(1-v)</f>
        <v>1200000000</v>
      </c>
      <c r="C43" s="3">
        <f>B41*v</f>
        <v>400000000</v>
      </c>
      <c r="D43" s="3">
        <v>0</v>
      </c>
      <c r="E43" s="2"/>
      <c r="F43" s="2"/>
      <c r="G43" s="2"/>
      <c r="H43" s="2"/>
    </row>
    <row r="44" spans="1:8" x14ac:dyDescent="0.25">
      <c r="B44" s="3">
        <f>B41*v</f>
        <v>400000000</v>
      </c>
      <c r="C44" s="3">
        <f>B41*(1-v)</f>
        <v>1200000000</v>
      </c>
      <c r="D44" s="3">
        <v>0</v>
      </c>
      <c r="E44" s="2"/>
      <c r="F44" s="2"/>
      <c r="G44" s="2"/>
      <c r="H44" s="2"/>
    </row>
    <row r="45" spans="1:8" x14ac:dyDescent="0.25">
      <c r="B45" s="3">
        <v>0</v>
      </c>
      <c r="C45" s="3">
        <v>0</v>
      </c>
      <c r="D45" s="3">
        <f>B41*(1-2*v)/2</f>
        <v>400000000</v>
      </c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ht="17.25" x14ac:dyDescent="0.25">
      <c r="A47" t="s">
        <v>26</v>
      </c>
      <c r="B47" s="3">
        <f>($B34*B$43+$C34*B$44+$D34*B$45)</f>
        <v>132461714.61235709</v>
      </c>
      <c r="C47" s="3">
        <f>($B34*C$43+$C34*C$44+$D34*C$45)</f>
        <v>44153904.870785698</v>
      </c>
      <c r="D47" s="3">
        <f>($B34*D$43+$C34*D$44+$D34*D$45)</f>
        <v>-10598725.203868495</v>
      </c>
      <c r="E47" s="2"/>
      <c r="F47" s="2"/>
      <c r="G47" s="2"/>
      <c r="H47" s="2"/>
    </row>
    <row r="48" spans="1:8" x14ac:dyDescent="0.25">
      <c r="B48" s="3">
        <f t="shared" ref="B48:D52" si="0">($B35*B$43+$C35*B$44+$D35*B$45)</f>
        <v>-10598725.203868495</v>
      </c>
      <c r="C48" s="3">
        <f t="shared" si="0"/>
        <v>-31796175.611605488</v>
      </c>
      <c r="D48" s="3">
        <f t="shared" si="0"/>
        <v>44153904.870785698</v>
      </c>
      <c r="E48" s="2"/>
      <c r="F48" s="2"/>
      <c r="G48" s="2"/>
      <c r="H48" s="2"/>
    </row>
    <row r="49" spans="1:8" x14ac:dyDescent="0.25">
      <c r="B49" s="3">
        <f t="shared" si="0"/>
        <v>-24499830.419025622</v>
      </c>
      <c r="C49" s="3">
        <f t="shared" si="0"/>
        <v>-8166610.1396752084</v>
      </c>
      <c r="D49" s="3">
        <f t="shared" si="0"/>
        <v>39317798.353748575</v>
      </c>
      <c r="E49" s="2"/>
      <c r="F49" s="2"/>
      <c r="G49" s="2"/>
      <c r="H49" s="2"/>
    </row>
    <row r="50" spans="1:8" x14ac:dyDescent="0.25">
      <c r="B50" s="3">
        <f t="shared" si="0"/>
        <v>39317798.353748575</v>
      </c>
      <c r="C50" s="3">
        <f t="shared" si="0"/>
        <v>117953395.06124572</v>
      </c>
      <c r="D50" s="3">
        <f t="shared" si="0"/>
        <v>-8166610.1396752084</v>
      </c>
      <c r="E50" s="2"/>
      <c r="F50" s="2"/>
      <c r="G50" s="2"/>
      <c r="H50" s="2"/>
    </row>
    <row r="51" spans="1:8" x14ac:dyDescent="0.25">
      <c r="B51" s="3">
        <f t="shared" si="0"/>
        <v>-107961884.19333148</v>
      </c>
      <c r="C51" s="3">
        <f t="shared" si="0"/>
        <v>-35987294.731110491</v>
      </c>
      <c r="D51" s="3">
        <f t="shared" si="0"/>
        <v>-28719073.149880074</v>
      </c>
      <c r="E51" s="2"/>
      <c r="F51" s="2"/>
      <c r="G51" s="2"/>
      <c r="H51" s="2"/>
    </row>
    <row r="52" spans="1:8" x14ac:dyDescent="0.25">
      <c r="B52" s="3">
        <f t="shared" si="0"/>
        <v>-28719073.149880074</v>
      </c>
      <c r="C52" s="3">
        <f t="shared" si="0"/>
        <v>-86157219.449640229</v>
      </c>
      <c r="D52" s="3">
        <f t="shared" si="0"/>
        <v>-35987294.731110491</v>
      </c>
      <c r="E52" s="2"/>
      <c r="F52" s="2"/>
      <c r="G52" s="2"/>
      <c r="H52" s="2"/>
    </row>
    <row r="53" spans="1:8" x14ac:dyDescent="0.25">
      <c r="B53" s="3"/>
      <c r="C53" s="3"/>
      <c r="D53" s="3"/>
      <c r="E53" s="2"/>
      <c r="F53" s="2"/>
      <c r="G53" s="2"/>
      <c r="H53" s="2"/>
    </row>
    <row r="54" spans="1:8" ht="17.25" x14ac:dyDescent="0.25">
      <c r="A54" t="s">
        <v>27</v>
      </c>
      <c r="B54" s="3">
        <f>$B47*B$30+$C47*B$31+$D47*B$32</f>
        <v>14902587.304905741</v>
      </c>
      <c r="C54" s="3">
        <f t="shared" ref="C54:G54" si="1">$B47*C$30+$C47*C$31+$D47*C$32</f>
        <v>-2339875.5220160419</v>
      </c>
      <c r="D54" s="3">
        <f t="shared" si="1"/>
        <v>-3746204.3051113333</v>
      </c>
      <c r="E54" s="3">
        <f t="shared" si="1"/>
        <v>4556474.9623942319</v>
      </c>
      <c r="F54" s="3">
        <f t="shared" si="1"/>
        <v>-11156382.999794409</v>
      </c>
      <c r="G54" s="3">
        <f t="shared" si="1"/>
        <v>-2216599.44037819</v>
      </c>
      <c r="H54" s="2"/>
    </row>
    <row r="55" spans="1:8" x14ac:dyDescent="0.25">
      <c r="B55" s="3">
        <f t="shared" ref="B55:G59" si="2">$B48*B$30+$C48*B$31+$D48*B$32</f>
        <v>-2339875.5220160419</v>
      </c>
      <c r="C55" s="3">
        <f t="shared" si="2"/>
        <v>5716415.6079493621</v>
      </c>
      <c r="D55" s="3">
        <f t="shared" si="2"/>
        <v>4556474.9623942319</v>
      </c>
      <c r="E55" s="3">
        <f t="shared" si="2"/>
        <v>-4026858.3708537393</v>
      </c>
      <c r="F55" s="3">
        <f t="shared" si="2"/>
        <v>-2216599.44037819</v>
      </c>
      <c r="G55" s="3">
        <f t="shared" si="2"/>
        <v>-1689557.2370956233</v>
      </c>
    </row>
    <row r="56" spans="1:8" x14ac:dyDescent="0.25">
      <c r="B56" s="3">
        <f t="shared" si="2"/>
        <v>-3746204.3051113333</v>
      </c>
      <c r="C56" s="3">
        <f t="shared" si="2"/>
        <v>4556474.9623942319</v>
      </c>
      <c r="D56" s="3">
        <f t="shared" si="2"/>
        <v>4364924.5772659294</v>
      </c>
      <c r="E56" s="3">
        <f t="shared" si="2"/>
        <v>-1605465.6535271415</v>
      </c>
      <c r="F56" s="3">
        <f t="shared" si="2"/>
        <v>-618720.27215459617</v>
      </c>
      <c r="G56" s="3">
        <f t="shared" si="2"/>
        <v>-2951009.3088670904</v>
      </c>
    </row>
    <row r="57" spans="1:8" x14ac:dyDescent="0.25">
      <c r="B57" s="3">
        <f>$B50*B$30+$C50*B$31+$D50*B$32</f>
        <v>4556474.9623942319</v>
      </c>
      <c r="C57" s="3">
        <f t="shared" si="2"/>
        <v>-4026858.3708537398</v>
      </c>
      <c r="D57" s="3">
        <f t="shared" si="2"/>
        <v>-1605465.6535271415</v>
      </c>
      <c r="E57" s="3">
        <f t="shared" si="2"/>
        <v>11760903.308328871</v>
      </c>
      <c r="F57" s="3">
        <f t="shared" si="2"/>
        <v>-2951009.3088670904</v>
      </c>
      <c r="G57" s="3">
        <f t="shared" si="2"/>
        <v>-7734044.93747513</v>
      </c>
    </row>
    <row r="58" spans="1:8" x14ac:dyDescent="0.25">
      <c r="B58" s="3">
        <f t="shared" si="2"/>
        <v>-11156382.999794409</v>
      </c>
      <c r="C58" s="3">
        <f t="shared" si="2"/>
        <v>-2216599.4403781896</v>
      </c>
      <c r="D58" s="3">
        <f t="shared" si="2"/>
        <v>-618720.2721545957</v>
      </c>
      <c r="E58" s="3">
        <f t="shared" si="2"/>
        <v>-2951009.3088670904</v>
      </c>
      <c r="F58" s="3">
        <f t="shared" si="2"/>
        <v>11775103.271949004</v>
      </c>
      <c r="G58" s="3">
        <f t="shared" si="2"/>
        <v>5167608.7492452804</v>
      </c>
    </row>
    <row r="59" spans="1:8" x14ac:dyDescent="0.25">
      <c r="B59" s="3">
        <f t="shared" si="2"/>
        <v>-2216599.4403781896</v>
      </c>
      <c r="C59" s="3">
        <f t="shared" si="2"/>
        <v>-1689557.2370956228</v>
      </c>
      <c r="D59" s="3">
        <f t="shared" si="2"/>
        <v>-2951009.3088670904</v>
      </c>
      <c r="E59" s="3">
        <f t="shared" si="2"/>
        <v>-7734044.93747513</v>
      </c>
      <c r="F59" s="3">
        <f t="shared" si="2"/>
        <v>5167608.7492452804</v>
      </c>
      <c r="G59" s="3">
        <f t="shared" si="2"/>
        <v>9423602.1745707523</v>
      </c>
    </row>
    <row r="61" spans="1:8" x14ac:dyDescent="0.25">
      <c r="A61" t="s">
        <v>24</v>
      </c>
      <c r="B61" s="3">
        <f t="shared" ref="B61:G66" si="3">t*A*B54</f>
        <v>722778054.04537535</v>
      </c>
      <c r="C61" s="3">
        <f t="shared" si="3"/>
        <v>-113484366.29889339</v>
      </c>
      <c r="D61" s="3">
        <f t="shared" si="3"/>
        <v>-181691554.78213137</v>
      </c>
      <c r="E61" s="3">
        <f t="shared" si="3"/>
        <v>220989821.38099328</v>
      </c>
      <c r="F61" s="3">
        <f t="shared" si="3"/>
        <v>-541086499.26324403</v>
      </c>
      <c r="G61" s="3">
        <f t="shared" si="3"/>
        <v>-107505455.0820999</v>
      </c>
    </row>
    <row r="62" spans="1:8" x14ac:dyDescent="0.25">
      <c r="B62" s="3">
        <f t="shared" si="3"/>
        <v>-113484366.29889339</v>
      </c>
      <c r="C62" s="3">
        <f t="shared" si="3"/>
        <v>277247142.70710218</v>
      </c>
      <c r="D62" s="3">
        <f t="shared" si="3"/>
        <v>220989821.38099328</v>
      </c>
      <c r="E62" s="3">
        <f t="shared" si="3"/>
        <v>-195303325.36578321</v>
      </c>
      <c r="F62" s="3">
        <f t="shared" si="3"/>
        <v>-107505455.0820999</v>
      </c>
      <c r="G62" s="3">
        <f t="shared" si="3"/>
        <v>-81943817.34131901</v>
      </c>
    </row>
    <row r="63" spans="1:8" x14ac:dyDescent="0.25">
      <c r="B63" s="3">
        <f t="shared" si="3"/>
        <v>-181691554.78213137</v>
      </c>
      <c r="C63" s="3">
        <f t="shared" si="3"/>
        <v>220989821.38099328</v>
      </c>
      <c r="D63" s="3">
        <f t="shared" si="3"/>
        <v>211699594.67189687</v>
      </c>
      <c r="E63" s="3">
        <f t="shared" si="3"/>
        <v>-77865361.037747249</v>
      </c>
      <c r="F63" s="3">
        <f t="shared" si="3"/>
        <v>-30008039.889765479</v>
      </c>
      <c r="G63" s="3">
        <f t="shared" si="3"/>
        <v>-143124460.34324604</v>
      </c>
    </row>
    <row r="64" spans="1:8" x14ac:dyDescent="0.25">
      <c r="B64" s="3">
        <f t="shared" si="3"/>
        <v>220989821.38099328</v>
      </c>
      <c r="C64" s="3">
        <f t="shared" si="3"/>
        <v>-195303325.36578324</v>
      </c>
      <c r="D64" s="3">
        <f t="shared" si="3"/>
        <v>-77865361.037747249</v>
      </c>
      <c r="E64" s="3">
        <f t="shared" si="3"/>
        <v>570405838.46883392</v>
      </c>
      <c r="F64" s="3">
        <f t="shared" si="3"/>
        <v>-143124460.34324604</v>
      </c>
      <c r="G64" s="3">
        <f t="shared" si="3"/>
        <v>-375102513.10305059</v>
      </c>
    </row>
    <row r="65" spans="2:7" x14ac:dyDescent="0.25">
      <c r="B65" s="3">
        <f t="shared" si="3"/>
        <v>-541086499.26324403</v>
      </c>
      <c r="C65" s="3">
        <f t="shared" si="3"/>
        <v>-107505455.08209987</v>
      </c>
      <c r="D65" s="3">
        <f t="shared" si="3"/>
        <v>-30008039.889765453</v>
      </c>
      <c r="E65" s="3">
        <f t="shared" si="3"/>
        <v>-143124460.34324604</v>
      </c>
      <c r="F65" s="3">
        <f t="shared" si="3"/>
        <v>571094539.15300953</v>
      </c>
      <c r="G65" s="3">
        <f t="shared" si="3"/>
        <v>250629915.42534593</v>
      </c>
    </row>
    <row r="66" spans="2:7" x14ac:dyDescent="0.25">
      <c r="B66" s="3">
        <f t="shared" si="3"/>
        <v>-107505455.08209987</v>
      </c>
      <c r="C66" s="3">
        <f t="shared" si="3"/>
        <v>-81943817.34131898</v>
      </c>
      <c r="D66" s="3">
        <f t="shared" si="3"/>
        <v>-143124460.34324604</v>
      </c>
      <c r="E66" s="3">
        <f t="shared" si="3"/>
        <v>-375102513.10305059</v>
      </c>
      <c r="F66" s="3">
        <f t="shared" si="3"/>
        <v>250629915.42534593</v>
      </c>
      <c r="G66" s="3">
        <f t="shared" si="3"/>
        <v>457046330.44436955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0" workbookViewId="0">
      <selection activeCell="A8" sqref="A8:G66"/>
    </sheetView>
  </sheetViews>
  <sheetFormatPr defaultRowHeight="15" x14ac:dyDescent="0.25"/>
  <cols>
    <col min="1" max="1" width="14.42578125" customWidth="1"/>
    <col min="2" max="3" width="9.28515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4" spans="1:4" x14ac:dyDescent="0.25">
      <c r="A4" t="s">
        <v>8</v>
      </c>
    </row>
    <row r="5" spans="1:4" x14ac:dyDescent="0.25">
      <c r="A5" t="s">
        <v>10</v>
      </c>
    </row>
    <row r="6" spans="1:4" x14ac:dyDescent="0.25">
      <c r="A6" t="s">
        <v>9</v>
      </c>
    </row>
    <row r="8" spans="1:4" x14ac:dyDescent="0.25">
      <c r="A8" t="s">
        <v>29</v>
      </c>
    </row>
    <row r="10" spans="1:4" x14ac:dyDescent="0.25">
      <c r="A10" s="4" t="s">
        <v>23</v>
      </c>
      <c r="B10" s="4">
        <v>1</v>
      </c>
    </row>
    <row r="11" spans="1:4" x14ac:dyDescent="0.25">
      <c r="A11" t="s">
        <v>18</v>
      </c>
      <c r="B11" s="3">
        <f>1000000000</f>
        <v>1000000000</v>
      </c>
    </row>
    <row r="12" spans="1:4" x14ac:dyDescent="0.25">
      <c r="A12" s="1" t="s">
        <v>19</v>
      </c>
      <c r="B12">
        <v>0.25</v>
      </c>
    </row>
    <row r="13" spans="1:4" x14ac:dyDescent="0.25">
      <c r="A13" s="1"/>
    </row>
    <row r="14" spans="1:4" x14ac:dyDescent="0.25">
      <c r="B14" t="s">
        <v>4</v>
      </c>
      <c r="C14" t="s">
        <v>5</v>
      </c>
      <c r="D14" t="s">
        <v>6</v>
      </c>
    </row>
    <row r="15" spans="1:4" x14ac:dyDescent="0.25">
      <c r="A15" t="s">
        <v>1</v>
      </c>
      <c r="B15">
        <v>17</v>
      </c>
      <c r="C15">
        <v>60</v>
      </c>
      <c r="D15">
        <v>60</v>
      </c>
    </row>
    <row r="16" spans="1:4" x14ac:dyDescent="0.25">
      <c r="A16" t="s">
        <v>2</v>
      </c>
      <c r="B16">
        <v>43</v>
      </c>
      <c r="C16">
        <v>74.2727</v>
      </c>
      <c r="D16">
        <v>67.865499999999997</v>
      </c>
    </row>
    <row r="17" spans="1:8" x14ac:dyDescent="0.25">
      <c r="A17" t="s">
        <v>3</v>
      </c>
      <c r="B17">
        <v>38</v>
      </c>
      <c r="C17">
        <v>63.290700000000001</v>
      </c>
      <c r="D17">
        <v>75.575400000000002</v>
      </c>
    </row>
    <row r="19" spans="1:8" x14ac:dyDescent="0.25">
      <c r="A19" t="s">
        <v>22</v>
      </c>
    </row>
    <row r="21" spans="1:8" x14ac:dyDescent="0.25">
      <c r="B21" s="1" t="s">
        <v>11</v>
      </c>
      <c r="C21" s="1" t="s">
        <v>12</v>
      </c>
      <c r="D21" s="1" t="s">
        <v>13</v>
      </c>
    </row>
    <row r="22" spans="1:8" x14ac:dyDescent="0.25">
      <c r="A22" t="s">
        <v>1</v>
      </c>
      <c r="B22" s="2">
        <f>xj*ym-yj*xm</f>
        <v>1317.9340107300004</v>
      </c>
      <c r="C22" s="2">
        <f>yj-ym</f>
        <v>-7.7099000000000046</v>
      </c>
      <c r="D22" s="2">
        <f>xm-xj</f>
        <v>-10.981999999999999</v>
      </c>
    </row>
    <row r="23" spans="1:8" x14ac:dyDescent="0.25">
      <c r="A23" t="s">
        <v>2</v>
      </c>
      <c r="B23" s="2">
        <f>yi*xm-xi*ym</f>
        <v>-737.08200000000033</v>
      </c>
      <c r="C23" s="2">
        <f>ym-yi</f>
        <v>15.575400000000002</v>
      </c>
      <c r="D23" s="2">
        <f>xi-xm</f>
        <v>-3.2907000000000011</v>
      </c>
    </row>
    <row r="24" spans="1:8" x14ac:dyDescent="0.25">
      <c r="A24" t="s">
        <v>3</v>
      </c>
      <c r="B24" s="2">
        <f>xi*yj-yi*xj</f>
        <v>-384.43200000000024</v>
      </c>
      <c r="C24" s="2">
        <f>yi-yj</f>
        <v>-7.8654999999999973</v>
      </c>
      <c r="D24" s="2">
        <f>xj-xi</f>
        <v>14.2727</v>
      </c>
    </row>
    <row r="26" spans="1:8" x14ac:dyDescent="0.25">
      <c r="A26" t="s">
        <v>14</v>
      </c>
      <c r="B26" s="2">
        <f>0.5*(xi*(yj-ym)+xj*(ym-yi)+xm*(yi-yj))</f>
        <v>98.210005365000001</v>
      </c>
      <c r="C26" s="2"/>
      <c r="D26" s="2"/>
      <c r="E26" s="2"/>
      <c r="F26" s="2"/>
      <c r="G26" s="2"/>
      <c r="H26" s="2"/>
    </row>
    <row r="27" spans="1:8" x14ac:dyDescent="0.25">
      <c r="B27" s="2"/>
      <c r="C27" s="2"/>
      <c r="D27" s="2"/>
      <c r="E27" s="2"/>
      <c r="F27" s="2"/>
      <c r="G27" s="2"/>
      <c r="H27" s="2"/>
    </row>
    <row r="28" spans="1:8" x14ac:dyDescent="0.25">
      <c r="A28" t="s">
        <v>15</v>
      </c>
      <c r="B28" s="2">
        <f>1/B26/2</f>
        <v>5.0911309712461288E-3</v>
      </c>
      <c r="C28" s="2"/>
      <c r="D28" s="2"/>
      <c r="E28" s="2"/>
      <c r="F28" s="2"/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A30" t="s">
        <v>16</v>
      </c>
      <c r="B30" s="2">
        <f>$B$28*C22</f>
        <v>-3.9252110675210554E-2</v>
      </c>
      <c r="C30" s="2">
        <v>0</v>
      </c>
      <c r="D30" s="2">
        <f>B28*C23</f>
        <v>7.9296401329546962E-2</v>
      </c>
      <c r="E30" s="2">
        <v>0</v>
      </c>
      <c r="F30" s="2">
        <f>B28*C24</f>
        <v>-4.0044290654336415E-2</v>
      </c>
      <c r="G30" s="2">
        <v>0</v>
      </c>
      <c r="H30" s="2"/>
    </row>
    <row r="31" spans="1:8" x14ac:dyDescent="0.25">
      <c r="B31" s="2">
        <v>0</v>
      </c>
      <c r="C31" s="2">
        <f>B28*D22</f>
        <v>-5.5910800326224981E-2</v>
      </c>
      <c r="D31" s="2">
        <v>0</v>
      </c>
      <c r="E31" s="2">
        <f>B28*D23</f>
        <v>-1.6753384687079643E-2</v>
      </c>
      <c r="F31" s="2">
        <v>0</v>
      </c>
      <c r="G31" s="2">
        <f>B28*D24</f>
        <v>7.2664185013304627E-2</v>
      </c>
      <c r="H31" s="2"/>
    </row>
    <row r="32" spans="1:8" x14ac:dyDescent="0.25">
      <c r="B32" s="2">
        <f>B28*D22</f>
        <v>-5.5910800326224981E-2</v>
      </c>
      <c r="C32" s="2">
        <f>B28*C22</f>
        <v>-3.9252110675210554E-2</v>
      </c>
      <c r="D32" s="2">
        <f>B28*D23</f>
        <v>-1.6753384687079643E-2</v>
      </c>
      <c r="E32" s="2">
        <f>B28*C23</f>
        <v>7.9296401329546962E-2</v>
      </c>
      <c r="F32" s="2">
        <f>B28*D24</f>
        <v>7.2664185013304627E-2</v>
      </c>
      <c r="G32" s="2">
        <f>B28*C24</f>
        <v>-4.0044290654336415E-2</v>
      </c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ht="17.25" x14ac:dyDescent="0.25">
      <c r="A34" t="s">
        <v>25</v>
      </c>
      <c r="B34" s="2">
        <f>B30</f>
        <v>-3.9252110675210554E-2</v>
      </c>
      <c r="C34" s="2">
        <f>B31</f>
        <v>0</v>
      </c>
      <c r="D34" s="2">
        <f>B32</f>
        <v>-5.5910800326224981E-2</v>
      </c>
      <c r="E34" s="2"/>
      <c r="F34" s="2"/>
      <c r="G34" s="2"/>
      <c r="H34" s="2"/>
    </row>
    <row r="35" spans="1:8" x14ac:dyDescent="0.25">
      <c r="B35" s="2">
        <f>C30</f>
        <v>0</v>
      </c>
      <c r="C35" s="2">
        <f>C31</f>
        <v>-5.5910800326224981E-2</v>
      </c>
      <c r="D35" s="2">
        <f>C32</f>
        <v>-3.9252110675210554E-2</v>
      </c>
      <c r="E35" s="2"/>
      <c r="F35" s="2"/>
      <c r="G35" s="2"/>
      <c r="H35" s="2"/>
    </row>
    <row r="36" spans="1:8" x14ac:dyDescent="0.25">
      <c r="B36" s="2">
        <f>D30</f>
        <v>7.9296401329546962E-2</v>
      </c>
      <c r="C36" s="2">
        <f>D31</f>
        <v>0</v>
      </c>
      <c r="D36" s="2">
        <f>D32</f>
        <v>-1.6753384687079643E-2</v>
      </c>
      <c r="E36" s="2"/>
      <c r="F36" s="2"/>
      <c r="G36" s="2"/>
      <c r="H36" s="2"/>
    </row>
    <row r="37" spans="1:8" x14ac:dyDescent="0.25">
      <c r="B37" s="2">
        <f>E30</f>
        <v>0</v>
      </c>
      <c r="C37" s="2">
        <f>E31</f>
        <v>-1.6753384687079643E-2</v>
      </c>
      <c r="D37" s="2">
        <f>E32</f>
        <v>7.9296401329546962E-2</v>
      </c>
      <c r="E37" s="2"/>
      <c r="F37" s="2"/>
      <c r="G37" s="2"/>
      <c r="H37" s="2"/>
    </row>
    <row r="38" spans="1:8" x14ac:dyDescent="0.25">
      <c r="B38" s="2">
        <f>F30</f>
        <v>-4.0044290654336415E-2</v>
      </c>
      <c r="C38" s="2">
        <f>F31</f>
        <v>0</v>
      </c>
      <c r="D38" s="2">
        <f>F32</f>
        <v>7.2664185013304627E-2</v>
      </c>
      <c r="E38" s="2"/>
      <c r="F38" s="2"/>
      <c r="G38" s="2"/>
      <c r="H38" s="2"/>
    </row>
    <row r="39" spans="1:8" x14ac:dyDescent="0.25">
      <c r="B39" s="2">
        <f>G30</f>
        <v>0</v>
      </c>
      <c r="C39" s="2">
        <f>G31</f>
        <v>7.2664185013304627E-2</v>
      </c>
      <c r="D39" s="2">
        <f>G32</f>
        <v>-4.0044290654336415E-2</v>
      </c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A41" t="s">
        <v>20</v>
      </c>
      <c r="B41" s="3">
        <f>E/(1+v)/(1-2*v)</f>
        <v>1600000000</v>
      </c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A43" t="s">
        <v>17</v>
      </c>
      <c r="B43" s="3">
        <f>B41*(1-v)</f>
        <v>1200000000</v>
      </c>
      <c r="C43" s="3">
        <f>B41*v</f>
        <v>400000000</v>
      </c>
      <c r="D43" s="3">
        <v>0</v>
      </c>
      <c r="E43" s="2"/>
      <c r="F43" s="2"/>
      <c r="G43" s="2"/>
      <c r="H43" s="2"/>
    </row>
    <row r="44" spans="1:8" x14ac:dyDescent="0.25">
      <c r="B44" s="3">
        <f>B41*v</f>
        <v>400000000</v>
      </c>
      <c r="C44" s="3">
        <f>B41*(1-v)</f>
        <v>1200000000</v>
      </c>
      <c r="D44" s="3">
        <v>0</v>
      </c>
      <c r="E44" s="2"/>
      <c r="F44" s="2"/>
      <c r="G44" s="2"/>
      <c r="H44" s="2"/>
    </row>
    <row r="45" spans="1:8" x14ac:dyDescent="0.25">
      <c r="B45" s="3">
        <v>0</v>
      </c>
      <c r="C45" s="3">
        <v>0</v>
      </c>
      <c r="D45" s="3">
        <f>B41*(1-2*v)/2</f>
        <v>400000000</v>
      </c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ht="17.25" x14ac:dyDescent="0.25">
      <c r="A47" t="s">
        <v>26</v>
      </c>
      <c r="B47" s="3">
        <f>($B34*B$43+$C34*B$44+$D34*B$45)</f>
        <v>-47102532.810252666</v>
      </c>
      <c r="C47" s="3">
        <f>($B34*C$43+$C34*C$44+$D34*C$45)</f>
        <v>-15700844.270084221</v>
      </c>
      <c r="D47" s="3">
        <f>($B34*D$43+$C34*D$44+$D34*D$45)</f>
        <v>-22364320.130489994</v>
      </c>
      <c r="E47" s="2"/>
      <c r="F47" s="2"/>
      <c r="G47" s="2"/>
      <c r="H47" s="2"/>
    </row>
    <row r="48" spans="1:8" x14ac:dyDescent="0.25">
      <c r="B48" s="3">
        <f t="shared" ref="B48:D52" si="0">($B35*B$43+$C35*B$44+$D35*B$45)</f>
        <v>-22364320.130489994</v>
      </c>
      <c r="C48" s="3">
        <f t="shared" si="0"/>
        <v>-67092960.391469978</v>
      </c>
      <c r="D48" s="3">
        <f t="shared" si="0"/>
        <v>-15700844.270084221</v>
      </c>
      <c r="E48" s="2"/>
      <c r="F48" s="2"/>
      <c r="G48" s="2"/>
      <c r="H48" s="2"/>
    </row>
    <row r="49" spans="1:8" x14ac:dyDescent="0.25">
      <c r="B49" s="3">
        <f t="shared" si="0"/>
        <v>95155681.595456347</v>
      </c>
      <c r="C49" s="3">
        <f t="shared" si="0"/>
        <v>31718560.531818785</v>
      </c>
      <c r="D49" s="3">
        <f t="shared" si="0"/>
        <v>-6701353.8748318572</v>
      </c>
      <c r="E49" s="2"/>
      <c r="F49" s="2"/>
      <c r="G49" s="2"/>
      <c r="H49" s="2"/>
    </row>
    <row r="50" spans="1:8" x14ac:dyDescent="0.25">
      <c r="B50" s="3">
        <f t="shared" si="0"/>
        <v>-6701353.8748318572</v>
      </c>
      <c r="C50" s="3">
        <f t="shared" si="0"/>
        <v>-20104061.62449557</v>
      </c>
      <c r="D50" s="3">
        <f t="shared" si="0"/>
        <v>31718560.531818785</v>
      </c>
      <c r="E50" s="2"/>
      <c r="F50" s="2"/>
      <c r="G50" s="2"/>
      <c r="H50" s="2"/>
    </row>
    <row r="51" spans="1:8" x14ac:dyDescent="0.25">
      <c r="B51" s="3">
        <f t="shared" si="0"/>
        <v>-48053148.785203695</v>
      </c>
      <c r="C51" s="3">
        <f t="shared" si="0"/>
        <v>-16017716.261734566</v>
      </c>
      <c r="D51" s="3">
        <f t="shared" si="0"/>
        <v>29065674.005321849</v>
      </c>
      <c r="E51" s="2"/>
      <c r="F51" s="2"/>
      <c r="G51" s="2"/>
      <c r="H51" s="2"/>
    </row>
    <row r="52" spans="1:8" x14ac:dyDescent="0.25">
      <c r="B52" s="3">
        <f t="shared" si="0"/>
        <v>29065674.005321849</v>
      </c>
      <c r="C52" s="3">
        <f t="shared" si="0"/>
        <v>87197022.015965551</v>
      </c>
      <c r="D52" s="3">
        <f t="shared" si="0"/>
        <v>-16017716.261734566</v>
      </c>
      <c r="E52" s="2"/>
      <c r="F52" s="2"/>
      <c r="G52" s="2"/>
      <c r="H52" s="2"/>
    </row>
    <row r="53" spans="1:8" x14ac:dyDescent="0.25">
      <c r="B53" s="3"/>
      <c r="C53" s="3"/>
      <c r="D53" s="3"/>
      <c r="E53" s="2"/>
      <c r="F53" s="2"/>
      <c r="G53" s="2"/>
      <c r="H53" s="2"/>
    </row>
    <row r="54" spans="1:8" ht="17.25" x14ac:dyDescent="0.25">
      <c r="A54" t="s">
        <v>27</v>
      </c>
      <c r="B54" s="3">
        <f>$B47*B$30+$C47*B$31+$D47*B$32</f>
        <v>3099280.8681983738</v>
      </c>
      <c r="C54" s="3">
        <f t="shared" ref="C54:G54" si="1">$B47*C$30+$C47*C$31+$D47*C$32</f>
        <v>1755693.5378756649</v>
      </c>
      <c r="D54" s="3">
        <f t="shared" si="1"/>
        <v>-3360383.2869488508</v>
      </c>
      <c r="E54" s="3">
        <f t="shared" si="1"/>
        <v>-1510367.8205611494</v>
      </c>
      <c r="F54" s="3">
        <f t="shared" si="1"/>
        <v>261102.41875047726</v>
      </c>
      <c r="G54" s="3">
        <f t="shared" si="1"/>
        <v>-245325.7173145155</v>
      </c>
      <c r="H54" s="2"/>
    </row>
    <row r="55" spans="1:8" x14ac:dyDescent="0.25">
      <c r="B55" s="3">
        <f t="shared" ref="B55:G59" si="2">$B48*B$30+$C48*B$31+$D48*B$32</f>
        <v>1755693.5378756649</v>
      </c>
      <c r="C55" s="3">
        <f t="shared" si="2"/>
        <v>4367512.3887263909</v>
      </c>
      <c r="D55" s="3">
        <f t="shared" si="2"/>
        <v>-1510367.8205611494</v>
      </c>
      <c r="E55" s="3">
        <f t="shared" si="2"/>
        <v>-120986.27322002221</v>
      </c>
      <c r="F55" s="3">
        <f t="shared" si="2"/>
        <v>-245325.7173145155</v>
      </c>
      <c r="G55" s="3">
        <f t="shared" si="2"/>
        <v>-4246526.1155063687</v>
      </c>
    </row>
    <row r="56" spans="1:8" x14ac:dyDescent="0.25">
      <c r="B56" s="3">
        <f t="shared" si="2"/>
        <v>-3360383.2869488504</v>
      </c>
      <c r="C56" s="3">
        <f t="shared" si="2"/>
        <v>-1510367.8205611494</v>
      </c>
      <c r="D56" s="3">
        <f t="shared" si="2"/>
        <v>7657773.4759692019</v>
      </c>
      <c r="E56" s="3">
        <f t="shared" si="2"/>
        <v>-1062786.4926199631</v>
      </c>
      <c r="F56" s="3">
        <f t="shared" si="2"/>
        <v>-4297390.1890203524</v>
      </c>
      <c r="G56" s="3">
        <f t="shared" si="2"/>
        <v>2573154.3131811125</v>
      </c>
    </row>
    <row r="57" spans="1:8" x14ac:dyDescent="0.25">
      <c r="B57" s="3">
        <f>$B50*B$30+$C50*B$31+$D50*B$32</f>
        <v>-1510367.8205611494</v>
      </c>
      <c r="C57" s="3">
        <f t="shared" si="2"/>
        <v>-120986.27322002221</v>
      </c>
      <c r="D57" s="3">
        <f t="shared" si="2"/>
        <v>-1062786.4926199631</v>
      </c>
      <c r="E57" s="3">
        <f t="shared" si="2"/>
        <v>2851978.7836945606</v>
      </c>
      <c r="F57" s="3">
        <f t="shared" si="2"/>
        <v>2573154.3131811125</v>
      </c>
      <c r="G57" s="3">
        <f t="shared" si="2"/>
        <v>-2730992.5104745384</v>
      </c>
    </row>
    <row r="58" spans="1:8" x14ac:dyDescent="0.25">
      <c r="B58" s="3">
        <f t="shared" si="2"/>
        <v>261102.41875047726</v>
      </c>
      <c r="C58" s="3">
        <f t="shared" si="2"/>
        <v>-245325.7173145155</v>
      </c>
      <c r="D58" s="3">
        <f t="shared" si="2"/>
        <v>-4297390.1890203524</v>
      </c>
      <c r="E58" s="3">
        <f t="shared" si="2"/>
        <v>2573154.3131811125</v>
      </c>
      <c r="F58" s="3">
        <f t="shared" si="2"/>
        <v>4036287.7702698754</v>
      </c>
      <c r="G58" s="3">
        <f t="shared" si="2"/>
        <v>-2327828.5958665973</v>
      </c>
    </row>
    <row r="59" spans="1:8" x14ac:dyDescent="0.25">
      <c r="B59" s="3">
        <f t="shared" si="2"/>
        <v>-245325.7173145155</v>
      </c>
      <c r="C59" s="3">
        <f t="shared" si="2"/>
        <v>-4246526.1155063687</v>
      </c>
      <c r="D59" s="3">
        <f t="shared" si="2"/>
        <v>2573154.3131811125</v>
      </c>
      <c r="E59" s="3">
        <f t="shared" si="2"/>
        <v>-2730992.5104745384</v>
      </c>
      <c r="F59" s="3">
        <f t="shared" si="2"/>
        <v>-2327828.5958665973</v>
      </c>
      <c r="G59" s="3">
        <f t="shared" si="2"/>
        <v>6977518.6259809081</v>
      </c>
    </row>
    <row r="61" spans="1:8" x14ac:dyDescent="0.25">
      <c r="A61" t="s">
        <v>24</v>
      </c>
      <c r="B61" s="3">
        <f t="shared" ref="B61:G66" si="3">t*A*B54</f>
        <v>304380390.69340414</v>
      </c>
      <c r="C61" s="3">
        <f t="shared" si="3"/>
        <v>172426671.77406487</v>
      </c>
      <c r="D61" s="3">
        <f t="shared" si="3"/>
        <v>-330023260.63970298</v>
      </c>
      <c r="E61" s="3">
        <f t="shared" si="3"/>
        <v>-148333231.76043385</v>
      </c>
      <c r="F61" s="3">
        <f t="shared" si="3"/>
        <v>25642869.946298849</v>
      </c>
      <c r="G61" s="3">
        <f t="shared" si="3"/>
        <v>-24093440.013631042</v>
      </c>
    </row>
    <row r="62" spans="1:8" x14ac:dyDescent="0.25">
      <c r="B62" s="3">
        <f t="shared" si="3"/>
        <v>172426671.77406487</v>
      </c>
      <c r="C62" s="3">
        <f t="shared" si="3"/>
        <v>428933415.12852281</v>
      </c>
      <c r="D62" s="3">
        <f t="shared" si="3"/>
        <v>-148333231.76043385</v>
      </c>
      <c r="E62" s="3">
        <f t="shared" si="3"/>
        <v>-11882062.542029737</v>
      </c>
      <c r="F62" s="3">
        <f t="shared" si="3"/>
        <v>-24093440.013631042</v>
      </c>
      <c r="G62" s="3">
        <f t="shared" si="3"/>
        <v>-417051352.58649307</v>
      </c>
    </row>
    <row r="63" spans="1:8" x14ac:dyDescent="0.25">
      <c r="B63" s="3">
        <f t="shared" si="3"/>
        <v>-330023260.63970292</v>
      </c>
      <c r="C63" s="3">
        <f t="shared" si="3"/>
        <v>-148333231.76043385</v>
      </c>
      <c r="D63" s="3">
        <f t="shared" si="3"/>
        <v>752069974.15889001</v>
      </c>
      <c r="E63" s="3">
        <f t="shared" si="3"/>
        <v>-104376267.14205611</v>
      </c>
      <c r="F63" s="3">
        <f t="shared" si="3"/>
        <v>-422046713.51918715</v>
      </c>
      <c r="G63" s="3">
        <f t="shared" si="3"/>
        <v>252709498.90248996</v>
      </c>
    </row>
    <row r="64" spans="1:8" x14ac:dyDescent="0.25">
      <c r="B64" s="3">
        <f t="shared" si="3"/>
        <v>-148333231.76043385</v>
      </c>
      <c r="C64" s="3">
        <f t="shared" si="3"/>
        <v>-11882062.542029737</v>
      </c>
      <c r="D64" s="3">
        <f t="shared" si="3"/>
        <v>-104376267.14205611</v>
      </c>
      <c r="E64" s="3">
        <f t="shared" si="3"/>
        <v>280092851.64750898</v>
      </c>
      <c r="F64" s="3">
        <f t="shared" si="3"/>
        <v>252709498.90248996</v>
      </c>
      <c r="G64" s="3">
        <f t="shared" si="3"/>
        <v>-268210789.10547924</v>
      </c>
    </row>
    <row r="65" spans="2:7" x14ac:dyDescent="0.25">
      <c r="B65" s="3">
        <f t="shared" si="3"/>
        <v>25642869.946298849</v>
      </c>
      <c r="C65" s="3">
        <f t="shared" si="3"/>
        <v>-24093440.013631042</v>
      </c>
      <c r="D65" s="3">
        <f t="shared" si="3"/>
        <v>-422046713.51918715</v>
      </c>
      <c r="E65" s="3">
        <f t="shared" si="3"/>
        <v>252709498.90248996</v>
      </c>
      <c r="F65" s="3">
        <f t="shared" si="3"/>
        <v>396403843.57288837</v>
      </c>
      <c r="G65" s="3">
        <f t="shared" si="3"/>
        <v>-228616058.88885894</v>
      </c>
    </row>
    <row r="66" spans="2:7" x14ac:dyDescent="0.25">
      <c r="B66" s="3">
        <f t="shared" si="3"/>
        <v>-24093440.013631042</v>
      </c>
      <c r="C66" s="3">
        <f t="shared" si="3"/>
        <v>-417051352.58649307</v>
      </c>
      <c r="D66" s="3">
        <f t="shared" si="3"/>
        <v>252709498.90248996</v>
      </c>
      <c r="E66" s="3">
        <f t="shared" si="3"/>
        <v>-268210789.10547924</v>
      </c>
      <c r="F66" s="3">
        <f t="shared" si="3"/>
        <v>-228616058.88885894</v>
      </c>
      <c r="G66" s="3">
        <f t="shared" si="3"/>
        <v>685262141.69197237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Element #1</vt:lpstr>
      <vt:lpstr>Element #2</vt:lpstr>
      <vt:lpstr>Element #3</vt:lpstr>
      <vt:lpstr>'Element #2'!A</vt:lpstr>
      <vt:lpstr>'Element #3'!A</vt:lpstr>
      <vt:lpstr>A</vt:lpstr>
      <vt:lpstr>'Element #2'!E</vt:lpstr>
      <vt:lpstr>'Element #3'!E</vt:lpstr>
      <vt:lpstr>E</vt:lpstr>
      <vt:lpstr>'Element #2'!t</vt:lpstr>
      <vt:lpstr>'Element #3'!t</vt:lpstr>
      <vt:lpstr>t</vt:lpstr>
      <vt:lpstr>'Element #2'!v</vt:lpstr>
      <vt:lpstr>'Element #3'!v</vt:lpstr>
      <vt:lpstr>v</vt:lpstr>
      <vt:lpstr>'Element #2'!xi</vt:lpstr>
      <vt:lpstr>'Element #3'!xi</vt:lpstr>
      <vt:lpstr>xi</vt:lpstr>
      <vt:lpstr>'Element #2'!xj</vt:lpstr>
      <vt:lpstr>'Element #3'!xj</vt:lpstr>
      <vt:lpstr>xj</vt:lpstr>
      <vt:lpstr>'Element #2'!xm</vt:lpstr>
      <vt:lpstr>'Element #3'!xm</vt:lpstr>
      <vt:lpstr>xm</vt:lpstr>
      <vt:lpstr>'Element #2'!yi</vt:lpstr>
      <vt:lpstr>'Element #3'!yi</vt:lpstr>
      <vt:lpstr>yi</vt:lpstr>
      <vt:lpstr>'Element #2'!yj</vt:lpstr>
      <vt:lpstr>'Element #3'!yj</vt:lpstr>
      <vt:lpstr>yj</vt:lpstr>
      <vt:lpstr>'Element #2'!ym</vt:lpstr>
      <vt:lpstr>'Element #3'!ym</vt:lpstr>
      <vt:lpstr>ym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Derek</cp:lastModifiedBy>
  <dcterms:created xsi:type="dcterms:W3CDTF">2013-02-06T17:03:42Z</dcterms:created>
  <dcterms:modified xsi:type="dcterms:W3CDTF">2013-03-26T02:25:35Z</dcterms:modified>
</cp:coreProperties>
</file>