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F78A8D24-BC82-4CE8-84CF-2D9B01E25FE8}" xr6:coauthVersionLast="47" xr6:coauthVersionMax="47" xr10:uidLastSave="{00000000-0000-0000-0000-000000000000}"/>
  <bookViews>
    <workbookView xWindow="-110" yWindow="-110" windowWidth="25820" windowHeight="15500" activeTab="3" xr2:uid="{FDF60893-5935-49CB-8212-5A8201D8CFCE}"/>
  </bookViews>
  <sheets>
    <sheet name="URL-DATA" sheetId="1" r:id="rId1"/>
    <sheet name="URL" sheetId="2" r:id="rId2"/>
    <sheet name="URL-DATA (2)" sheetId="3" r:id="rId3"/>
    <sheet name="URL (2)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5" i="4" l="1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52" i="4"/>
  <c r="F3" i="4"/>
  <c r="D3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AO239" i="3"/>
  <c r="AM239" i="3"/>
  <c r="AK239" i="3"/>
  <c r="AI239" i="3"/>
  <c r="AH239" i="3"/>
  <c r="AG239" i="3"/>
  <c r="AB239" i="3"/>
  <c r="Z239" i="3"/>
  <c r="X239" i="3"/>
  <c r="V239" i="3"/>
  <c r="AJ239" i="3" s="1"/>
  <c r="T239" i="3"/>
  <c r="AO238" i="3"/>
  <c r="AM238" i="3"/>
  <c r="AK238" i="3"/>
  <c r="AL238" i="3" s="1"/>
  <c r="AI238" i="3"/>
  <c r="AH238" i="3"/>
  <c r="AG238" i="3"/>
  <c r="AE238" i="3" s="1" a="1"/>
  <c r="AE238" i="3" s="1"/>
  <c r="AB238" i="3"/>
  <c r="Z238" i="3"/>
  <c r="X238" i="3"/>
  <c r="V238" i="3"/>
  <c r="T238" i="3"/>
  <c r="AP237" i="3"/>
  <c r="AO237" i="3"/>
  <c r="AM237" i="3"/>
  <c r="AL237" i="3"/>
  <c r="AK237" i="3"/>
  <c r="AI237" i="3"/>
  <c r="AH237" i="3"/>
  <c r="AG237" i="3"/>
  <c r="AE237" i="3" a="1"/>
  <c r="AE237" i="3" s="1"/>
  <c r="AB237" i="3"/>
  <c r="Z237" i="3"/>
  <c r="X237" i="3"/>
  <c r="V237" i="3"/>
  <c r="T237" i="3"/>
  <c r="AP236" i="3"/>
  <c r="AO236" i="3"/>
  <c r="AM236" i="3"/>
  <c r="AK236" i="3"/>
  <c r="AL236" i="3" s="1"/>
  <c r="AI236" i="3"/>
  <c r="AH236" i="3"/>
  <c r="AG236" i="3"/>
  <c r="AE236" i="3" a="1"/>
  <c r="AE236" i="3" s="1"/>
  <c r="AB236" i="3"/>
  <c r="Z236" i="3"/>
  <c r="X236" i="3"/>
  <c r="V236" i="3"/>
  <c r="T236" i="3"/>
  <c r="AP235" i="3"/>
  <c r="AO235" i="3"/>
  <c r="AM235" i="3"/>
  <c r="AL235" i="3"/>
  <c r="AK235" i="3"/>
  <c r="AI235" i="3"/>
  <c r="AH235" i="3"/>
  <c r="AG235" i="3"/>
  <c r="AE235" i="3" a="1"/>
  <c r="AE235" i="3" s="1"/>
  <c r="AB235" i="3"/>
  <c r="Z235" i="3"/>
  <c r="X235" i="3"/>
  <c r="V235" i="3"/>
  <c r="T235" i="3"/>
  <c r="AP234" i="3"/>
  <c r="AO234" i="3"/>
  <c r="AM234" i="3"/>
  <c r="AK234" i="3"/>
  <c r="AL234" i="3" s="1"/>
  <c r="AI234" i="3"/>
  <c r="AH234" i="3"/>
  <c r="AG234" i="3"/>
  <c r="AE234" i="3"/>
  <c r="AE234" i="3" a="1"/>
  <c r="AB234" i="3"/>
  <c r="Z234" i="3"/>
  <c r="X234" i="3"/>
  <c r="V234" i="3"/>
  <c r="T234" i="3"/>
  <c r="AP233" i="3"/>
  <c r="AO233" i="3"/>
  <c r="AM233" i="3"/>
  <c r="AL233" i="3"/>
  <c r="AK233" i="3"/>
  <c r="AI233" i="3"/>
  <c r="AH233" i="3"/>
  <c r="AG233" i="3"/>
  <c r="AE233" i="3" s="1" a="1"/>
  <c r="AE233" i="3"/>
  <c r="AB233" i="3"/>
  <c r="Z233" i="3"/>
  <c r="X233" i="3"/>
  <c r="V233" i="3"/>
  <c r="T233" i="3"/>
  <c r="AP232" i="3"/>
  <c r="AO232" i="3"/>
  <c r="AM232" i="3"/>
  <c r="AK232" i="3"/>
  <c r="AL232" i="3" s="1"/>
  <c r="AI232" i="3"/>
  <c r="AH232" i="3"/>
  <c r="AG232" i="3"/>
  <c r="AE232" i="3" a="1"/>
  <c r="AE232" i="3" s="1"/>
  <c r="AB232" i="3"/>
  <c r="Z232" i="3"/>
  <c r="X232" i="3"/>
  <c r="V232" i="3"/>
  <c r="T232" i="3"/>
  <c r="AP231" i="3"/>
  <c r="AO231" i="3"/>
  <c r="AM231" i="3"/>
  <c r="AL231" i="3"/>
  <c r="AK231" i="3"/>
  <c r="AI231" i="3"/>
  <c r="AH231" i="3"/>
  <c r="AG231" i="3"/>
  <c r="AE231" i="3" a="1"/>
  <c r="AE231" i="3" s="1"/>
  <c r="AB231" i="3"/>
  <c r="Z231" i="3"/>
  <c r="X231" i="3"/>
  <c r="V231" i="3"/>
  <c r="T231" i="3"/>
  <c r="AP230" i="3"/>
  <c r="AO230" i="3"/>
  <c r="AM230" i="3"/>
  <c r="AK230" i="3"/>
  <c r="AL230" i="3" s="1"/>
  <c r="AI230" i="3"/>
  <c r="AH230" i="3"/>
  <c r="AG230" i="3"/>
  <c r="AE230" i="3" a="1"/>
  <c r="AE230" i="3" s="1"/>
  <c r="AB230" i="3"/>
  <c r="Z230" i="3"/>
  <c r="X230" i="3"/>
  <c r="V230" i="3"/>
  <c r="T230" i="3"/>
  <c r="AP229" i="3"/>
  <c r="AO229" i="3"/>
  <c r="AM229" i="3"/>
  <c r="AL229" i="3"/>
  <c r="AK229" i="3"/>
  <c r="AI229" i="3"/>
  <c r="AH229" i="3"/>
  <c r="AG229" i="3"/>
  <c r="AE229" i="3" s="1" a="1"/>
  <c r="AE229" i="3" s="1"/>
  <c r="AB229" i="3"/>
  <c r="Z229" i="3"/>
  <c r="X229" i="3"/>
  <c r="V229" i="3"/>
  <c r="T229" i="3"/>
  <c r="AO228" i="3"/>
  <c r="AM228" i="3"/>
  <c r="AK228" i="3"/>
  <c r="AL228" i="3" s="1"/>
  <c r="AI228" i="3"/>
  <c r="AH228" i="3"/>
  <c r="AG228" i="3"/>
  <c r="AE228" i="3" s="1" a="1"/>
  <c r="AE228" i="3" s="1"/>
  <c r="AB228" i="3"/>
  <c r="Z228" i="3"/>
  <c r="X228" i="3"/>
  <c r="V228" i="3"/>
  <c r="T228" i="3"/>
  <c r="AP227" i="3"/>
  <c r="AO227" i="3"/>
  <c r="AM227" i="3"/>
  <c r="AL227" i="3"/>
  <c r="AK227" i="3"/>
  <c r="AI227" i="3"/>
  <c r="AH227" i="3"/>
  <c r="AG227" i="3"/>
  <c r="AE227" i="3"/>
  <c r="AE227" i="3" a="1"/>
  <c r="AB227" i="3"/>
  <c r="Z227" i="3"/>
  <c r="X227" i="3"/>
  <c r="V227" i="3"/>
  <c r="AJ227" i="3" s="1"/>
  <c r="T227" i="3"/>
  <c r="AP226" i="3"/>
  <c r="AO226" i="3"/>
  <c r="AM226" i="3"/>
  <c r="AK226" i="3"/>
  <c r="AL226" i="3" s="1"/>
  <c r="AI226" i="3"/>
  <c r="AH226" i="3"/>
  <c r="AG226" i="3"/>
  <c r="AE226" i="3" a="1"/>
  <c r="AE226" i="3" s="1"/>
  <c r="AJ226" i="3" s="1"/>
  <c r="AB226" i="3"/>
  <c r="Z226" i="3"/>
  <c r="X226" i="3"/>
  <c r="V226" i="3"/>
  <c r="T226" i="3"/>
  <c r="AP225" i="3"/>
  <c r="AO225" i="3"/>
  <c r="AM225" i="3"/>
  <c r="AL225" i="3"/>
  <c r="AK225" i="3"/>
  <c r="AI225" i="3"/>
  <c r="AH225" i="3"/>
  <c r="AG225" i="3"/>
  <c r="AE225" i="3"/>
  <c r="AE225" i="3" a="1"/>
  <c r="AB225" i="3"/>
  <c r="Z225" i="3"/>
  <c r="X225" i="3"/>
  <c r="V225" i="3"/>
  <c r="T225" i="3"/>
  <c r="AP224" i="3"/>
  <c r="AO224" i="3"/>
  <c r="AM224" i="3"/>
  <c r="AK224" i="3"/>
  <c r="AL224" i="3" s="1"/>
  <c r="AI224" i="3"/>
  <c r="AH224" i="3"/>
  <c r="AG224" i="3"/>
  <c r="AE224" i="3"/>
  <c r="AE224" i="3" a="1"/>
  <c r="AB224" i="3"/>
  <c r="Z224" i="3"/>
  <c r="X224" i="3"/>
  <c r="V224" i="3"/>
  <c r="T224" i="3"/>
  <c r="AJ224" i="3" s="1"/>
  <c r="AP223" i="3"/>
  <c r="AO223" i="3"/>
  <c r="AM223" i="3"/>
  <c r="AL223" i="3"/>
  <c r="AK223" i="3"/>
  <c r="AI223" i="3"/>
  <c r="AH223" i="3"/>
  <c r="AG223" i="3"/>
  <c r="AE223" i="3" s="1" a="1"/>
  <c r="AE223" i="3" s="1"/>
  <c r="AB223" i="3"/>
  <c r="Z223" i="3"/>
  <c r="X223" i="3"/>
  <c r="V223" i="3"/>
  <c r="AJ223" i="3" s="1"/>
  <c r="T223" i="3"/>
  <c r="AO222" i="3"/>
  <c r="AM222" i="3"/>
  <c r="AK222" i="3"/>
  <c r="AL222" i="3" s="1"/>
  <c r="AI222" i="3"/>
  <c r="AH222" i="3"/>
  <c r="AG222" i="3"/>
  <c r="AE222" i="3"/>
  <c r="AE222" i="3" a="1"/>
  <c r="AB222" i="3"/>
  <c r="Z222" i="3"/>
  <c r="X222" i="3"/>
  <c r="V222" i="3"/>
  <c r="T222" i="3"/>
  <c r="AJ222" i="3" s="1"/>
  <c r="AP221" i="3"/>
  <c r="AO221" i="3"/>
  <c r="AM221" i="3"/>
  <c r="AL221" i="3"/>
  <c r="AK221" i="3"/>
  <c r="AI221" i="3"/>
  <c r="AH221" i="3"/>
  <c r="AG221" i="3"/>
  <c r="AE221" i="3" a="1"/>
  <c r="AE221" i="3" s="1"/>
  <c r="AB221" i="3"/>
  <c r="Z221" i="3"/>
  <c r="X221" i="3"/>
  <c r="V221" i="3"/>
  <c r="T221" i="3"/>
  <c r="AO220" i="3"/>
  <c r="AM220" i="3"/>
  <c r="AK220" i="3"/>
  <c r="AL220" i="3" s="1"/>
  <c r="AI220" i="3"/>
  <c r="AH220" i="3"/>
  <c r="AG220" i="3"/>
  <c r="AE220" i="3" a="1"/>
  <c r="AE220" i="3" s="1"/>
  <c r="AJ220" i="3" s="1"/>
  <c r="AB220" i="3"/>
  <c r="Z220" i="3"/>
  <c r="X220" i="3"/>
  <c r="V220" i="3"/>
  <c r="T220" i="3"/>
  <c r="AP219" i="3"/>
  <c r="AO219" i="3"/>
  <c r="AM219" i="3"/>
  <c r="AL219" i="3"/>
  <c r="AK219" i="3"/>
  <c r="AI219" i="3"/>
  <c r="AH219" i="3"/>
  <c r="AG219" i="3"/>
  <c r="AE219" i="3" a="1"/>
  <c r="AE219" i="3" s="1"/>
  <c r="AB219" i="3"/>
  <c r="Z219" i="3"/>
  <c r="X219" i="3"/>
  <c r="V219" i="3"/>
  <c r="T219" i="3"/>
  <c r="AO218" i="3"/>
  <c r="AM218" i="3"/>
  <c r="AK218" i="3"/>
  <c r="AL218" i="3" s="1"/>
  <c r="AI218" i="3"/>
  <c r="AH218" i="3"/>
  <c r="AG218" i="3"/>
  <c r="AE218" i="3" s="1" a="1"/>
  <c r="AE218" i="3" s="1"/>
  <c r="AJ218" i="3" s="1"/>
  <c r="AB218" i="3"/>
  <c r="Z218" i="3"/>
  <c r="X218" i="3"/>
  <c r="V218" i="3"/>
  <c r="T218" i="3"/>
  <c r="AP217" i="3"/>
  <c r="AO217" i="3"/>
  <c r="AM217" i="3"/>
  <c r="AL217" i="3"/>
  <c r="AK217" i="3"/>
  <c r="AI217" i="3"/>
  <c r="AH217" i="3"/>
  <c r="AG217" i="3"/>
  <c r="AE217" i="3" a="1"/>
  <c r="AE217" i="3" s="1"/>
  <c r="AB217" i="3"/>
  <c r="Z217" i="3"/>
  <c r="X217" i="3"/>
  <c r="V217" i="3"/>
  <c r="AJ217" i="3" s="1"/>
  <c r="T217" i="3"/>
  <c r="AO216" i="3"/>
  <c r="AM216" i="3"/>
  <c r="AK216" i="3"/>
  <c r="AI216" i="3"/>
  <c r="AH216" i="3"/>
  <c r="AG216" i="3"/>
  <c r="AE216" i="3" a="1"/>
  <c r="AE216" i="3" s="1"/>
  <c r="AJ216" i="3" s="1"/>
  <c r="AB216" i="3"/>
  <c r="Z216" i="3"/>
  <c r="X216" i="3"/>
  <c r="V216" i="3"/>
  <c r="T216" i="3"/>
  <c r="AP215" i="3"/>
  <c r="AO215" i="3"/>
  <c r="AM215" i="3"/>
  <c r="AL215" i="3"/>
  <c r="AK215" i="3"/>
  <c r="AI215" i="3"/>
  <c r="AH215" i="3"/>
  <c r="AG215" i="3"/>
  <c r="AE215" i="3" s="1" a="1"/>
  <c r="AE215" i="3" s="1"/>
  <c r="AB215" i="3"/>
  <c r="Z215" i="3"/>
  <c r="X215" i="3"/>
  <c r="V215" i="3"/>
  <c r="AJ215" i="3" s="1"/>
  <c r="T215" i="3"/>
  <c r="AO214" i="3"/>
  <c r="AM214" i="3"/>
  <c r="AK214" i="3"/>
  <c r="AL214" i="3" s="1"/>
  <c r="AI214" i="3"/>
  <c r="AH214" i="3"/>
  <c r="AG214" i="3"/>
  <c r="AE214" i="3" s="1" a="1"/>
  <c r="AE214" i="3" s="1"/>
  <c r="AJ214" i="3" s="1"/>
  <c r="AB214" i="3"/>
  <c r="Z214" i="3"/>
  <c r="X214" i="3"/>
  <c r="V214" i="3"/>
  <c r="T214" i="3"/>
  <c r="AP213" i="3"/>
  <c r="AO213" i="3"/>
  <c r="AM213" i="3"/>
  <c r="AL213" i="3"/>
  <c r="AK213" i="3"/>
  <c r="AI213" i="3"/>
  <c r="AH213" i="3"/>
  <c r="AG213" i="3"/>
  <c r="AE213" i="3"/>
  <c r="AE213" i="3" a="1"/>
  <c r="AB213" i="3"/>
  <c r="Z213" i="3"/>
  <c r="X213" i="3"/>
  <c r="V213" i="3"/>
  <c r="AJ213" i="3" s="1"/>
  <c r="T213" i="3"/>
  <c r="AP212" i="3"/>
  <c r="AO212" i="3"/>
  <c r="AM212" i="3"/>
  <c r="AK212" i="3"/>
  <c r="AL212" i="3" s="1"/>
  <c r="AI212" i="3"/>
  <c r="AH212" i="3"/>
  <c r="AG212" i="3"/>
  <c r="AE212" i="3" a="1"/>
  <c r="AE212" i="3" s="1"/>
  <c r="AB212" i="3"/>
  <c r="Z212" i="3"/>
  <c r="X212" i="3"/>
  <c r="V212" i="3"/>
  <c r="T212" i="3"/>
  <c r="AP211" i="3"/>
  <c r="AO211" i="3"/>
  <c r="AM211" i="3"/>
  <c r="AL211" i="3"/>
  <c r="AK211" i="3"/>
  <c r="AI211" i="3"/>
  <c r="AH211" i="3"/>
  <c r="AG211" i="3"/>
  <c r="AE211" i="3" s="1" a="1"/>
  <c r="AE211" i="3" s="1"/>
  <c r="AB211" i="3"/>
  <c r="Z211" i="3"/>
  <c r="X211" i="3"/>
  <c r="V211" i="3"/>
  <c r="T211" i="3"/>
  <c r="AO210" i="3"/>
  <c r="AM210" i="3"/>
  <c r="AK210" i="3"/>
  <c r="AI210" i="3"/>
  <c r="AH210" i="3"/>
  <c r="AG210" i="3"/>
  <c r="AE210" i="3" a="1"/>
  <c r="AE210" i="3" s="1"/>
  <c r="AB210" i="3"/>
  <c r="Z210" i="3"/>
  <c r="X210" i="3"/>
  <c r="V210" i="3"/>
  <c r="T210" i="3"/>
  <c r="AP209" i="3"/>
  <c r="AO209" i="3"/>
  <c r="AM209" i="3"/>
  <c r="AL209" i="3"/>
  <c r="AK209" i="3"/>
  <c r="AI209" i="3"/>
  <c r="AH209" i="3"/>
  <c r="AG209" i="3"/>
  <c r="AE209" i="3" s="1" a="1"/>
  <c r="AE209" i="3" s="1"/>
  <c r="AB209" i="3"/>
  <c r="Z209" i="3"/>
  <c r="X209" i="3"/>
  <c r="V209" i="3"/>
  <c r="T209" i="3"/>
  <c r="AO208" i="3"/>
  <c r="AM208" i="3"/>
  <c r="AI208" i="3"/>
  <c r="AG208" i="3"/>
  <c r="AB208" i="3"/>
  <c r="Z208" i="3"/>
  <c r="X208" i="3"/>
  <c r="V208" i="3"/>
  <c r="T208" i="3"/>
  <c r="G208" i="3"/>
  <c r="AP207" i="3"/>
  <c r="AO207" i="3"/>
  <c r="AM207" i="3"/>
  <c r="AI207" i="3"/>
  <c r="AH207" i="3"/>
  <c r="AG207" i="3"/>
  <c r="AE207" i="3" s="1" a="1"/>
  <c r="AE207" i="3" s="1"/>
  <c r="AB207" i="3"/>
  <c r="Z207" i="3"/>
  <c r="X207" i="3"/>
  <c r="V207" i="3"/>
  <c r="T207" i="3"/>
  <c r="G207" i="3"/>
  <c r="AK207" i="3" s="1"/>
  <c r="AL207" i="3" s="1"/>
  <c r="AO206" i="3"/>
  <c r="AM206" i="3"/>
  <c r="AK206" i="3"/>
  <c r="AP206" i="3" s="1"/>
  <c r="AI206" i="3"/>
  <c r="AH206" i="3"/>
  <c r="AG206" i="3"/>
  <c r="AE206" i="3" a="1"/>
  <c r="AE206" i="3" s="1"/>
  <c r="AB206" i="3"/>
  <c r="Z206" i="3"/>
  <c r="X206" i="3"/>
  <c r="V206" i="3"/>
  <c r="T206" i="3"/>
  <c r="G206" i="3"/>
  <c r="AP205" i="3"/>
  <c r="AO205" i="3"/>
  <c r="AM205" i="3"/>
  <c r="AL205" i="3"/>
  <c r="AK205" i="3"/>
  <c r="AI205" i="3"/>
  <c r="AH205" i="3"/>
  <c r="AG205" i="3"/>
  <c r="AE205" i="3" a="1"/>
  <c r="AE205" i="3" s="1"/>
  <c r="AJ205" i="3" s="1"/>
  <c r="AB205" i="3"/>
  <c r="Z205" i="3"/>
  <c r="X205" i="3"/>
  <c r="V205" i="3"/>
  <c r="T205" i="3"/>
  <c r="G205" i="3"/>
  <c r="AO204" i="3"/>
  <c r="AM204" i="3"/>
  <c r="AK204" i="3"/>
  <c r="AP204" i="3" s="1"/>
  <c r="AI204" i="3"/>
  <c r="AH204" i="3"/>
  <c r="AG204" i="3"/>
  <c r="AE204" i="3" a="1"/>
  <c r="AE204" i="3" s="1"/>
  <c r="AB204" i="3"/>
  <c r="Z204" i="3"/>
  <c r="X204" i="3"/>
  <c r="V204" i="3"/>
  <c r="T204" i="3"/>
  <c r="G204" i="3"/>
  <c r="AO203" i="3"/>
  <c r="AM203" i="3"/>
  <c r="AI203" i="3"/>
  <c r="AG203" i="3"/>
  <c r="AB203" i="3"/>
  <c r="Z203" i="3"/>
  <c r="X203" i="3"/>
  <c r="V203" i="3"/>
  <c r="T203" i="3"/>
  <c r="G203" i="3"/>
  <c r="AE203" i="3" s="1" a="1"/>
  <c r="AE203" i="3" s="1"/>
  <c r="AP202" i="3"/>
  <c r="AO202" i="3"/>
  <c r="AM202" i="3"/>
  <c r="AL202" i="3"/>
  <c r="AK202" i="3"/>
  <c r="AI202" i="3"/>
  <c r="AH202" i="3"/>
  <c r="AG202" i="3"/>
  <c r="AE202" i="3" s="1" a="1"/>
  <c r="AE202" i="3" s="1"/>
  <c r="AB202" i="3"/>
  <c r="Z202" i="3"/>
  <c r="X202" i="3"/>
  <c r="V202" i="3"/>
  <c r="T202" i="3"/>
  <c r="AO201" i="3"/>
  <c r="AM201" i="3"/>
  <c r="AL201" i="3"/>
  <c r="AK201" i="3"/>
  <c r="AP201" i="3" s="1"/>
  <c r="AI201" i="3"/>
  <c r="AH201" i="3"/>
  <c r="AG201" i="3"/>
  <c r="AE201" i="3" s="1" a="1"/>
  <c r="AE201" i="3" s="1"/>
  <c r="AB201" i="3"/>
  <c r="Z201" i="3"/>
  <c r="X201" i="3"/>
  <c r="V201" i="3"/>
  <c r="T201" i="3"/>
  <c r="AJ201" i="3" s="1"/>
  <c r="AO200" i="3"/>
  <c r="AM200" i="3"/>
  <c r="AK200" i="3"/>
  <c r="AP200" i="3" s="1"/>
  <c r="AI200" i="3"/>
  <c r="AH200" i="3"/>
  <c r="AG200" i="3"/>
  <c r="AE200" i="3" s="1" a="1"/>
  <c r="AE200" i="3" s="1"/>
  <c r="AB200" i="3"/>
  <c r="Z200" i="3"/>
  <c r="X200" i="3"/>
  <c r="V200" i="3"/>
  <c r="T200" i="3"/>
  <c r="AO199" i="3"/>
  <c r="AM199" i="3"/>
  <c r="AK199" i="3"/>
  <c r="AP199" i="3" s="1"/>
  <c r="AI199" i="3"/>
  <c r="AH199" i="3"/>
  <c r="AG199" i="3"/>
  <c r="AE199" i="3" a="1"/>
  <c r="AE199" i="3" s="1"/>
  <c r="AJ199" i="3" s="1"/>
  <c r="AB199" i="3"/>
  <c r="Z199" i="3"/>
  <c r="X199" i="3"/>
  <c r="V199" i="3"/>
  <c r="T199" i="3"/>
  <c r="AO198" i="3"/>
  <c r="AM198" i="3"/>
  <c r="AK198" i="3"/>
  <c r="AP198" i="3" s="1"/>
  <c r="AI198" i="3"/>
  <c r="AH198" i="3"/>
  <c r="AG198" i="3"/>
  <c r="AE198" i="3" a="1"/>
  <c r="AE198" i="3" s="1"/>
  <c r="AB198" i="3"/>
  <c r="Z198" i="3"/>
  <c r="X198" i="3"/>
  <c r="V198" i="3"/>
  <c r="T198" i="3"/>
  <c r="AJ198" i="3" s="1"/>
  <c r="AP197" i="3"/>
  <c r="AO197" i="3"/>
  <c r="AM197" i="3"/>
  <c r="AK197" i="3"/>
  <c r="AL197" i="3" s="1"/>
  <c r="AI197" i="3"/>
  <c r="AH197" i="3"/>
  <c r="AG197" i="3"/>
  <c r="AE197" i="3" a="1"/>
  <c r="AE197" i="3" s="1"/>
  <c r="AB197" i="3"/>
  <c r="AJ197" i="3" s="1"/>
  <c r="Z197" i="3"/>
  <c r="X197" i="3"/>
  <c r="V197" i="3"/>
  <c r="T197" i="3"/>
  <c r="AO196" i="3"/>
  <c r="AM196" i="3"/>
  <c r="AK196" i="3"/>
  <c r="AP196" i="3" s="1"/>
  <c r="AI196" i="3"/>
  <c r="AH196" i="3"/>
  <c r="AG196" i="3"/>
  <c r="AE196" i="3" a="1"/>
  <c r="AE196" i="3" s="1"/>
  <c r="AB196" i="3"/>
  <c r="Z196" i="3"/>
  <c r="X196" i="3"/>
  <c r="V196" i="3"/>
  <c r="T196" i="3"/>
  <c r="AJ196" i="3" s="1"/>
  <c r="AP195" i="3"/>
  <c r="AO195" i="3"/>
  <c r="AM195" i="3"/>
  <c r="AK195" i="3"/>
  <c r="AL195" i="3" s="1"/>
  <c r="AI195" i="3"/>
  <c r="AH195" i="3"/>
  <c r="AG195" i="3"/>
  <c r="AE195" i="3" s="1" a="1"/>
  <c r="AE195" i="3" s="1"/>
  <c r="AB195" i="3"/>
  <c r="Z195" i="3"/>
  <c r="X195" i="3"/>
  <c r="V195" i="3"/>
  <c r="T195" i="3"/>
  <c r="AJ195" i="3" s="1"/>
  <c r="AO194" i="3"/>
  <c r="AM194" i="3"/>
  <c r="AK194" i="3"/>
  <c r="AI194" i="3"/>
  <c r="AH194" i="3"/>
  <c r="AG194" i="3"/>
  <c r="AE194" i="3" a="1"/>
  <c r="AE194" i="3" s="1"/>
  <c r="AB194" i="3"/>
  <c r="Z194" i="3"/>
  <c r="X194" i="3"/>
  <c r="V194" i="3"/>
  <c r="T194" i="3"/>
  <c r="AJ194" i="3" s="1"/>
  <c r="AP193" i="3"/>
  <c r="AO193" i="3"/>
  <c r="AM193" i="3"/>
  <c r="AL193" i="3"/>
  <c r="AK193" i="3"/>
  <c r="AI193" i="3"/>
  <c r="AH193" i="3"/>
  <c r="AG193" i="3"/>
  <c r="AE193" i="3" a="1"/>
  <c r="AE193" i="3" s="1"/>
  <c r="AB193" i="3"/>
  <c r="Z193" i="3"/>
  <c r="X193" i="3"/>
  <c r="V193" i="3"/>
  <c r="T193" i="3"/>
  <c r="AJ193" i="3" s="1"/>
  <c r="AO192" i="3"/>
  <c r="AM192" i="3"/>
  <c r="AK192" i="3"/>
  <c r="AP192" i="3" s="1"/>
  <c r="AI192" i="3"/>
  <c r="AH192" i="3"/>
  <c r="AG192" i="3"/>
  <c r="AE192" i="3" s="1" a="1"/>
  <c r="AE192" i="3" s="1"/>
  <c r="AB192" i="3"/>
  <c r="Z192" i="3"/>
  <c r="X192" i="3"/>
  <c r="V192" i="3"/>
  <c r="T192" i="3"/>
  <c r="AJ192" i="3" s="1"/>
  <c r="AP191" i="3"/>
  <c r="AO191" i="3"/>
  <c r="AM191" i="3"/>
  <c r="AL191" i="3"/>
  <c r="AK191" i="3"/>
  <c r="AI191" i="3"/>
  <c r="AH191" i="3"/>
  <c r="AG191" i="3"/>
  <c r="AE191" i="3" a="1"/>
  <c r="AE191" i="3" s="1"/>
  <c r="AB191" i="3"/>
  <c r="Z191" i="3"/>
  <c r="X191" i="3"/>
  <c r="V191" i="3"/>
  <c r="T191" i="3"/>
  <c r="AJ191" i="3" s="1"/>
  <c r="AO190" i="3"/>
  <c r="AM190" i="3"/>
  <c r="AK190" i="3"/>
  <c r="AP190" i="3" s="1"/>
  <c r="AI190" i="3"/>
  <c r="AH190" i="3"/>
  <c r="AG190" i="3"/>
  <c r="AE190" i="3" s="1" a="1"/>
  <c r="AE190" i="3"/>
  <c r="AB190" i="3"/>
  <c r="Z190" i="3"/>
  <c r="X190" i="3"/>
  <c r="V190" i="3"/>
  <c r="T190" i="3"/>
  <c r="AJ190" i="3" s="1"/>
  <c r="AO189" i="3"/>
  <c r="AM189" i="3"/>
  <c r="AK189" i="3"/>
  <c r="AP189" i="3" s="1"/>
  <c r="AI189" i="3"/>
  <c r="AH189" i="3"/>
  <c r="AG189" i="3"/>
  <c r="AE189" i="3" a="1"/>
  <c r="AE189" i="3" s="1"/>
  <c r="AB189" i="3"/>
  <c r="Z189" i="3"/>
  <c r="X189" i="3"/>
  <c r="V189" i="3"/>
  <c r="T189" i="3"/>
  <c r="AJ189" i="3" s="1"/>
  <c r="AP188" i="3"/>
  <c r="AO188" i="3"/>
  <c r="AM188" i="3"/>
  <c r="AL188" i="3"/>
  <c r="AK188" i="3"/>
  <c r="AI188" i="3"/>
  <c r="AH188" i="3"/>
  <c r="AG188" i="3"/>
  <c r="AE188" i="3" s="1" a="1"/>
  <c r="AE188" i="3" s="1"/>
  <c r="AB188" i="3"/>
  <c r="Z188" i="3"/>
  <c r="X188" i="3"/>
  <c r="V188" i="3"/>
  <c r="T188" i="3"/>
  <c r="AO187" i="3"/>
  <c r="AM187" i="3"/>
  <c r="AL187" i="3"/>
  <c r="AK187" i="3"/>
  <c r="AP187" i="3" s="1"/>
  <c r="AJ187" i="3"/>
  <c r="AI187" i="3"/>
  <c r="AH187" i="3"/>
  <c r="AG187" i="3"/>
  <c r="AE187" i="3" a="1"/>
  <c r="AE187" i="3" s="1"/>
  <c r="AB187" i="3"/>
  <c r="Z187" i="3"/>
  <c r="X187" i="3"/>
  <c r="V187" i="3"/>
  <c r="T187" i="3"/>
  <c r="AP186" i="3"/>
  <c r="AO186" i="3"/>
  <c r="AM186" i="3"/>
  <c r="AL186" i="3"/>
  <c r="AK186" i="3"/>
  <c r="AI186" i="3"/>
  <c r="AH186" i="3"/>
  <c r="AG186" i="3"/>
  <c r="AE186" i="3" s="1" a="1"/>
  <c r="AE186" i="3" s="1"/>
  <c r="AB186" i="3"/>
  <c r="Z186" i="3"/>
  <c r="X186" i="3"/>
  <c r="V186" i="3"/>
  <c r="T186" i="3"/>
  <c r="AO185" i="3"/>
  <c r="AM185" i="3"/>
  <c r="AK185" i="3"/>
  <c r="AP185" i="3" s="1"/>
  <c r="AJ185" i="3"/>
  <c r="AI185" i="3"/>
  <c r="AH185" i="3"/>
  <c r="AG185" i="3"/>
  <c r="AE185" i="3" a="1"/>
  <c r="AE185" i="3" s="1"/>
  <c r="AB185" i="3"/>
  <c r="Z185" i="3"/>
  <c r="X185" i="3"/>
  <c r="V185" i="3"/>
  <c r="T185" i="3"/>
  <c r="AP184" i="3"/>
  <c r="AO184" i="3"/>
  <c r="AM184" i="3"/>
  <c r="AK184" i="3"/>
  <c r="AL184" i="3" s="1"/>
  <c r="AI184" i="3"/>
  <c r="AH184" i="3"/>
  <c r="AG184" i="3"/>
  <c r="AE184" i="3" a="1"/>
  <c r="AE184" i="3" s="1"/>
  <c r="AB184" i="3"/>
  <c r="Z184" i="3"/>
  <c r="X184" i="3"/>
  <c r="V184" i="3"/>
  <c r="T184" i="3"/>
  <c r="AO183" i="3"/>
  <c r="AM183" i="3"/>
  <c r="AL183" i="3"/>
  <c r="AK183" i="3"/>
  <c r="AP183" i="3" s="1"/>
  <c r="AI183" i="3"/>
  <c r="AH183" i="3"/>
  <c r="AG183" i="3"/>
  <c r="AE183" i="3" s="1" a="1"/>
  <c r="AE183" i="3" s="1"/>
  <c r="AJ183" i="3" s="1"/>
  <c r="AB183" i="3"/>
  <c r="Z183" i="3"/>
  <c r="X183" i="3"/>
  <c r="V183" i="3"/>
  <c r="T183" i="3"/>
  <c r="AP182" i="3"/>
  <c r="AO182" i="3"/>
  <c r="AM182" i="3"/>
  <c r="AL182" i="3"/>
  <c r="AK182" i="3"/>
  <c r="AI182" i="3"/>
  <c r="AH182" i="3"/>
  <c r="AG182" i="3"/>
  <c r="AE182" i="3" a="1"/>
  <c r="AE182" i="3" s="1"/>
  <c r="AB182" i="3"/>
  <c r="Z182" i="3"/>
  <c r="X182" i="3"/>
  <c r="V182" i="3"/>
  <c r="T182" i="3"/>
  <c r="AJ182" i="3" s="1"/>
  <c r="AP181" i="3"/>
  <c r="AO181" i="3"/>
  <c r="AM181" i="3"/>
  <c r="AL181" i="3"/>
  <c r="AK181" i="3"/>
  <c r="AJ181" i="3"/>
  <c r="AI181" i="3"/>
  <c r="AH181" i="3"/>
  <c r="AG181" i="3"/>
  <c r="AE181" i="3" s="1" a="1"/>
  <c r="AE181" i="3" s="1"/>
  <c r="AB181" i="3"/>
  <c r="Z181" i="3"/>
  <c r="X181" i="3"/>
  <c r="V181" i="3"/>
  <c r="T181" i="3"/>
  <c r="AP180" i="3"/>
  <c r="AO180" i="3"/>
  <c r="AM180" i="3"/>
  <c r="AL180" i="3"/>
  <c r="AK180" i="3"/>
  <c r="AI180" i="3"/>
  <c r="AH180" i="3"/>
  <c r="AG180" i="3"/>
  <c r="AE180" i="3" a="1"/>
  <c r="AE180" i="3" s="1"/>
  <c r="AB180" i="3"/>
  <c r="Z180" i="3"/>
  <c r="X180" i="3"/>
  <c r="V180" i="3"/>
  <c r="T180" i="3"/>
  <c r="AO179" i="3"/>
  <c r="AM179" i="3"/>
  <c r="AK179" i="3"/>
  <c r="AP179" i="3" s="1"/>
  <c r="AI179" i="3"/>
  <c r="AH179" i="3"/>
  <c r="AG179" i="3"/>
  <c r="AE179" i="3" s="1" a="1"/>
  <c r="AE179" i="3" s="1"/>
  <c r="AJ179" i="3" s="1"/>
  <c r="AB179" i="3"/>
  <c r="Z179" i="3"/>
  <c r="X179" i="3"/>
  <c r="V179" i="3"/>
  <c r="T179" i="3"/>
  <c r="AO178" i="3"/>
  <c r="AM178" i="3"/>
  <c r="AK178" i="3"/>
  <c r="AP178" i="3" s="1"/>
  <c r="AI178" i="3"/>
  <c r="AH178" i="3"/>
  <c r="AG178" i="3"/>
  <c r="AE178" i="3" a="1"/>
  <c r="AE178" i="3" s="1"/>
  <c r="AB178" i="3"/>
  <c r="Z178" i="3"/>
  <c r="X178" i="3"/>
  <c r="V178" i="3"/>
  <c r="T178" i="3"/>
  <c r="AO177" i="3"/>
  <c r="AM177" i="3"/>
  <c r="AK177" i="3"/>
  <c r="AP177" i="3" s="1"/>
  <c r="AI177" i="3"/>
  <c r="AH177" i="3"/>
  <c r="AG177" i="3"/>
  <c r="AE177" i="3" a="1"/>
  <c r="AE177" i="3" s="1"/>
  <c r="AB177" i="3"/>
  <c r="AJ177" i="3" s="1"/>
  <c r="Z177" i="3"/>
  <c r="X177" i="3"/>
  <c r="V177" i="3"/>
  <c r="T177" i="3"/>
  <c r="AO176" i="3"/>
  <c r="AM176" i="3"/>
  <c r="AK176" i="3"/>
  <c r="AP176" i="3" s="1"/>
  <c r="AI176" i="3"/>
  <c r="AH176" i="3"/>
  <c r="AG176" i="3"/>
  <c r="AE176" i="3" s="1" a="1"/>
  <c r="AE176" i="3" s="1"/>
  <c r="AB176" i="3"/>
  <c r="Z176" i="3"/>
  <c r="X176" i="3"/>
  <c r="V176" i="3"/>
  <c r="T176" i="3"/>
  <c r="AJ176" i="3" s="1"/>
  <c r="AO175" i="3"/>
  <c r="AM175" i="3"/>
  <c r="AK175" i="3"/>
  <c r="AP175" i="3" s="1"/>
  <c r="AI175" i="3"/>
  <c r="AH175" i="3"/>
  <c r="AG175" i="3"/>
  <c r="AE175" i="3" s="1" a="1"/>
  <c r="AE175" i="3" s="1"/>
  <c r="AB175" i="3"/>
  <c r="Z175" i="3"/>
  <c r="AJ175" i="3" s="1"/>
  <c r="X175" i="3"/>
  <c r="V175" i="3"/>
  <c r="T175" i="3"/>
  <c r="AO174" i="3"/>
  <c r="AM174" i="3"/>
  <c r="AL174" i="3"/>
  <c r="AK174" i="3"/>
  <c r="AP174" i="3" s="1"/>
  <c r="AI174" i="3"/>
  <c r="AH174" i="3"/>
  <c r="AG174" i="3"/>
  <c r="AE174" i="3" a="1"/>
  <c r="AE174" i="3" s="1"/>
  <c r="AB174" i="3"/>
  <c r="Z174" i="3"/>
  <c r="X174" i="3"/>
  <c r="V174" i="3"/>
  <c r="T174" i="3"/>
  <c r="AJ174" i="3" s="1"/>
  <c r="AO173" i="3"/>
  <c r="AM173" i="3"/>
  <c r="AK173" i="3"/>
  <c r="AL173" i="3" s="1"/>
  <c r="AI173" i="3"/>
  <c r="AH173" i="3"/>
  <c r="AG173" i="3"/>
  <c r="AE173" i="3" a="1"/>
  <c r="AE173" i="3" s="1"/>
  <c r="AB173" i="3"/>
  <c r="Z173" i="3"/>
  <c r="AJ173" i="3" s="1"/>
  <c r="X173" i="3"/>
  <c r="V173" i="3"/>
  <c r="T173" i="3"/>
  <c r="AO172" i="3"/>
  <c r="AM172" i="3"/>
  <c r="AK172" i="3"/>
  <c r="AP172" i="3" s="1"/>
  <c r="AI172" i="3"/>
  <c r="AH172" i="3"/>
  <c r="AG172" i="3"/>
  <c r="AE172" i="3" s="1" a="1"/>
  <c r="AE172" i="3" s="1"/>
  <c r="AB172" i="3"/>
  <c r="Z172" i="3"/>
  <c r="X172" i="3"/>
  <c r="V172" i="3"/>
  <c r="T172" i="3"/>
  <c r="AP171" i="3"/>
  <c r="AO171" i="3"/>
  <c r="AM171" i="3"/>
  <c r="AK171" i="3"/>
  <c r="AL171" i="3" s="1"/>
  <c r="AI171" i="3"/>
  <c r="AH171" i="3"/>
  <c r="AG171" i="3"/>
  <c r="AE171" i="3" a="1"/>
  <c r="AE171" i="3" s="1"/>
  <c r="AB171" i="3"/>
  <c r="Z171" i="3"/>
  <c r="X171" i="3"/>
  <c r="V171" i="3"/>
  <c r="AJ171" i="3" s="1"/>
  <c r="T171" i="3"/>
  <c r="AO170" i="3"/>
  <c r="AM170" i="3"/>
  <c r="AL170" i="3"/>
  <c r="AK170" i="3"/>
  <c r="AP170" i="3" s="1"/>
  <c r="AI170" i="3"/>
  <c r="AH170" i="3"/>
  <c r="AG170" i="3"/>
  <c r="AE170" i="3" s="1" a="1"/>
  <c r="AE170" i="3" s="1"/>
  <c r="AB170" i="3"/>
  <c r="Z170" i="3"/>
  <c r="X170" i="3"/>
  <c r="V170" i="3"/>
  <c r="T170" i="3"/>
  <c r="AJ170" i="3" s="1"/>
  <c r="AP169" i="3"/>
  <c r="AO169" i="3"/>
  <c r="AM169" i="3"/>
  <c r="AL169" i="3"/>
  <c r="AK169" i="3"/>
  <c r="AI169" i="3"/>
  <c r="AH169" i="3"/>
  <c r="AG169" i="3"/>
  <c r="AE169" i="3" a="1"/>
  <c r="AE169" i="3" s="1"/>
  <c r="AB169" i="3"/>
  <c r="Z169" i="3"/>
  <c r="X169" i="3"/>
  <c r="V169" i="3"/>
  <c r="T169" i="3"/>
  <c r="AJ169" i="3" s="1"/>
  <c r="AO168" i="3"/>
  <c r="AM168" i="3"/>
  <c r="AK168" i="3"/>
  <c r="AP168" i="3" s="1"/>
  <c r="AI168" i="3"/>
  <c r="AH168" i="3"/>
  <c r="AG168" i="3"/>
  <c r="AE168" i="3" s="1" a="1"/>
  <c r="AE168" i="3" s="1"/>
  <c r="AB168" i="3"/>
  <c r="Z168" i="3"/>
  <c r="X168" i="3"/>
  <c r="V168" i="3"/>
  <c r="T168" i="3"/>
  <c r="AJ168" i="3" s="1"/>
  <c r="AO167" i="3"/>
  <c r="AM167" i="3"/>
  <c r="AK167" i="3"/>
  <c r="AP167" i="3" s="1"/>
  <c r="AI167" i="3"/>
  <c r="AH167" i="3"/>
  <c r="AG167" i="3"/>
  <c r="AE167" i="3" a="1"/>
  <c r="AE167" i="3" s="1"/>
  <c r="AB167" i="3"/>
  <c r="Z167" i="3"/>
  <c r="X167" i="3"/>
  <c r="V167" i="3"/>
  <c r="T167" i="3"/>
  <c r="AP166" i="3"/>
  <c r="AO166" i="3"/>
  <c r="AM166" i="3"/>
  <c r="AL166" i="3"/>
  <c r="AK166" i="3"/>
  <c r="AI166" i="3"/>
  <c r="AH166" i="3"/>
  <c r="AG166" i="3"/>
  <c r="AE166" i="3" a="1"/>
  <c r="AE166" i="3" s="1"/>
  <c r="AB166" i="3"/>
  <c r="Z166" i="3"/>
  <c r="X166" i="3"/>
  <c r="V166" i="3"/>
  <c r="T166" i="3"/>
  <c r="AO165" i="3"/>
  <c r="AM165" i="3"/>
  <c r="AK165" i="3"/>
  <c r="AP165" i="3" s="1"/>
  <c r="AI165" i="3"/>
  <c r="AH165" i="3"/>
  <c r="AG165" i="3"/>
  <c r="AE165" i="3" a="1"/>
  <c r="AE165" i="3" s="1"/>
  <c r="AB165" i="3"/>
  <c r="Z165" i="3"/>
  <c r="X165" i="3"/>
  <c r="V165" i="3"/>
  <c r="T165" i="3"/>
  <c r="AJ165" i="3" s="1"/>
  <c r="AP164" i="3"/>
  <c r="AO164" i="3"/>
  <c r="AM164" i="3"/>
  <c r="AK164" i="3"/>
  <c r="AL164" i="3" s="1"/>
  <c r="AI164" i="3"/>
  <c r="AH164" i="3"/>
  <c r="AG164" i="3"/>
  <c r="AE164" i="3" s="1" a="1"/>
  <c r="AE164" i="3" s="1"/>
  <c r="AB164" i="3"/>
  <c r="Z164" i="3"/>
  <c r="X164" i="3"/>
  <c r="V164" i="3"/>
  <c r="T164" i="3"/>
  <c r="AJ164" i="3" s="1"/>
  <c r="AO163" i="3"/>
  <c r="AM163" i="3"/>
  <c r="AK163" i="3"/>
  <c r="AP163" i="3" s="1"/>
  <c r="AI163" i="3"/>
  <c r="AH163" i="3"/>
  <c r="AG163" i="3"/>
  <c r="AE163" i="3" a="1"/>
  <c r="AE163" i="3" s="1"/>
  <c r="AB163" i="3"/>
  <c r="Z163" i="3"/>
  <c r="AJ163" i="3" s="1"/>
  <c r="X163" i="3"/>
  <c r="V163" i="3"/>
  <c r="T163" i="3"/>
  <c r="AP162" i="3"/>
  <c r="AO162" i="3"/>
  <c r="AM162" i="3"/>
  <c r="AL162" i="3"/>
  <c r="AK162" i="3"/>
  <c r="AI162" i="3"/>
  <c r="AH162" i="3"/>
  <c r="AG162" i="3"/>
  <c r="AE162" i="3"/>
  <c r="AE162" i="3" a="1"/>
  <c r="AB162" i="3"/>
  <c r="Z162" i="3"/>
  <c r="X162" i="3"/>
  <c r="V162" i="3"/>
  <c r="T162" i="3"/>
  <c r="AJ162" i="3" s="1"/>
  <c r="AO161" i="3"/>
  <c r="AM161" i="3"/>
  <c r="AK161" i="3"/>
  <c r="AI161" i="3"/>
  <c r="AH161" i="3"/>
  <c r="AG161" i="3"/>
  <c r="AE161" i="3" a="1"/>
  <c r="AE161" i="3" s="1"/>
  <c r="AB161" i="3"/>
  <c r="Z161" i="3"/>
  <c r="X161" i="3"/>
  <c r="V161" i="3"/>
  <c r="T161" i="3"/>
  <c r="AJ161" i="3" s="1"/>
  <c r="AP160" i="3"/>
  <c r="AO160" i="3"/>
  <c r="AM160" i="3"/>
  <c r="AL160" i="3"/>
  <c r="AK160" i="3"/>
  <c r="AI160" i="3"/>
  <c r="AH160" i="3"/>
  <c r="AG160" i="3"/>
  <c r="AE160" i="3" a="1"/>
  <c r="AE160" i="3" s="1"/>
  <c r="AB160" i="3"/>
  <c r="Z160" i="3"/>
  <c r="X160" i="3"/>
  <c r="V160" i="3"/>
  <c r="T160" i="3"/>
  <c r="AO159" i="3"/>
  <c r="AM159" i="3"/>
  <c r="AK159" i="3"/>
  <c r="AP159" i="3" s="1"/>
  <c r="AI159" i="3"/>
  <c r="AH159" i="3"/>
  <c r="AG159" i="3"/>
  <c r="AE159" i="3" s="1" a="1"/>
  <c r="AE159" i="3" s="1"/>
  <c r="AB159" i="3"/>
  <c r="Z159" i="3"/>
  <c r="X159" i="3"/>
  <c r="V159" i="3"/>
  <c r="T159" i="3"/>
  <c r="AJ159" i="3" s="1"/>
  <c r="AP158" i="3"/>
  <c r="AO158" i="3"/>
  <c r="AM158" i="3"/>
  <c r="AL158" i="3"/>
  <c r="AK158" i="3"/>
  <c r="AI158" i="3"/>
  <c r="AH158" i="3"/>
  <c r="AG158" i="3"/>
  <c r="AE158" i="3" a="1"/>
  <c r="AE158" i="3" s="1"/>
  <c r="AB158" i="3"/>
  <c r="Z158" i="3"/>
  <c r="X158" i="3"/>
  <c r="V158" i="3"/>
  <c r="T158" i="3"/>
  <c r="AJ158" i="3" s="1"/>
  <c r="AO157" i="3"/>
  <c r="AM157" i="3"/>
  <c r="AK157" i="3"/>
  <c r="AP157" i="3" s="1"/>
  <c r="AI157" i="3"/>
  <c r="AH157" i="3"/>
  <c r="AG157" i="3"/>
  <c r="AE157" i="3" s="1" a="1"/>
  <c r="AE157" i="3" s="1"/>
  <c r="AB157" i="3"/>
  <c r="Z157" i="3"/>
  <c r="X157" i="3"/>
  <c r="V157" i="3"/>
  <c r="T157" i="3"/>
  <c r="AO156" i="3"/>
  <c r="AM156" i="3"/>
  <c r="AK156" i="3"/>
  <c r="AP156" i="3" s="1"/>
  <c r="AI156" i="3"/>
  <c r="AH156" i="3"/>
  <c r="AG156" i="3"/>
  <c r="AE156" i="3" a="1"/>
  <c r="AE156" i="3" s="1"/>
  <c r="AJ156" i="3" s="1"/>
  <c r="AB156" i="3"/>
  <c r="Z156" i="3"/>
  <c r="X156" i="3"/>
  <c r="V156" i="3"/>
  <c r="T156" i="3"/>
  <c r="AP155" i="3"/>
  <c r="AO155" i="3"/>
  <c r="AM155" i="3"/>
  <c r="AL155" i="3"/>
  <c r="AK155" i="3"/>
  <c r="AI155" i="3"/>
  <c r="AH155" i="3"/>
  <c r="AG155" i="3"/>
  <c r="AE155" i="3" s="1" a="1"/>
  <c r="AE155" i="3" s="1"/>
  <c r="AB155" i="3"/>
  <c r="Z155" i="3"/>
  <c r="X155" i="3"/>
  <c r="V155" i="3"/>
  <c r="T155" i="3"/>
  <c r="AO154" i="3"/>
  <c r="AM154" i="3"/>
  <c r="AK154" i="3"/>
  <c r="AP154" i="3" s="1"/>
  <c r="AI154" i="3"/>
  <c r="AH154" i="3"/>
  <c r="AG154" i="3"/>
  <c r="AE154" i="3" a="1"/>
  <c r="AE154" i="3" s="1"/>
  <c r="AJ154" i="3" s="1"/>
  <c r="AB154" i="3"/>
  <c r="Z154" i="3"/>
  <c r="X154" i="3"/>
  <c r="V154" i="3"/>
  <c r="T154" i="3"/>
  <c r="AP153" i="3"/>
  <c r="AO153" i="3"/>
  <c r="AM153" i="3"/>
  <c r="AL153" i="3"/>
  <c r="AK153" i="3"/>
  <c r="AI153" i="3"/>
  <c r="AH153" i="3"/>
  <c r="AG153" i="3"/>
  <c r="AE153" i="3" a="1"/>
  <c r="AE153" i="3" s="1"/>
  <c r="AB153" i="3"/>
  <c r="Z153" i="3"/>
  <c r="X153" i="3"/>
  <c r="V153" i="3"/>
  <c r="T153" i="3"/>
  <c r="AO152" i="3"/>
  <c r="AM152" i="3"/>
  <c r="AL152" i="3"/>
  <c r="AK152" i="3"/>
  <c r="AP152" i="3" s="1"/>
  <c r="AI152" i="3"/>
  <c r="AH152" i="3"/>
  <c r="AG152" i="3"/>
  <c r="AE152" i="3" a="1"/>
  <c r="AE152" i="3" s="1"/>
  <c r="AJ152" i="3" s="1"/>
  <c r="AB152" i="3"/>
  <c r="Z152" i="3"/>
  <c r="X152" i="3"/>
  <c r="V152" i="3"/>
  <c r="T152" i="3"/>
  <c r="AP151" i="3"/>
  <c r="AO151" i="3"/>
  <c r="AM151" i="3"/>
  <c r="AK151" i="3"/>
  <c r="AL151" i="3" s="1"/>
  <c r="AI151" i="3"/>
  <c r="AH151" i="3"/>
  <c r="AG151" i="3"/>
  <c r="AE151" i="3" a="1"/>
  <c r="AE151" i="3" s="1"/>
  <c r="AB151" i="3"/>
  <c r="Z151" i="3"/>
  <c r="X151" i="3"/>
  <c r="V151" i="3"/>
  <c r="T151" i="3"/>
  <c r="AJ151" i="3" s="1"/>
  <c r="AP150" i="3"/>
  <c r="AO150" i="3"/>
  <c r="AM150" i="3"/>
  <c r="AL150" i="3"/>
  <c r="AK150" i="3"/>
  <c r="AJ150" i="3"/>
  <c r="AI150" i="3"/>
  <c r="AH150" i="3"/>
  <c r="AG150" i="3"/>
  <c r="AE150" i="3" s="1" a="1"/>
  <c r="AE150" i="3" s="1"/>
  <c r="AB150" i="3"/>
  <c r="Z150" i="3"/>
  <c r="X150" i="3"/>
  <c r="V150" i="3"/>
  <c r="T150" i="3"/>
  <c r="AP149" i="3"/>
  <c r="AO149" i="3"/>
  <c r="AM149" i="3"/>
  <c r="AL149" i="3"/>
  <c r="AK149" i="3"/>
  <c r="AI149" i="3"/>
  <c r="AH149" i="3"/>
  <c r="AG149" i="3"/>
  <c r="AE149" i="3" a="1"/>
  <c r="AE149" i="3" s="1"/>
  <c r="AB149" i="3"/>
  <c r="Z149" i="3"/>
  <c r="X149" i="3"/>
  <c r="V149" i="3"/>
  <c r="T149" i="3"/>
  <c r="AO148" i="3"/>
  <c r="AM148" i="3"/>
  <c r="AK148" i="3"/>
  <c r="AP148" i="3" s="1"/>
  <c r="AI148" i="3"/>
  <c r="AH148" i="3"/>
  <c r="AG148" i="3"/>
  <c r="AE148" i="3" s="1" a="1"/>
  <c r="AE148" i="3" s="1"/>
  <c r="AJ148" i="3" s="1"/>
  <c r="AB148" i="3"/>
  <c r="Z148" i="3"/>
  <c r="X148" i="3"/>
  <c r="V148" i="3"/>
  <c r="T148" i="3"/>
  <c r="AP147" i="3"/>
  <c r="AO147" i="3"/>
  <c r="AM147" i="3"/>
  <c r="AL147" i="3"/>
  <c r="AK147" i="3"/>
  <c r="AI147" i="3"/>
  <c r="AH147" i="3"/>
  <c r="AG147" i="3"/>
  <c r="AE147" i="3" a="1"/>
  <c r="AE147" i="3" s="1"/>
  <c r="AB147" i="3"/>
  <c r="Z147" i="3"/>
  <c r="X147" i="3"/>
  <c r="V147" i="3"/>
  <c r="T147" i="3"/>
  <c r="AJ147" i="3" s="1"/>
  <c r="AO146" i="3"/>
  <c r="AM146" i="3"/>
  <c r="AK146" i="3"/>
  <c r="AP146" i="3" s="1"/>
  <c r="AI146" i="3"/>
  <c r="AH146" i="3"/>
  <c r="AG146" i="3"/>
  <c r="AE146" i="3" s="1" a="1"/>
  <c r="AE146" i="3" s="1"/>
  <c r="AJ146" i="3" s="1"/>
  <c r="AB146" i="3"/>
  <c r="Z146" i="3"/>
  <c r="X146" i="3"/>
  <c r="V146" i="3"/>
  <c r="T146" i="3"/>
  <c r="AO145" i="3"/>
  <c r="AM145" i="3"/>
  <c r="AK145" i="3"/>
  <c r="AP145" i="3" s="1"/>
  <c r="AI145" i="3"/>
  <c r="AH145" i="3"/>
  <c r="AG145" i="3"/>
  <c r="AE145" i="3" s="1" a="1"/>
  <c r="AE145" i="3" s="1"/>
  <c r="AB145" i="3"/>
  <c r="Z145" i="3"/>
  <c r="X145" i="3"/>
  <c r="V145" i="3"/>
  <c r="T145" i="3"/>
  <c r="AO144" i="3"/>
  <c r="AM144" i="3"/>
  <c r="AK144" i="3"/>
  <c r="AP144" i="3" s="1"/>
  <c r="AI144" i="3"/>
  <c r="AH144" i="3"/>
  <c r="AG144" i="3"/>
  <c r="AE144" i="3" a="1"/>
  <c r="AE144" i="3" s="1"/>
  <c r="AB144" i="3"/>
  <c r="AJ144" i="3" s="1"/>
  <c r="Z144" i="3"/>
  <c r="X144" i="3"/>
  <c r="V144" i="3"/>
  <c r="T144" i="3"/>
  <c r="AO143" i="3"/>
  <c r="AM143" i="3"/>
  <c r="AK143" i="3"/>
  <c r="AP143" i="3" s="1"/>
  <c r="AI143" i="3"/>
  <c r="AH143" i="3"/>
  <c r="AG143" i="3"/>
  <c r="AE143" i="3" a="1"/>
  <c r="AE143" i="3" s="1"/>
  <c r="AB143" i="3"/>
  <c r="Z143" i="3"/>
  <c r="X143" i="3"/>
  <c r="V143" i="3"/>
  <c r="T143" i="3"/>
  <c r="AP142" i="3"/>
  <c r="AO142" i="3"/>
  <c r="AM142" i="3"/>
  <c r="AK142" i="3"/>
  <c r="AL142" i="3" s="1"/>
  <c r="AI142" i="3"/>
  <c r="AH142" i="3"/>
  <c r="AG142" i="3"/>
  <c r="AE142" i="3" a="1"/>
  <c r="AE142" i="3" s="1"/>
  <c r="AB142" i="3"/>
  <c r="Z142" i="3"/>
  <c r="X142" i="3"/>
  <c r="V142" i="3"/>
  <c r="T142" i="3"/>
  <c r="AO141" i="3"/>
  <c r="AM141" i="3"/>
  <c r="AL141" i="3"/>
  <c r="AK141" i="3"/>
  <c r="AP141" i="3" s="1"/>
  <c r="AI141" i="3"/>
  <c r="AH141" i="3"/>
  <c r="AG141" i="3"/>
  <c r="AE141" i="3" a="1"/>
  <c r="AE141" i="3" s="1"/>
  <c r="AB141" i="3"/>
  <c r="Z141" i="3"/>
  <c r="X141" i="3"/>
  <c r="V141" i="3"/>
  <c r="T141" i="3"/>
  <c r="AJ141" i="3" s="1"/>
  <c r="AP140" i="3"/>
  <c r="AO140" i="3"/>
  <c r="AM140" i="3"/>
  <c r="AK140" i="3"/>
  <c r="AL140" i="3" s="1"/>
  <c r="AI140" i="3"/>
  <c r="AH140" i="3"/>
  <c r="AG140" i="3"/>
  <c r="AE140" i="3" a="1"/>
  <c r="AE140" i="3" s="1"/>
  <c r="AB140" i="3"/>
  <c r="Z140" i="3"/>
  <c r="X140" i="3"/>
  <c r="AJ140" i="3" s="1"/>
  <c r="V140" i="3"/>
  <c r="T140" i="3"/>
  <c r="AO139" i="3"/>
  <c r="AM139" i="3"/>
  <c r="AK139" i="3"/>
  <c r="AP139" i="3" s="1"/>
  <c r="AI139" i="3"/>
  <c r="AH139" i="3"/>
  <c r="AG139" i="3"/>
  <c r="AE139" i="3" s="1" a="1"/>
  <c r="AE139" i="3" s="1"/>
  <c r="AB139" i="3"/>
  <c r="Z139" i="3"/>
  <c r="X139" i="3"/>
  <c r="V139" i="3"/>
  <c r="T139" i="3"/>
  <c r="AP138" i="3"/>
  <c r="AO138" i="3"/>
  <c r="AM138" i="3"/>
  <c r="AL138" i="3"/>
  <c r="AK138" i="3"/>
  <c r="AI138" i="3"/>
  <c r="AH138" i="3"/>
  <c r="AG138" i="3"/>
  <c r="AE138" i="3"/>
  <c r="AE138" i="3" a="1"/>
  <c r="AB138" i="3"/>
  <c r="Z138" i="3"/>
  <c r="X138" i="3"/>
  <c r="AJ138" i="3" s="1"/>
  <c r="V138" i="3"/>
  <c r="T138" i="3"/>
  <c r="AO137" i="3"/>
  <c r="AM137" i="3"/>
  <c r="AK137" i="3"/>
  <c r="AP137" i="3" s="1"/>
  <c r="AI137" i="3"/>
  <c r="AH137" i="3"/>
  <c r="AG137" i="3"/>
  <c r="AE137" i="3" s="1" a="1"/>
  <c r="AE137" i="3" s="1"/>
  <c r="AB137" i="3"/>
  <c r="Z137" i="3"/>
  <c r="X137" i="3"/>
  <c r="V137" i="3"/>
  <c r="T137" i="3"/>
  <c r="AJ137" i="3" s="1"/>
  <c r="AO136" i="3"/>
  <c r="AM136" i="3"/>
  <c r="AL136" i="3"/>
  <c r="AK136" i="3"/>
  <c r="AP136" i="3" s="1"/>
  <c r="AI136" i="3"/>
  <c r="AH136" i="3"/>
  <c r="AG136" i="3"/>
  <c r="AE136" i="3" a="1"/>
  <c r="AE136" i="3" s="1"/>
  <c r="AB136" i="3"/>
  <c r="Z136" i="3"/>
  <c r="X136" i="3"/>
  <c r="V136" i="3"/>
  <c r="T136" i="3"/>
  <c r="AO135" i="3"/>
  <c r="AM135" i="3"/>
  <c r="AK135" i="3"/>
  <c r="AP135" i="3" s="1"/>
  <c r="AI135" i="3"/>
  <c r="AH135" i="3"/>
  <c r="AG135" i="3"/>
  <c r="AE135" i="3" a="1"/>
  <c r="AE135" i="3" s="1"/>
  <c r="AB135" i="3"/>
  <c r="AJ135" i="3" s="1"/>
  <c r="Z135" i="3"/>
  <c r="X135" i="3"/>
  <c r="V135" i="3"/>
  <c r="T135" i="3"/>
  <c r="AO134" i="3"/>
  <c r="AM134" i="3"/>
  <c r="AK134" i="3"/>
  <c r="AP134" i="3" s="1"/>
  <c r="AI134" i="3"/>
  <c r="AH134" i="3"/>
  <c r="AG134" i="3"/>
  <c r="AE134" i="3" s="1" a="1"/>
  <c r="AE134" i="3" s="1"/>
  <c r="AJ134" i="3" s="1"/>
  <c r="AB134" i="3"/>
  <c r="Z134" i="3"/>
  <c r="X134" i="3"/>
  <c r="V134" i="3"/>
  <c r="T134" i="3"/>
  <c r="AP133" i="3"/>
  <c r="AO133" i="3"/>
  <c r="AM133" i="3"/>
  <c r="AL133" i="3"/>
  <c r="AK133" i="3"/>
  <c r="AI133" i="3"/>
  <c r="AH133" i="3"/>
  <c r="AG133" i="3"/>
  <c r="AE133" i="3" a="1"/>
  <c r="AE133" i="3" s="1"/>
  <c r="AB133" i="3"/>
  <c r="Z133" i="3"/>
  <c r="AJ133" i="3" s="1"/>
  <c r="X133" i="3"/>
  <c r="V133" i="3"/>
  <c r="T133" i="3"/>
  <c r="AO132" i="3"/>
  <c r="AM132" i="3"/>
  <c r="AL132" i="3"/>
  <c r="AK132" i="3"/>
  <c r="AP132" i="3" s="1"/>
  <c r="AI132" i="3"/>
  <c r="AH132" i="3"/>
  <c r="AG132" i="3"/>
  <c r="AE132" i="3" a="1"/>
  <c r="AE132" i="3" s="1"/>
  <c r="AB132" i="3"/>
  <c r="Z132" i="3"/>
  <c r="X132" i="3"/>
  <c r="V132" i="3"/>
  <c r="T132" i="3"/>
  <c r="AP131" i="3"/>
  <c r="AO131" i="3"/>
  <c r="AM131" i="3"/>
  <c r="AK131" i="3"/>
  <c r="AL131" i="3" s="1"/>
  <c r="AI131" i="3"/>
  <c r="AH131" i="3"/>
  <c r="AG131" i="3"/>
  <c r="AE131" i="3" s="1" a="1"/>
  <c r="AE131" i="3" s="1"/>
  <c r="AB131" i="3"/>
  <c r="Z131" i="3"/>
  <c r="X131" i="3"/>
  <c r="V131" i="3"/>
  <c r="T131" i="3"/>
  <c r="AJ131" i="3" s="1"/>
  <c r="AO130" i="3"/>
  <c r="AM130" i="3"/>
  <c r="AK130" i="3"/>
  <c r="AI130" i="3"/>
  <c r="AH130" i="3"/>
  <c r="AG130" i="3"/>
  <c r="AE130" i="3" a="1"/>
  <c r="AE130" i="3" s="1"/>
  <c r="AB130" i="3"/>
  <c r="Z130" i="3"/>
  <c r="X130" i="3"/>
  <c r="V130" i="3"/>
  <c r="T130" i="3"/>
  <c r="AJ130" i="3" s="1"/>
  <c r="AP129" i="3"/>
  <c r="AO129" i="3"/>
  <c r="AM129" i="3"/>
  <c r="AL129" i="3"/>
  <c r="AK129" i="3"/>
  <c r="AI129" i="3"/>
  <c r="AH129" i="3"/>
  <c r="AG129" i="3"/>
  <c r="AE129" i="3" a="1"/>
  <c r="AE129" i="3" s="1"/>
  <c r="AB129" i="3"/>
  <c r="Z129" i="3"/>
  <c r="X129" i="3"/>
  <c r="V129" i="3"/>
  <c r="T129" i="3"/>
  <c r="AJ129" i="3" s="1"/>
  <c r="AO128" i="3"/>
  <c r="AM128" i="3"/>
  <c r="AK128" i="3"/>
  <c r="AP128" i="3" s="1"/>
  <c r="AI128" i="3"/>
  <c r="AH128" i="3"/>
  <c r="AG128" i="3"/>
  <c r="AE128" i="3" s="1" a="1"/>
  <c r="AE128" i="3" s="1"/>
  <c r="AB128" i="3"/>
  <c r="Z128" i="3"/>
  <c r="X128" i="3"/>
  <c r="V128" i="3"/>
  <c r="T128" i="3"/>
  <c r="AJ128" i="3" s="1"/>
  <c r="AP127" i="3"/>
  <c r="AO127" i="3"/>
  <c r="AM127" i="3"/>
  <c r="AL127" i="3"/>
  <c r="AK127" i="3"/>
  <c r="AI127" i="3"/>
  <c r="AH127" i="3"/>
  <c r="AG127" i="3"/>
  <c r="AE127" i="3" a="1"/>
  <c r="AE127" i="3" s="1"/>
  <c r="AB127" i="3"/>
  <c r="Z127" i="3"/>
  <c r="X127" i="3"/>
  <c r="V127" i="3"/>
  <c r="T127" i="3"/>
  <c r="AJ127" i="3" s="1"/>
  <c r="AO126" i="3"/>
  <c r="AM126" i="3"/>
  <c r="AK126" i="3"/>
  <c r="AP126" i="3" s="1"/>
  <c r="AI126" i="3"/>
  <c r="AH126" i="3"/>
  <c r="AG126" i="3"/>
  <c r="AE126" i="3" s="1" a="1"/>
  <c r="AE126" i="3"/>
  <c r="AB126" i="3"/>
  <c r="Z126" i="3"/>
  <c r="X126" i="3"/>
  <c r="V126" i="3"/>
  <c r="T126" i="3"/>
  <c r="AJ126" i="3" s="1"/>
  <c r="AO125" i="3"/>
  <c r="AM125" i="3"/>
  <c r="AK125" i="3"/>
  <c r="AP125" i="3" s="1"/>
  <c r="AI125" i="3"/>
  <c r="AH125" i="3"/>
  <c r="AG125" i="3"/>
  <c r="AE125" i="3" a="1"/>
  <c r="AE125" i="3" s="1"/>
  <c r="AB125" i="3"/>
  <c r="Z125" i="3"/>
  <c r="X125" i="3"/>
  <c r="V125" i="3"/>
  <c r="T125" i="3"/>
  <c r="AJ125" i="3" s="1"/>
  <c r="AP124" i="3"/>
  <c r="AO124" i="3"/>
  <c r="AM124" i="3"/>
  <c r="AL124" i="3"/>
  <c r="AK124" i="3"/>
  <c r="AI124" i="3"/>
  <c r="AH124" i="3"/>
  <c r="AG124" i="3"/>
  <c r="AE124" i="3" s="1" a="1"/>
  <c r="AE124" i="3" s="1"/>
  <c r="AB124" i="3"/>
  <c r="Z124" i="3"/>
  <c r="X124" i="3"/>
  <c r="V124" i="3"/>
  <c r="T124" i="3"/>
  <c r="AO123" i="3"/>
  <c r="AM123" i="3"/>
  <c r="AK123" i="3"/>
  <c r="AP123" i="3" s="1"/>
  <c r="AJ123" i="3"/>
  <c r="AI123" i="3"/>
  <c r="AH123" i="3"/>
  <c r="AG123" i="3"/>
  <c r="AE123" i="3" a="1"/>
  <c r="AE123" i="3" s="1"/>
  <c r="AB123" i="3"/>
  <c r="Z123" i="3"/>
  <c r="X123" i="3"/>
  <c r="V123" i="3"/>
  <c r="T123" i="3"/>
  <c r="AP122" i="3"/>
  <c r="AO122" i="3"/>
  <c r="AM122" i="3"/>
  <c r="AL122" i="3"/>
  <c r="AK122" i="3"/>
  <c r="AI122" i="3"/>
  <c r="AH122" i="3"/>
  <c r="AG122" i="3"/>
  <c r="AE122" i="3" a="1"/>
  <c r="AE122" i="3" s="1"/>
  <c r="AB122" i="3"/>
  <c r="Z122" i="3"/>
  <c r="X122" i="3"/>
  <c r="V122" i="3"/>
  <c r="T122" i="3"/>
  <c r="AO121" i="3"/>
  <c r="AM121" i="3"/>
  <c r="AK121" i="3"/>
  <c r="AP121" i="3" s="1"/>
  <c r="AJ121" i="3"/>
  <c r="AI121" i="3"/>
  <c r="AH121" i="3"/>
  <c r="AG121" i="3"/>
  <c r="AE121" i="3" a="1"/>
  <c r="AE121" i="3" s="1"/>
  <c r="AB121" i="3"/>
  <c r="Z121" i="3"/>
  <c r="X121" i="3"/>
  <c r="V121" i="3"/>
  <c r="T121" i="3"/>
  <c r="AP120" i="3"/>
  <c r="AO120" i="3"/>
  <c r="AM120" i="3"/>
  <c r="AK120" i="3"/>
  <c r="AL120" i="3" s="1"/>
  <c r="AI120" i="3"/>
  <c r="AH120" i="3"/>
  <c r="AG120" i="3"/>
  <c r="AE120" i="3"/>
  <c r="AE120" i="3" a="1"/>
  <c r="AB120" i="3"/>
  <c r="Z120" i="3"/>
  <c r="X120" i="3"/>
  <c r="V120" i="3"/>
  <c r="T120" i="3"/>
  <c r="AO119" i="3"/>
  <c r="AM119" i="3"/>
  <c r="AL119" i="3"/>
  <c r="AK119" i="3"/>
  <c r="AP119" i="3" s="1"/>
  <c r="AJ119" i="3"/>
  <c r="AI119" i="3"/>
  <c r="AH119" i="3"/>
  <c r="AG119" i="3"/>
  <c r="AE119" i="3" s="1" a="1"/>
  <c r="AE119" i="3" s="1"/>
  <c r="AB119" i="3"/>
  <c r="Z119" i="3"/>
  <c r="X119" i="3"/>
  <c r="V119" i="3"/>
  <c r="T119" i="3"/>
  <c r="AP118" i="3"/>
  <c r="AO118" i="3"/>
  <c r="AM118" i="3"/>
  <c r="AL118" i="3"/>
  <c r="AK118" i="3"/>
  <c r="AI118" i="3"/>
  <c r="AH118" i="3"/>
  <c r="AG118" i="3"/>
  <c r="AE118" i="3" a="1"/>
  <c r="AE118" i="3" s="1"/>
  <c r="AB118" i="3"/>
  <c r="Z118" i="3"/>
  <c r="X118" i="3"/>
  <c r="V118" i="3"/>
  <c r="T118" i="3"/>
  <c r="AO117" i="3"/>
  <c r="AM117" i="3"/>
  <c r="AK117" i="3"/>
  <c r="AP117" i="3" s="1"/>
  <c r="AI117" i="3"/>
  <c r="AH117" i="3"/>
  <c r="AG117" i="3"/>
  <c r="AE117" i="3" s="1" a="1"/>
  <c r="AE117" i="3" s="1"/>
  <c r="AJ117" i="3" s="1"/>
  <c r="AB117" i="3"/>
  <c r="Z117" i="3"/>
  <c r="X117" i="3"/>
  <c r="V117" i="3"/>
  <c r="T117" i="3"/>
  <c r="AP116" i="3"/>
  <c r="AO116" i="3"/>
  <c r="AM116" i="3"/>
  <c r="AL116" i="3"/>
  <c r="AK116" i="3"/>
  <c r="AI116" i="3"/>
  <c r="AH116" i="3"/>
  <c r="AG116" i="3"/>
  <c r="AE116" i="3" a="1"/>
  <c r="AE116" i="3" s="1"/>
  <c r="AB116" i="3"/>
  <c r="Z116" i="3"/>
  <c r="X116" i="3"/>
  <c r="AJ116" i="3" s="1"/>
  <c r="V116" i="3"/>
  <c r="T116" i="3"/>
  <c r="AO115" i="3"/>
  <c r="AM115" i="3"/>
  <c r="AL115" i="3"/>
  <c r="AK115" i="3"/>
  <c r="AP115" i="3" s="1"/>
  <c r="AI115" i="3"/>
  <c r="AH115" i="3"/>
  <c r="AG115" i="3"/>
  <c r="AE115" i="3" a="1"/>
  <c r="AE115" i="3" s="1"/>
  <c r="AJ115" i="3" s="1"/>
  <c r="AB115" i="3"/>
  <c r="Z115" i="3"/>
  <c r="X115" i="3"/>
  <c r="V115" i="3"/>
  <c r="T115" i="3"/>
  <c r="AO114" i="3"/>
  <c r="AM114" i="3"/>
  <c r="AK114" i="3"/>
  <c r="AP114" i="3" s="1"/>
  <c r="AI114" i="3"/>
  <c r="AH114" i="3"/>
  <c r="AG114" i="3"/>
  <c r="AE114" i="3" a="1"/>
  <c r="AE114" i="3" s="1"/>
  <c r="AB114" i="3"/>
  <c r="Z114" i="3"/>
  <c r="X114" i="3"/>
  <c r="V114" i="3"/>
  <c r="T114" i="3"/>
  <c r="AO113" i="3"/>
  <c r="AM113" i="3"/>
  <c r="AK113" i="3"/>
  <c r="AP113" i="3" s="1"/>
  <c r="AI113" i="3"/>
  <c r="AH113" i="3"/>
  <c r="AG113" i="3"/>
  <c r="AE113" i="3" s="1" a="1"/>
  <c r="AE113" i="3" s="1"/>
  <c r="AJ113" i="3" s="1"/>
  <c r="AB113" i="3"/>
  <c r="Z113" i="3"/>
  <c r="X113" i="3"/>
  <c r="V113" i="3"/>
  <c r="T113" i="3"/>
  <c r="AO112" i="3"/>
  <c r="AM112" i="3"/>
  <c r="AK112" i="3"/>
  <c r="AP112" i="3" s="1"/>
  <c r="AI112" i="3"/>
  <c r="AH112" i="3"/>
  <c r="AG112" i="3"/>
  <c r="AE112" i="3" s="1" a="1"/>
  <c r="AE112" i="3" s="1"/>
  <c r="AB112" i="3"/>
  <c r="Z112" i="3"/>
  <c r="X112" i="3"/>
  <c r="V112" i="3"/>
  <c r="T112" i="3"/>
  <c r="AJ112" i="3" s="1"/>
  <c r="AO111" i="3"/>
  <c r="AM111" i="3"/>
  <c r="AL111" i="3"/>
  <c r="AK111" i="3"/>
  <c r="AP111" i="3" s="1"/>
  <c r="AI111" i="3"/>
  <c r="AH111" i="3"/>
  <c r="AG111" i="3"/>
  <c r="AE111" i="3" a="1"/>
  <c r="AE111" i="3" s="1"/>
  <c r="AB111" i="3"/>
  <c r="Z111" i="3"/>
  <c r="AJ111" i="3" s="1"/>
  <c r="X111" i="3"/>
  <c r="V111" i="3"/>
  <c r="T111" i="3"/>
  <c r="AO110" i="3"/>
  <c r="AM110" i="3"/>
  <c r="AL110" i="3"/>
  <c r="AK110" i="3"/>
  <c r="AP110" i="3" s="1"/>
  <c r="AI110" i="3"/>
  <c r="AH110" i="3"/>
  <c r="AG110" i="3"/>
  <c r="AE110" i="3" a="1"/>
  <c r="AE110" i="3" s="1"/>
  <c r="AB110" i="3"/>
  <c r="Z110" i="3"/>
  <c r="X110" i="3"/>
  <c r="V110" i="3"/>
  <c r="T110" i="3"/>
  <c r="AJ110" i="3" s="1"/>
  <c r="AO109" i="3"/>
  <c r="AM109" i="3"/>
  <c r="AK109" i="3"/>
  <c r="AL109" i="3" s="1"/>
  <c r="AI109" i="3"/>
  <c r="AH109" i="3"/>
  <c r="AG109" i="3"/>
  <c r="AE109" i="3" s="1" a="1"/>
  <c r="AE109" i="3" s="1"/>
  <c r="AB109" i="3"/>
  <c r="Z109" i="3"/>
  <c r="X109" i="3"/>
  <c r="V109" i="3"/>
  <c r="T109" i="3"/>
  <c r="AO108" i="3"/>
  <c r="AM108" i="3"/>
  <c r="AK108" i="3"/>
  <c r="AP108" i="3" s="1"/>
  <c r="AI108" i="3"/>
  <c r="AH108" i="3"/>
  <c r="AG108" i="3"/>
  <c r="AE108" i="3" s="1" a="1"/>
  <c r="AE108" i="3" s="1"/>
  <c r="AB108" i="3"/>
  <c r="Z108" i="3"/>
  <c r="X108" i="3"/>
  <c r="V108" i="3"/>
  <c r="T108" i="3"/>
  <c r="AP107" i="3"/>
  <c r="AO107" i="3"/>
  <c r="AM107" i="3"/>
  <c r="AK107" i="3"/>
  <c r="AL107" i="3" s="1"/>
  <c r="AI107" i="3"/>
  <c r="AH107" i="3"/>
  <c r="AG107" i="3"/>
  <c r="AE107" i="3" s="1" a="1"/>
  <c r="AE107" i="3" s="1"/>
  <c r="AB107" i="3"/>
  <c r="Z107" i="3"/>
  <c r="X107" i="3"/>
  <c r="V107" i="3"/>
  <c r="AJ107" i="3" s="1"/>
  <c r="T107" i="3"/>
  <c r="AO106" i="3"/>
  <c r="AM106" i="3"/>
  <c r="AK106" i="3"/>
  <c r="AP106" i="3" s="1"/>
  <c r="AI106" i="3"/>
  <c r="AH106" i="3"/>
  <c r="AG106" i="3"/>
  <c r="AE106" i="3" s="1" a="1"/>
  <c r="AE106" i="3" s="1"/>
  <c r="AB106" i="3"/>
  <c r="Z106" i="3"/>
  <c r="X106" i="3"/>
  <c r="V106" i="3"/>
  <c r="T106" i="3"/>
  <c r="AP105" i="3"/>
  <c r="AO105" i="3"/>
  <c r="AM105" i="3"/>
  <c r="AL105" i="3"/>
  <c r="AK105" i="3"/>
  <c r="AI105" i="3"/>
  <c r="AH105" i="3"/>
  <c r="AG105" i="3"/>
  <c r="AE105" i="3" a="1"/>
  <c r="AE105" i="3" s="1"/>
  <c r="AB105" i="3"/>
  <c r="Z105" i="3"/>
  <c r="X105" i="3"/>
  <c r="V105" i="3"/>
  <c r="T105" i="3"/>
  <c r="AJ105" i="3" s="1"/>
  <c r="AO104" i="3"/>
  <c r="AM104" i="3"/>
  <c r="AK104" i="3"/>
  <c r="AP104" i="3" s="1"/>
  <c r="AI104" i="3"/>
  <c r="AH104" i="3"/>
  <c r="AG104" i="3"/>
  <c r="AE104" i="3" s="1" a="1"/>
  <c r="AE104" i="3" s="1"/>
  <c r="AB104" i="3"/>
  <c r="Z104" i="3"/>
  <c r="X104" i="3"/>
  <c r="V104" i="3"/>
  <c r="T104" i="3"/>
  <c r="AJ104" i="3" s="1"/>
  <c r="AO103" i="3"/>
  <c r="AM103" i="3"/>
  <c r="AK103" i="3"/>
  <c r="AP103" i="3" s="1"/>
  <c r="AI103" i="3"/>
  <c r="AH103" i="3"/>
  <c r="AG103" i="3"/>
  <c r="AE103" i="3" a="1"/>
  <c r="AE103" i="3" s="1"/>
  <c r="AB103" i="3"/>
  <c r="Z103" i="3"/>
  <c r="X103" i="3"/>
  <c r="V103" i="3"/>
  <c r="T103" i="3"/>
  <c r="AP102" i="3"/>
  <c r="AO102" i="3"/>
  <c r="AM102" i="3"/>
  <c r="AL102" i="3"/>
  <c r="AK102" i="3"/>
  <c r="AI102" i="3"/>
  <c r="AH102" i="3"/>
  <c r="AG102" i="3"/>
  <c r="AE102" i="3" a="1"/>
  <c r="AE102" i="3" s="1"/>
  <c r="AB102" i="3"/>
  <c r="Z102" i="3"/>
  <c r="X102" i="3"/>
  <c r="AJ102" i="3" s="1"/>
  <c r="V102" i="3"/>
  <c r="T102" i="3"/>
  <c r="AO101" i="3"/>
  <c r="AM101" i="3"/>
  <c r="AK101" i="3"/>
  <c r="AP101" i="3" s="1"/>
  <c r="AI101" i="3"/>
  <c r="AH101" i="3"/>
  <c r="AG101" i="3"/>
  <c r="AE101" i="3" a="1"/>
  <c r="AE101" i="3" s="1"/>
  <c r="AB101" i="3"/>
  <c r="Z101" i="3"/>
  <c r="AJ101" i="3" s="1"/>
  <c r="X101" i="3"/>
  <c r="V101" i="3"/>
  <c r="T101" i="3"/>
  <c r="AP100" i="3"/>
  <c r="AO100" i="3"/>
  <c r="AM100" i="3"/>
  <c r="AK100" i="3"/>
  <c r="AL100" i="3" s="1"/>
  <c r="AI100" i="3"/>
  <c r="AH100" i="3"/>
  <c r="AG100" i="3"/>
  <c r="AE100" i="3" s="1" a="1"/>
  <c r="AE100" i="3" s="1"/>
  <c r="AB100" i="3"/>
  <c r="Z100" i="3"/>
  <c r="X100" i="3"/>
  <c r="V100" i="3"/>
  <c r="T100" i="3"/>
  <c r="AJ100" i="3" s="1"/>
  <c r="AO99" i="3"/>
  <c r="AM99" i="3"/>
  <c r="AK99" i="3"/>
  <c r="AP99" i="3" s="1"/>
  <c r="AI99" i="3"/>
  <c r="AH99" i="3"/>
  <c r="AG99" i="3"/>
  <c r="AE99" i="3" a="1"/>
  <c r="AE99" i="3" s="1"/>
  <c r="AB99" i="3"/>
  <c r="Z99" i="3"/>
  <c r="X99" i="3"/>
  <c r="V99" i="3"/>
  <c r="T99" i="3"/>
  <c r="AJ99" i="3" s="1"/>
  <c r="AP98" i="3"/>
  <c r="AO98" i="3"/>
  <c r="AM98" i="3"/>
  <c r="AL98" i="3"/>
  <c r="AK98" i="3"/>
  <c r="AI98" i="3"/>
  <c r="AH98" i="3"/>
  <c r="AG98" i="3"/>
  <c r="AE98" i="3"/>
  <c r="AE98" i="3" a="1"/>
  <c r="AB98" i="3"/>
  <c r="Z98" i="3"/>
  <c r="X98" i="3"/>
  <c r="V98" i="3"/>
  <c r="T98" i="3"/>
  <c r="AJ98" i="3" s="1"/>
  <c r="AO97" i="3"/>
  <c r="AM97" i="3"/>
  <c r="AK97" i="3"/>
  <c r="AI97" i="3"/>
  <c r="AH97" i="3"/>
  <c r="AG97" i="3"/>
  <c r="AE97" i="3" a="1"/>
  <c r="AE97" i="3" s="1"/>
  <c r="AB97" i="3"/>
  <c r="Z97" i="3"/>
  <c r="AJ97" i="3" s="1"/>
  <c r="X97" i="3"/>
  <c r="V97" i="3"/>
  <c r="T97" i="3"/>
  <c r="AP96" i="3"/>
  <c r="AO96" i="3"/>
  <c r="AM96" i="3"/>
  <c r="AL96" i="3"/>
  <c r="AK96" i="3"/>
  <c r="AI96" i="3"/>
  <c r="AH96" i="3"/>
  <c r="AG96" i="3"/>
  <c r="AE96" i="3" a="1"/>
  <c r="AE96" i="3" s="1"/>
  <c r="AB96" i="3"/>
  <c r="Z96" i="3"/>
  <c r="X96" i="3"/>
  <c r="V96" i="3"/>
  <c r="T96" i="3"/>
  <c r="AO95" i="3"/>
  <c r="AM95" i="3"/>
  <c r="AK95" i="3"/>
  <c r="AP95" i="3" s="1"/>
  <c r="AI95" i="3"/>
  <c r="AH95" i="3"/>
  <c r="AG95" i="3"/>
  <c r="AE95" i="3" s="1" a="1"/>
  <c r="AE95" i="3" s="1"/>
  <c r="AB95" i="3"/>
  <c r="Z95" i="3"/>
  <c r="X95" i="3"/>
  <c r="V95" i="3"/>
  <c r="T95" i="3"/>
  <c r="AJ95" i="3" s="1"/>
  <c r="AO94" i="3"/>
  <c r="AM94" i="3"/>
  <c r="AL94" i="3"/>
  <c r="AK94" i="3"/>
  <c r="AP94" i="3" s="1"/>
  <c r="AI94" i="3"/>
  <c r="AH94" i="3"/>
  <c r="AG94" i="3"/>
  <c r="AE94" i="3" a="1"/>
  <c r="AE94" i="3" s="1"/>
  <c r="AB94" i="3"/>
  <c r="Z94" i="3"/>
  <c r="X94" i="3"/>
  <c r="V94" i="3"/>
  <c r="T94" i="3"/>
  <c r="AO93" i="3"/>
  <c r="AM93" i="3"/>
  <c r="AK93" i="3"/>
  <c r="AP93" i="3" s="1"/>
  <c r="AI93" i="3"/>
  <c r="AH93" i="3"/>
  <c r="AG93" i="3"/>
  <c r="AE93" i="3" s="1" a="1"/>
  <c r="AE93" i="3" s="1"/>
  <c r="AB93" i="3"/>
  <c r="Z93" i="3"/>
  <c r="X93" i="3"/>
  <c r="V93" i="3"/>
  <c r="T93" i="3"/>
  <c r="AO92" i="3"/>
  <c r="AM92" i="3"/>
  <c r="AK92" i="3"/>
  <c r="AP92" i="3" s="1"/>
  <c r="AI92" i="3"/>
  <c r="AH92" i="3"/>
  <c r="AG92" i="3"/>
  <c r="AE92" i="3" a="1"/>
  <c r="AE92" i="3" s="1"/>
  <c r="AJ92" i="3" s="1"/>
  <c r="AB92" i="3"/>
  <c r="Z92" i="3"/>
  <c r="X92" i="3"/>
  <c r="V92" i="3"/>
  <c r="T92" i="3"/>
  <c r="AP91" i="3"/>
  <c r="AO91" i="3"/>
  <c r="AM91" i="3"/>
  <c r="AL91" i="3"/>
  <c r="AK91" i="3"/>
  <c r="AI91" i="3"/>
  <c r="AH91" i="3"/>
  <c r="AG91" i="3"/>
  <c r="AE91" i="3" a="1"/>
  <c r="AE91" i="3" s="1"/>
  <c r="AB91" i="3"/>
  <c r="Z91" i="3"/>
  <c r="X91" i="3"/>
  <c r="V91" i="3"/>
  <c r="T91" i="3"/>
  <c r="AJ91" i="3" s="1"/>
  <c r="AO90" i="3"/>
  <c r="AM90" i="3"/>
  <c r="AK90" i="3"/>
  <c r="AP90" i="3" s="1"/>
  <c r="AJ90" i="3"/>
  <c r="AI90" i="3"/>
  <c r="AH90" i="3"/>
  <c r="AG90" i="3"/>
  <c r="AE90" i="3" a="1"/>
  <c r="AE90" i="3" s="1"/>
  <c r="AB90" i="3"/>
  <c r="Z90" i="3"/>
  <c r="X90" i="3"/>
  <c r="V90" i="3"/>
  <c r="T90" i="3"/>
  <c r="AP89" i="3"/>
  <c r="AO89" i="3"/>
  <c r="AM89" i="3"/>
  <c r="AL89" i="3"/>
  <c r="AK89" i="3"/>
  <c r="AI89" i="3"/>
  <c r="AH89" i="3"/>
  <c r="AG89" i="3"/>
  <c r="AE89" i="3" a="1"/>
  <c r="AE89" i="3" s="1"/>
  <c r="AB89" i="3"/>
  <c r="Z89" i="3"/>
  <c r="X89" i="3"/>
  <c r="V89" i="3"/>
  <c r="T89" i="3"/>
  <c r="AO88" i="3"/>
  <c r="AM88" i="3"/>
  <c r="AK88" i="3"/>
  <c r="AP88" i="3" s="1"/>
  <c r="AJ88" i="3"/>
  <c r="AI88" i="3"/>
  <c r="AH88" i="3"/>
  <c r="AG88" i="3"/>
  <c r="AE88" i="3" a="1"/>
  <c r="AE88" i="3" s="1"/>
  <c r="AB88" i="3"/>
  <c r="Z88" i="3"/>
  <c r="X88" i="3"/>
  <c r="V88" i="3"/>
  <c r="T88" i="3"/>
  <c r="AP87" i="3"/>
  <c r="AO87" i="3"/>
  <c r="AM87" i="3"/>
  <c r="AK87" i="3"/>
  <c r="AL87" i="3" s="1"/>
  <c r="AI87" i="3"/>
  <c r="AH87" i="3"/>
  <c r="AG87" i="3"/>
  <c r="AE87" i="3" a="1"/>
  <c r="AE87" i="3" s="1"/>
  <c r="AB87" i="3"/>
  <c r="Z87" i="3"/>
  <c r="X87" i="3"/>
  <c r="V87" i="3"/>
  <c r="T87" i="3"/>
  <c r="AO86" i="3"/>
  <c r="AM86" i="3"/>
  <c r="AL86" i="3"/>
  <c r="AK86" i="3"/>
  <c r="AP86" i="3" s="1"/>
  <c r="AI86" i="3"/>
  <c r="AH86" i="3"/>
  <c r="AG86" i="3"/>
  <c r="AE86" i="3" s="1" a="1"/>
  <c r="AE86" i="3" s="1"/>
  <c r="AJ86" i="3" s="1"/>
  <c r="AB86" i="3"/>
  <c r="Z86" i="3"/>
  <c r="X86" i="3"/>
  <c r="V86" i="3"/>
  <c r="T86" i="3"/>
  <c r="AP85" i="3"/>
  <c r="AO85" i="3"/>
  <c r="AM85" i="3"/>
  <c r="AL85" i="3"/>
  <c r="AK85" i="3"/>
  <c r="AI85" i="3"/>
  <c r="AH85" i="3"/>
  <c r="AG85" i="3"/>
  <c r="AE85" i="3" a="1"/>
  <c r="AE85" i="3" s="1"/>
  <c r="AB85" i="3"/>
  <c r="Z85" i="3"/>
  <c r="X85" i="3"/>
  <c r="V85" i="3"/>
  <c r="AJ85" i="3" s="1"/>
  <c r="T85" i="3"/>
  <c r="AO84" i="3"/>
  <c r="AM84" i="3"/>
  <c r="AL84" i="3"/>
  <c r="AK84" i="3"/>
  <c r="AP84" i="3" s="1"/>
  <c r="AI84" i="3"/>
  <c r="AH84" i="3"/>
  <c r="AG84" i="3"/>
  <c r="AE84" i="3" s="1" a="1"/>
  <c r="AE84" i="3" s="1"/>
  <c r="AJ84" i="3" s="1"/>
  <c r="AB84" i="3"/>
  <c r="Z84" i="3"/>
  <c r="X84" i="3"/>
  <c r="V84" i="3"/>
  <c r="T84" i="3"/>
  <c r="AP83" i="3"/>
  <c r="AO83" i="3"/>
  <c r="AM83" i="3"/>
  <c r="AL83" i="3"/>
  <c r="AK83" i="3"/>
  <c r="AI83" i="3"/>
  <c r="AH83" i="3"/>
  <c r="AG83" i="3"/>
  <c r="AE83" i="3" a="1"/>
  <c r="AE83" i="3" s="1"/>
  <c r="AB83" i="3"/>
  <c r="Z83" i="3"/>
  <c r="X83" i="3"/>
  <c r="V83" i="3"/>
  <c r="T83" i="3"/>
  <c r="AJ83" i="3" s="1"/>
  <c r="AO82" i="3"/>
  <c r="AM82" i="3"/>
  <c r="AK82" i="3"/>
  <c r="AP82" i="3" s="1"/>
  <c r="AI82" i="3"/>
  <c r="AH82" i="3"/>
  <c r="AG82" i="3"/>
  <c r="AE82" i="3" a="1"/>
  <c r="AE82" i="3" s="1"/>
  <c r="AJ82" i="3" s="1"/>
  <c r="AB82" i="3"/>
  <c r="Z82" i="3"/>
  <c r="X82" i="3"/>
  <c r="V82" i="3"/>
  <c r="T82" i="3"/>
  <c r="AO81" i="3"/>
  <c r="AM81" i="3"/>
  <c r="AK81" i="3"/>
  <c r="AP81" i="3" s="1"/>
  <c r="AI81" i="3"/>
  <c r="AH81" i="3"/>
  <c r="AG81" i="3"/>
  <c r="AE81" i="3" s="1" a="1"/>
  <c r="AE81" i="3" s="1"/>
  <c r="AB81" i="3"/>
  <c r="Z81" i="3"/>
  <c r="X81" i="3"/>
  <c r="V81" i="3"/>
  <c r="T81" i="3"/>
  <c r="AO80" i="3"/>
  <c r="AM80" i="3"/>
  <c r="AK80" i="3"/>
  <c r="AP80" i="3" s="1"/>
  <c r="AI80" i="3"/>
  <c r="AH80" i="3"/>
  <c r="AG80" i="3"/>
  <c r="AE80" i="3" a="1"/>
  <c r="AE80" i="3" s="1"/>
  <c r="AJ80" i="3" s="1"/>
  <c r="AB80" i="3"/>
  <c r="Z80" i="3"/>
  <c r="X80" i="3"/>
  <c r="V80" i="3"/>
  <c r="T80" i="3"/>
  <c r="AO79" i="3"/>
  <c r="AM79" i="3"/>
  <c r="AK79" i="3"/>
  <c r="AP79" i="3" s="1"/>
  <c r="AI79" i="3"/>
  <c r="AH79" i="3"/>
  <c r="AG79" i="3"/>
  <c r="AE79" i="3" a="1"/>
  <c r="AE79" i="3" s="1"/>
  <c r="AB79" i="3"/>
  <c r="Z79" i="3"/>
  <c r="X79" i="3"/>
  <c r="V79" i="3"/>
  <c r="T79" i="3"/>
  <c r="AP78" i="3"/>
  <c r="AO78" i="3"/>
  <c r="AM78" i="3"/>
  <c r="AK78" i="3"/>
  <c r="AL78" i="3" s="1"/>
  <c r="AI78" i="3"/>
  <c r="AH78" i="3"/>
  <c r="AG78" i="3"/>
  <c r="AE78" i="3" a="1"/>
  <c r="AE78" i="3" s="1"/>
  <c r="AB78" i="3"/>
  <c r="Z78" i="3"/>
  <c r="AJ78" i="3" s="1"/>
  <c r="X78" i="3"/>
  <c r="V78" i="3"/>
  <c r="T78" i="3"/>
  <c r="AO77" i="3"/>
  <c r="AM77" i="3"/>
  <c r="AL77" i="3"/>
  <c r="AK77" i="3"/>
  <c r="AP77" i="3" s="1"/>
  <c r="AI77" i="3"/>
  <c r="AH77" i="3"/>
  <c r="AG77" i="3"/>
  <c r="AE77" i="3" a="1"/>
  <c r="AE77" i="3" s="1"/>
  <c r="AB77" i="3"/>
  <c r="Z77" i="3"/>
  <c r="X77" i="3"/>
  <c r="V77" i="3"/>
  <c r="T77" i="3"/>
  <c r="AJ77" i="3" s="1"/>
  <c r="AP76" i="3"/>
  <c r="AO76" i="3"/>
  <c r="AM76" i="3"/>
  <c r="AK76" i="3"/>
  <c r="AL76" i="3" s="1"/>
  <c r="AI76" i="3"/>
  <c r="AH76" i="3"/>
  <c r="AG76" i="3"/>
  <c r="AE76" i="3" a="1"/>
  <c r="AE76" i="3" s="1"/>
  <c r="AB76" i="3"/>
  <c r="Z76" i="3"/>
  <c r="X76" i="3"/>
  <c r="AJ76" i="3" s="1"/>
  <c r="V76" i="3"/>
  <c r="T76" i="3"/>
  <c r="AO75" i="3"/>
  <c r="AM75" i="3"/>
  <c r="AK75" i="3"/>
  <c r="AP75" i="3" s="1"/>
  <c r="AI75" i="3"/>
  <c r="AH75" i="3"/>
  <c r="AG75" i="3"/>
  <c r="AE75" i="3" s="1" a="1"/>
  <c r="AE75" i="3" s="1"/>
  <c r="AB75" i="3"/>
  <c r="Z75" i="3"/>
  <c r="X75" i="3"/>
  <c r="V75" i="3"/>
  <c r="T75" i="3"/>
  <c r="AP74" i="3"/>
  <c r="AO74" i="3"/>
  <c r="AM74" i="3"/>
  <c r="AL74" i="3"/>
  <c r="AK74" i="3"/>
  <c r="AI74" i="3"/>
  <c r="AH74" i="3"/>
  <c r="AG74" i="3"/>
  <c r="AE74" i="3" s="1" a="1"/>
  <c r="AE74" i="3" s="1"/>
  <c r="AB74" i="3"/>
  <c r="Z74" i="3"/>
  <c r="X74" i="3"/>
  <c r="V74" i="3"/>
  <c r="T74" i="3"/>
  <c r="AO73" i="3"/>
  <c r="AM73" i="3"/>
  <c r="AK73" i="3"/>
  <c r="AP73" i="3" s="1"/>
  <c r="AI73" i="3"/>
  <c r="AH73" i="3"/>
  <c r="AG73" i="3"/>
  <c r="AE73" i="3" s="1" a="1"/>
  <c r="AE73" i="3" s="1"/>
  <c r="AB73" i="3"/>
  <c r="Z73" i="3"/>
  <c r="X73" i="3"/>
  <c r="V73" i="3"/>
  <c r="T73" i="3"/>
  <c r="AO72" i="3"/>
  <c r="AM72" i="3"/>
  <c r="AK72" i="3"/>
  <c r="AP72" i="3" s="1"/>
  <c r="AI72" i="3"/>
  <c r="AH72" i="3"/>
  <c r="AG72" i="3"/>
  <c r="AE72" i="3" a="1"/>
  <c r="AE72" i="3" s="1"/>
  <c r="AB72" i="3"/>
  <c r="Z72" i="3"/>
  <c r="X72" i="3"/>
  <c r="V72" i="3"/>
  <c r="T72" i="3"/>
  <c r="AO71" i="3"/>
  <c r="AM71" i="3"/>
  <c r="AK71" i="3"/>
  <c r="AP71" i="3" s="1"/>
  <c r="AI71" i="3"/>
  <c r="AH71" i="3"/>
  <c r="AG71" i="3"/>
  <c r="AE71" i="3" a="1"/>
  <c r="AE71" i="3" s="1"/>
  <c r="AB71" i="3"/>
  <c r="Z71" i="3"/>
  <c r="X71" i="3"/>
  <c r="AJ71" i="3" s="1"/>
  <c r="V71" i="3"/>
  <c r="T71" i="3"/>
  <c r="AO70" i="3"/>
  <c r="AM70" i="3"/>
  <c r="AK70" i="3"/>
  <c r="AP70" i="3" s="1"/>
  <c r="AI70" i="3"/>
  <c r="AH70" i="3"/>
  <c r="AG70" i="3"/>
  <c r="AE70" i="3" a="1"/>
  <c r="AE70" i="3" s="1"/>
  <c r="AJ70" i="3" s="1"/>
  <c r="AB70" i="3"/>
  <c r="Z70" i="3"/>
  <c r="X70" i="3"/>
  <c r="V70" i="3"/>
  <c r="T70" i="3"/>
  <c r="AP69" i="3"/>
  <c r="AO69" i="3"/>
  <c r="AM69" i="3"/>
  <c r="AL69" i="3"/>
  <c r="AK69" i="3"/>
  <c r="AI69" i="3"/>
  <c r="AH69" i="3"/>
  <c r="AG69" i="3"/>
  <c r="AE69" i="3" a="1"/>
  <c r="AE69" i="3" s="1"/>
  <c r="AB69" i="3"/>
  <c r="Z69" i="3"/>
  <c r="X69" i="3"/>
  <c r="V69" i="3"/>
  <c r="T69" i="3"/>
  <c r="AJ69" i="3" s="1"/>
  <c r="AO68" i="3"/>
  <c r="AM68" i="3"/>
  <c r="AK68" i="3"/>
  <c r="AP68" i="3" s="1"/>
  <c r="AI68" i="3"/>
  <c r="AH68" i="3"/>
  <c r="AG68" i="3"/>
  <c r="AE68" i="3" a="1"/>
  <c r="AE68" i="3" s="1"/>
  <c r="AJ68" i="3" s="1"/>
  <c r="AB68" i="3"/>
  <c r="Z68" i="3"/>
  <c r="X68" i="3"/>
  <c r="V68" i="3"/>
  <c r="T68" i="3"/>
  <c r="AP67" i="3"/>
  <c r="AO67" i="3"/>
  <c r="AM67" i="3"/>
  <c r="AK67" i="3"/>
  <c r="AL67" i="3" s="1"/>
  <c r="AI67" i="3"/>
  <c r="AH67" i="3"/>
  <c r="AG67" i="3"/>
  <c r="AE67" i="3" s="1" a="1"/>
  <c r="AE67" i="3" s="1"/>
  <c r="AB67" i="3"/>
  <c r="Z67" i="3"/>
  <c r="X67" i="3"/>
  <c r="V67" i="3"/>
  <c r="T67" i="3"/>
  <c r="AJ67" i="3" s="1"/>
  <c r="AO66" i="3"/>
  <c r="AM66" i="3"/>
  <c r="AK66" i="3"/>
  <c r="AI66" i="3"/>
  <c r="AH66" i="3"/>
  <c r="AG66" i="3"/>
  <c r="AE66" i="3" a="1"/>
  <c r="AE66" i="3" s="1"/>
  <c r="AB66" i="3"/>
  <c r="Z66" i="3"/>
  <c r="X66" i="3"/>
  <c r="V66" i="3"/>
  <c r="T66" i="3"/>
  <c r="AJ66" i="3" s="1"/>
  <c r="AP65" i="3"/>
  <c r="AO65" i="3"/>
  <c r="AM65" i="3"/>
  <c r="AL65" i="3"/>
  <c r="AK65" i="3"/>
  <c r="AI65" i="3"/>
  <c r="AH65" i="3"/>
  <c r="AG65" i="3"/>
  <c r="AE65" i="3" a="1"/>
  <c r="AE65" i="3" s="1"/>
  <c r="AB65" i="3"/>
  <c r="Z65" i="3"/>
  <c r="X65" i="3"/>
  <c r="V65" i="3"/>
  <c r="T65" i="3"/>
  <c r="AJ65" i="3" s="1"/>
  <c r="AO64" i="3"/>
  <c r="AM64" i="3"/>
  <c r="AK64" i="3"/>
  <c r="AP64" i="3" s="1"/>
  <c r="AI64" i="3"/>
  <c r="AH64" i="3"/>
  <c r="AG64" i="3"/>
  <c r="AE64" i="3" s="1" a="1"/>
  <c r="AE64" i="3" s="1"/>
  <c r="AB64" i="3"/>
  <c r="Z64" i="3"/>
  <c r="X64" i="3"/>
  <c r="V64" i="3"/>
  <c r="T64" i="3"/>
  <c r="AJ64" i="3" s="1"/>
  <c r="AP63" i="3"/>
  <c r="AO63" i="3"/>
  <c r="AM63" i="3"/>
  <c r="AL63" i="3"/>
  <c r="AK63" i="3"/>
  <c r="AI63" i="3"/>
  <c r="AH63" i="3"/>
  <c r="AG63" i="3"/>
  <c r="AE63" i="3" a="1"/>
  <c r="AE63" i="3" s="1"/>
  <c r="AB63" i="3"/>
  <c r="Z63" i="3"/>
  <c r="X63" i="3"/>
  <c r="V63" i="3"/>
  <c r="T63" i="3"/>
  <c r="AJ63" i="3" s="1"/>
  <c r="AO62" i="3"/>
  <c r="AM62" i="3"/>
  <c r="AK62" i="3"/>
  <c r="AP62" i="3" s="1"/>
  <c r="AI62" i="3"/>
  <c r="AH62" i="3"/>
  <c r="AG62" i="3"/>
  <c r="AE62" i="3" s="1" a="1"/>
  <c r="AE62" i="3"/>
  <c r="AB62" i="3"/>
  <c r="Z62" i="3"/>
  <c r="X62" i="3"/>
  <c r="V62" i="3"/>
  <c r="T62" i="3"/>
  <c r="AJ62" i="3" s="1"/>
  <c r="AO61" i="3"/>
  <c r="AM61" i="3"/>
  <c r="AK61" i="3"/>
  <c r="AP61" i="3" s="1"/>
  <c r="AI61" i="3"/>
  <c r="AH61" i="3"/>
  <c r="AG61" i="3"/>
  <c r="AE61" i="3" a="1"/>
  <c r="AE61" i="3" s="1"/>
  <c r="AB61" i="3"/>
  <c r="Z61" i="3"/>
  <c r="X61" i="3"/>
  <c r="V61" i="3"/>
  <c r="T61" i="3"/>
  <c r="AJ61" i="3" s="1"/>
  <c r="AP60" i="3"/>
  <c r="AO60" i="3"/>
  <c r="AM60" i="3"/>
  <c r="AL60" i="3"/>
  <c r="AK60" i="3"/>
  <c r="AI60" i="3"/>
  <c r="AH60" i="3"/>
  <c r="AG60" i="3"/>
  <c r="AE60" i="3"/>
  <c r="AE60" i="3" a="1"/>
  <c r="AB60" i="3"/>
  <c r="Z60" i="3"/>
  <c r="X60" i="3"/>
  <c r="V60" i="3"/>
  <c r="T60" i="3"/>
  <c r="AO59" i="3"/>
  <c r="AM59" i="3"/>
  <c r="AK59" i="3"/>
  <c r="AP59" i="3" s="1"/>
  <c r="AJ59" i="3"/>
  <c r="AI59" i="3"/>
  <c r="AH59" i="3"/>
  <c r="AG59" i="3"/>
  <c r="AE59" i="3" a="1"/>
  <c r="AE59" i="3" s="1"/>
  <c r="AB59" i="3"/>
  <c r="Z59" i="3"/>
  <c r="X59" i="3"/>
  <c r="V59" i="3"/>
  <c r="T59" i="3"/>
  <c r="AP58" i="3"/>
  <c r="AO58" i="3"/>
  <c r="AM58" i="3"/>
  <c r="AL58" i="3"/>
  <c r="AK58" i="3"/>
  <c r="AI58" i="3"/>
  <c r="AH58" i="3"/>
  <c r="AG58" i="3"/>
  <c r="AE58" i="3"/>
  <c r="AE58" i="3" a="1"/>
  <c r="AB58" i="3"/>
  <c r="Z58" i="3"/>
  <c r="X58" i="3"/>
  <c r="V58" i="3"/>
  <c r="T58" i="3"/>
  <c r="AJ58" i="3" s="1"/>
  <c r="AO57" i="3"/>
  <c r="AM57" i="3"/>
  <c r="AK57" i="3"/>
  <c r="AP57" i="3" s="1"/>
  <c r="AJ57" i="3"/>
  <c r="AI57" i="3"/>
  <c r="AH57" i="3"/>
  <c r="AG57" i="3"/>
  <c r="AE57" i="3" a="1"/>
  <c r="AE57" i="3" s="1"/>
  <c r="AB57" i="3"/>
  <c r="Z57" i="3"/>
  <c r="X57" i="3"/>
  <c r="V57" i="3"/>
  <c r="T57" i="3"/>
  <c r="AP56" i="3"/>
  <c r="AO56" i="3"/>
  <c r="AM56" i="3"/>
  <c r="AK56" i="3"/>
  <c r="AL56" i="3" s="1"/>
  <c r="AI56" i="3"/>
  <c r="AH56" i="3"/>
  <c r="AG56" i="3"/>
  <c r="AE56" i="3"/>
  <c r="AE56" i="3" a="1"/>
  <c r="AB56" i="3"/>
  <c r="Z56" i="3"/>
  <c r="X56" i="3"/>
  <c r="V56" i="3"/>
  <c r="T56" i="3"/>
  <c r="AJ56" i="3" s="1"/>
  <c r="AO55" i="3"/>
  <c r="AM55" i="3"/>
  <c r="AK55" i="3"/>
  <c r="AP55" i="3" s="1"/>
  <c r="AJ55" i="3"/>
  <c r="AI55" i="3"/>
  <c r="AH55" i="3"/>
  <c r="AG55" i="3"/>
  <c r="AE55" i="3" s="1" a="1"/>
  <c r="AE55" i="3" s="1"/>
  <c r="AB55" i="3"/>
  <c r="Z55" i="3"/>
  <c r="X55" i="3"/>
  <c r="V55" i="3"/>
  <c r="T55" i="3"/>
  <c r="AP54" i="3"/>
  <c r="AO54" i="3"/>
  <c r="AM54" i="3"/>
  <c r="AL54" i="3"/>
  <c r="AK54" i="3"/>
  <c r="AI54" i="3"/>
  <c r="AH54" i="3"/>
  <c r="AG54" i="3"/>
  <c r="AE54" i="3" a="1"/>
  <c r="AE54" i="3" s="1"/>
  <c r="AB54" i="3"/>
  <c r="Z54" i="3"/>
  <c r="X54" i="3"/>
  <c r="V54" i="3"/>
  <c r="T54" i="3"/>
  <c r="AJ54" i="3" s="1"/>
  <c r="AO53" i="3"/>
  <c r="AM53" i="3"/>
  <c r="AK53" i="3"/>
  <c r="AP53" i="3" s="1"/>
  <c r="AI53" i="3"/>
  <c r="AH53" i="3"/>
  <c r="AG53" i="3"/>
  <c r="AE53" i="3" s="1" a="1"/>
  <c r="AE53" i="3" s="1"/>
  <c r="AJ53" i="3" s="1"/>
  <c r="AB53" i="3"/>
  <c r="Z53" i="3"/>
  <c r="X53" i="3"/>
  <c r="V53" i="3"/>
  <c r="T53" i="3"/>
  <c r="AP52" i="3"/>
  <c r="AO52" i="3"/>
  <c r="AM52" i="3"/>
  <c r="AL52" i="3"/>
  <c r="AK52" i="3"/>
  <c r="AI52" i="3"/>
  <c r="AH52" i="3"/>
  <c r="AG52" i="3"/>
  <c r="AE52" i="3" a="1"/>
  <c r="AE52" i="3" s="1"/>
  <c r="AB52" i="3"/>
  <c r="Z52" i="3"/>
  <c r="X52" i="3"/>
  <c r="V52" i="3"/>
  <c r="T52" i="3"/>
  <c r="AO51" i="3"/>
  <c r="AM51" i="3"/>
  <c r="AK51" i="3"/>
  <c r="AP51" i="3" s="1"/>
  <c r="AI51" i="3"/>
  <c r="AH51" i="3"/>
  <c r="AG51" i="3"/>
  <c r="AE51" i="3" a="1"/>
  <c r="AE51" i="3" s="1"/>
  <c r="AJ51" i="3" s="1"/>
  <c r="AB51" i="3"/>
  <c r="Z51" i="3"/>
  <c r="X51" i="3"/>
  <c r="V51" i="3"/>
  <c r="T51" i="3"/>
  <c r="AO50" i="3"/>
  <c r="AM50" i="3"/>
  <c r="AK50" i="3"/>
  <c r="AP50" i="3" s="1"/>
  <c r="AI50" i="3"/>
  <c r="AH50" i="3"/>
  <c r="AG50" i="3"/>
  <c r="AE50" i="3" a="1"/>
  <c r="AE50" i="3" s="1"/>
  <c r="AB50" i="3"/>
  <c r="Z50" i="3"/>
  <c r="X50" i="3"/>
  <c r="V50" i="3"/>
  <c r="T50" i="3"/>
  <c r="AJ50" i="3" s="1"/>
  <c r="AO49" i="3"/>
  <c r="AM49" i="3"/>
  <c r="AL49" i="3"/>
  <c r="AK49" i="3"/>
  <c r="AP49" i="3" s="1"/>
  <c r="AI49" i="3"/>
  <c r="AH49" i="3"/>
  <c r="AG49" i="3"/>
  <c r="AE49" i="3" s="1" a="1"/>
  <c r="AE49" i="3" s="1"/>
  <c r="AB49" i="3"/>
  <c r="Z49" i="3"/>
  <c r="X49" i="3"/>
  <c r="V49" i="3"/>
  <c r="T49" i="3"/>
  <c r="AO48" i="3"/>
  <c r="AM48" i="3"/>
  <c r="AK48" i="3"/>
  <c r="AP48" i="3" s="1"/>
  <c r="AI48" i="3"/>
  <c r="AH48" i="3"/>
  <c r="AG48" i="3"/>
  <c r="AE48" i="3" s="1" a="1"/>
  <c r="AE48" i="3" s="1"/>
  <c r="AB48" i="3"/>
  <c r="Z48" i="3"/>
  <c r="X48" i="3"/>
  <c r="V48" i="3"/>
  <c r="T48" i="3"/>
  <c r="AO47" i="3"/>
  <c r="AM47" i="3"/>
  <c r="AK47" i="3"/>
  <c r="AL47" i="3" s="1"/>
  <c r="AJ47" i="3"/>
  <c r="AI47" i="3"/>
  <c r="AH47" i="3"/>
  <c r="AG47" i="3"/>
  <c r="AE47" i="3" a="1"/>
  <c r="AE47" i="3" s="1"/>
  <c r="AB47" i="3"/>
  <c r="Z47" i="3"/>
  <c r="X47" i="3"/>
  <c r="V47" i="3"/>
  <c r="T47" i="3"/>
  <c r="AO46" i="3"/>
  <c r="AM46" i="3"/>
  <c r="AL46" i="3"/>
  <c r="AK46" i="3"/>
  <c r="AP46" i="3" s="1"/>
  <c r="AI46" i="3"/>
  <c r="AH46" i="3"/>
  <c r="AG46" i="3"/>
  <c r="AE46" i="3" a="1"/>
  <c r="AE46" i="3" s="1"/>
  <c r="AB46" i="3"/>
  <c r="Z46" i="3"/>
  <c r="X46" i="3"/>
  <c r="V46" i="3"/>
  <c r="T46" i="3"/>
  <c r="AP45" i="3"/>
  <c r="AO45" i="3"/>
  <c r="AM45" i="3"/>
  <c r="AK45" i="3"/>
  <c r="AL45" i="3" s="1"/>
  <c r="AI45" i="3"/>
  <c r="AH45" i="3"/>
  <c r="AG45" i="3"/>
  <c r="AE45" i="3" a="1"/>
  <c r="AE45" i="3" s="1"/>
  <c r="AB45" i="3"/>
  <c r="Z45" i="3"/>
  <c r="X45" i="3"/>
  <c r="AJ45" i="3" s="1"/>
  <c r="V45" i="3"/>
  <c r="T45" i="3"/>
  <c r="AO44" i="3"/>
  <c r="AM44" i="3"/>
  <c r="AK44" i="3"/>
  <c r="AP44" i="3" s="1"/>
  <c r="AI44" i="3"/>
  <c r="AH44" i="3"/>
  <c r="AG44" i="3"/>
  <c r="AE44" i="3" s="1" a="1"/>
  <c r="AE44" i="3" s="1"/>
  <c r="AB44" i="3"/>
  <c r="Z44" i="3"/>
  <c r="X44" i="3"/>
  <c r="V44" i="3"/>
  <c r="T44" i="3"/>
  <c r="AJ44" i="3" s="1"/>
  <c r="AP43" i="3"/>
  <c r="AO43" i="3"/>
  <c r="AM43" i="3"/>
  <c r="AK43" i="3"/>
  <c r="AL43" i="3" s="1"/>
  <c r="AI43" i="3"/>
  <c r="AH43" i="3"/>
  <c r="AG43" i="3"/>
  <c r="AE43" i="3" a="1"/>
  <c r="AE43" i="3" s="1"/>
  <c r="AB43" i="3"/>
  <c r="Z43" i="3"/>
  <c r="X43" i="3"/>
  <c r="V43" i="3"/>
  <c r="AJ43" i="3" s="1"/>
  <c r="T43" i="3"/>
  <c r="AO42" i="3"/>
  <c r="AM42" i="3"/>
  <c r="AK42" i="3"/>
  <c r="AP42" i="3" s="1"/>
  <c r="AI42" i="3"/>
  <c r="AH42" i="3"/>
  <c r="AG42" i="3"/>
  <c r="AE42" i="3" s="1" a="1"/>
  <c r="AE42" i="3" s="1"/>
  <c r="AB42" i="3"/>
  <c r="Z42" i="3"/>
  <c r="X42" i="3"/>
  <c r="V42" i="3"/>
  <c r="T42" i="3"/>
  <c r="AP41" i="3"/>
  <c r="AO41" i="3"/>
  <c r="AM41" i="3"/>
  <c r="AL41" i="3"/>
  <c r="AK41" i="3"/>
  <c r="AI41" i="3"/>
  <c r="AH41" i="3"/>
  <c r="AG41" i="3"/>
  <c r="AE41" i="3" a="1"/>
  <c r="AE41" i="3" s="1"/>
  <c r="AB41" i="3"/>
  <c r="Z41" i="3"/>
  <c r="X41" i="3"/>
  <c r="V41" i="3"/>
  <c r="T41" i="3"/>
  <c r="AO40" i="3"/>
  <c r="AM40" i="3"/>
  <c r="AK40" i="3"/>
  <c r="AP40" i="3" s="1"/>
  <c r="AI40" i="3"/>
  <c r="AH40" i="3"/>
  <c r="AG40" i="3"/>
  <c r="AE40" i="3" s="1" a="1"/>
  <c r="AE40" i="3" s="1"/>
  <c r="AB40" i="3"/>
  <c r="Z40" i="3"/>
  <c r="X40" i="3"/>
  <c r="V40" i="3"/>
  <c r="T40" i="3"/>
  <c r="AJ40" i="3" s="1"/>
  <c r="AO39" i="3"/>
  <c r="AM39" i="3"/>
  <c r="AL39" i="3"/>
  <c r="AK39" i="3"/>
  <c r="AP39" i="3" s="1"/>
  <c r="AI39" i="3"/>
  <c r="AH39" i="3"/>
  <c r="AG39" i="3"/>
  <c r="AE39" i="3" a="1"/>
  <c r="AE39" i="3" s="1"/>
  <c r="AB39" i="3"/>
  <c r="Z39" i="3"/>
  <c r="X39" i="3"/>
  <c r="V39" i="3"/>
  <c r="T39" i="3"/>
  <c r="AJ39" i="3" s="1"/>
  <c r="AP38" i="3"/>
  <c r="AO38" i="3"/>
  <c r="AM38" i="3"/>
  <c r="AL38" i="3"/>
  <c r="AK38" i="3"/>
  <c r="AI38" i="3"/>
  <c r="AH38" i="3"/>
  <c r="AG38" i="3"/>
  <c r="AE38" i="3" a="1"/>
  <c r="AE38" i="3" s="1"/>
  <c r="AB38" i="3"/>
  <c r="Z38" i="3"/>
  <c r="X38" i="3"/>
  <c r="V38" i="3"/>
  <c r="T38" i="3"/>
  <c r="AO37" i="3"/>
  <c r="AM37" i="3"/>
  <c r="AK37" i="3"/>
  <c r="AP37" i="3" s="1"/>
  <c r="AI37" i="3"/>
  <c r="AH37" i="3"/>
  <c r="AG37" i="3"/>
  <c r="AE37" i="3" s="1" a="1"/>
  <c r="AE37" i="3" s="1"/>
  <c r="AJ37" i="3" s="1"/>
  <c r="AB37" i="3"/>
  <c r="Z37" i="3"/>
  <c r="X37" i="3"/>
  <c r="V37" i="3"/>
  <c r="T37" i="3"/>
  <c r="AP36" i="3"/>
  <c r="AO36" i="3"/>
  <c r="AM36" i="3"/>
  <c r="AK36" i="3"/>
  <c r="AL36" i="3" s="1"/>
  <c r="AI36" i="3"/>
  <c r="AH36" i="3"/>
  <c r="AG36" i="3"/>
  <c r="AE36" i="3" s="1" a="1"/>
  <c r="AE36" i="3" s="1"/>
  <c r="AB36" i="3"/>
  <c r="Z36" i="3"/>
  <c r="X36" i="3"/>
  <c r="V36" i="3"/>
  <c r="T36" i="3"/>
  <c r="AO35" i="3"/>
  <c r="AM35" i="3"/>
  <c r="AL35" i="3"/>
  <c r="AK35" i="3"/>
  <c r="AP35" i="3" s="1"/>
  <c r="AI35" i="3"/>
  <c r="AH35" i="3"/>
  <c r="AG35" i="3"/>
  <c r="AE35" i="3" a="1"/>
  <c r="AE35" i="3" s="1"/>
  <c r="AB35" i="3"/>
  <c r="Z35" i="3"/>
  <c r="X35" i="3"/>
  <c r="V35" i="3"/>
  <c r="T35" i="3"/>
  <c r="AJ35" i="3" s="1"/>
  <c r="AP34" i="3"/>
  <c r="AO34" i="3"/>
  <c r="AM34" i="3"/>
  <c r="AL34" i="3"/>
  <c r="AK34" i="3"/>
  <c r="AI34" i="3"/>
  <c r="AH34" i="3"/>
  <c r="AG34" i="3"/>
  <c r="AE34" i="3"/>
  <c r="AE34" i="3" a="1"/>
  <c r="AB34" i="3"/>
  <c r="Z34" i="3"/>
  <c r="X34" i="3"/>
  <c r="V34" i="3"/>
  <c r="T34" i="3"/>
  <c r="AJ34" i="3" s="1"/>
  <c r="AO33" i="3"/>
  <c r="AM33" i="3"/>
  <c r="AK33" i="3"/>
  <c r="AI33" i="3"/>
  <c r="AH33" i="3"/>
  <c r="AG33" i="3"/>
  <c r="AE33" i="3" a="1"/>
  <c r="AE33" i="3" s="1"/>
  <c r="AB33" i="3"/>
  <c r="Z33" i="3"/>
  <c r="X33" i="3"/>
  <c r="V33" i="3"/>
  <c r="T33" i="3"/>
  <c r="AJ33" i="3" s="1"/>
  <c r="AP32" i="3"/>
  <c r="AO32" i="3"/>
  <c r="AM32" i="3"/>
  <c r="AL32" i="3"/>
  <c r="AK32" i="3"/>
  <c r="AI32" i="3"/>
  <c r="AH32" i="3"/>
  <c r="AG32" i="3"/>
  <c r="AE32" i="3"/>
  <c r="AE32" i="3" a="1"/>
  <c r="AB32" i="3"/>
  <c r="Z32" i="3"/>
  <c r="X32" i="3"/>
  <c r="V32" i="3"/>
  <c r="T32" i="3"/>
  <c r="AJ32" i="3" s="1"/>
  <c r="AO31" i="3"/>
  <c r="AM31" i="3"/>
  <c r="AK31" i="3"/>
  <c r="AI31" i="3"/>
  <c r="AH31" i="3"/>
  <c r="AG31" i="3"/>
  <c r="AE31" i="3" a="1"/>
  <c r="AE31" i="3" s="1"/>
  <c r="AB31" i="3"/>
  <c r="Z31" i="3"/>
  <c r="X31" i="3"/>
  <c r="V31" i="3"/>
  <c r="T31" i="3"/>
  <c r="AJ31" i="3" s="1"/>
  <c r="AP30" i="3"/>
  <c r="AO30" i="3"/>
  <c r="AM30" i="3"/>
  <c r="AL30" i="3"/>
  <c r="AK30" i="3"/>
  <c r="AI30" i="3"/>
  <c r="AH30" i="3"/>
  <c r="AG30" i="3"/>
  <c r="AE30" i="3"/>
  <c r="AE30" i="3" a="1"/>
  <c r="AB30" i="3"/>
  <c r="Z30" i="3"/>
  <c r="X30" i="3"/>
  <c r="V30" i="3"/>
  <c r="T30" i="3"/>
  <c r="AJ30" i="3" s="1"/>
  <c r="AO29" i="3"/>
  <c r="AM29" i="3"/>
  <c r="AK29" i="3"/>
  <c r="AI29" i="3"/>
  <c r="AH29" i="3"/>
  <c r="AG29" i="3"/>
  <c r="AE29" i="3" a="1"/>
  <c r="AE29" i="3" s="1"/>
  <c r="AB29" i="3"/>
  <c r="Z29" i="3"/>
  <c r="X29" i="3"/>
  <c r="V29" i="3"/>
  <c r="T29" i="3"/>
  <c r="AJ29" i="3" s="1"/>
  <c r="AP28" i="3"/>
  <c r="AO28" i="3"/>
  <c r="AM28" i="3"/>
  <c r="AL28" i="3"/>
  <c r="AK28" i="3"/>
  <c r="AI28" i="3"/>
  <c r="AH28" i="3"/>
  <c r="AG28" i="3"/>
  <c r="AE28" i="3"/>
  <c r="AE28" i="3" a="1"/>
  <c r="AB28" i="3"/>
  <c r="Z28" i="3"/>
  <c r="X28" i="3"/>
  <c r="V28" i="3"/>
  <c r="T28" i="3"/>
  <c r="AJ28" i="3" s="1"/>
  <c r="AO27" i="3"/>
  <c r="AM27" i="3"/>
  <c r="AK27" i="3"/>
  <c r="AI27" i="3"/>
  <c r="AH27" i="3"/>
  <c r="AG27" i="3"/>
  <c r="AE27" i="3" a="1"/>
  <c r="AE27" i="3" s="1"/>
  <c r="AB27" i="3"/>
  <c r="Z27" i="3"/>
  <c r="X27" i="3"/>
  <c r="V27" i="3"/>
  <c r="T27" i="3"/>
  <c r="AJ27" i="3" s="1"/>
  <c r="AP26" i="3"/>
  <c r="AO26" i="3"/>
  <c r="AM26" i="3"/>
  <c r="AL26" i="3"/>
  <c r="AK26" i="3"/>
  <c r="AI26" i="3"/>
  <c r="AH26" i="3"/>
  <c r="AG26" i="3"/>
  <c r="AE26" i="3"/>
  <c r="AE26" i="3" a="1"/>
  <c r="AB26" i="3"/>
  <c r="Z26" i="3"/>
  <c r="X26" i="3"/>
  <c r="V26" i="3"/>
  <c r="T26" i="3"/>
  <c r="AJ26" i="3" s="1"/>
  <c r="AO25" i="3"/>
  <c r="AM25" i="3"/>
  <c r="AK25" i="3"/>
  <c r="AI25" i="3"/>
  <c r="AH25" i="3"/>
  <c r="AG25" i="3"/>
  <c r="AE25" i="3" a="1"/>
  <c r="AE25" i="3" s="1"/>
  <c r="AB25" i="3"/>
  <c r="Z25" i="3"/>
  <c r="X25" i="3"/>
  <c r="V25" i="3"/>
  <c r="T25" i="3"/>
  <c r="AJ25" i="3" s="1"/>
  <c r="AP24" i="3"/>
  <c r="AO24" i="3"/>
  <c r="AM24" i="3"/>
  <c r="AL24" i="3"/>
  <c r="AK24" i="3"/>
  <c r="AI24" i="3"/>
  <c r="AH24" i="3"/>
  <c r="AG24" i="3"/>
  <c r="AE24" i="3"/>
  <c r="AE24" i="3" a="1"/>
  <c r="AB24" i="3"/>
  <c r="Z24" i="3"/>
  <c r="X24" i="3"/>
  <c r="V24" i="3"/>
  <c r="T24" i="3"/>
  <c r="AJ24" i="3" s="1"/>
  <c r="AO23" i="3"/>
  <c r="AM23" i="3"/>
  <c r="AK23" i="3"/>
  <c r="AJ23" i="3"/>
  <c r="AI23" i="3"/>
  <c r="AH23" i="3"/>
  <c r="AG23" i="3"/>
  <c r="AE23" i="3" a="1"/>
  <c r="AE23" i="3" s="1"/>
  <c r="AB23" i="3"/>
  <c r="Z23" i="3"/>
  <c r="X23" i="3"/>
  <c r="V23" i="3"/>
  <c r="T23" i="3"/>
  <c r="AP22" i="3"/>
  <c r="AO22" i="3"/>
  <c r="AM22" i="3"/>
  <c r="AL22" i="3"/>
  <c r="AK22" i="3"/>
  <c r="AI22" i="3"/>
  <c r="AH22" i="3"/>
  <c r="AG22" i="3"/>
  <c r="AE22" i="3"/>
  <c r="AE22" i="3" a="1"/>
  <c r="AB22" i="3"/>
  <c r="Z22" i="3"/>
  <c r="X22" i="3"/>
  <c r="V22" i="3"/>
  <c r="T22" i="3"/>
  <c r="AJ22" i="3" s="1"/>
  <c r="AO21" i="3"/>
  <c r="AM21" i="3"/>
  <c r="AK21" i="3"/>
  <c r="AJ21" i="3"/>
  <c r="AI21" i="3"/>
  <c r="AH21" i="3"/>
  <c r="AG21" i="3"/>
  <c r="AE21" i="3" a="1"/>
  <c r="AE21" i="3" s="1"/>
  <c r="AB21" i="3"/>
  <c r="Z21" i="3"/>
  <c r="X21" i="3"/>
  <c r="V21" i="3"/>
  <c r="T21" i="3"/>
  <c r="AP20" i="3"/>
  <c r="AO20" i="3"/>
  <c r="AM20" i="3"/>
  <c r="AL20" i="3"/>
  <c r="AK20" i="3"/>
  <c r="AI20" i="3"/>
  <c r="AH20" i="3"/>
  <c r="AG20" i="3"/>
  <c r="AE20" i="3"/>
  <c r="AE20" i="3" a="1"/>
  <c r="AB20" i="3"/>
  <c r="Z20" i="3"/>
  <c r="X20" i="3"/>
  <c r="V20" i="3"/>
  <c r="T20" i="3"/>
  <c r="AJ20" i="3" s="1"/>
  <c r="AO19" i="3"/>
  <c r="AM19" i="3"/>
  <c r="AK19" i="3"/>
  <c r="AI19" i="3"/>
  <c r="AH19" i="3"/>
  <c r="AG19" i="3"/>
  <c r="AE19" i="3" a="1"/>
  <c r="AE19" i="3" s="1"/>
  <c r="AB19" i="3"/>
  <c r="Z19" i="3"/>
  <c r="X19" i="3"/>
  <c r="V19" i="3"/>
  <c r="T19" i="3"/>
  <c r="AJ19" i="3" s="1"/>
  <c r="AP18" i="3"/>
  <c r="AO18" i="3"/>
  <c r="AM18" i="3"/>
  <c r="AL18" i="3"/>
  <c r="AK18" i="3"/>
  <c r="AI18" i="3"/>
  <c r="AH18" i="3"/>
  <c r="AG18" i="3"/>
  <c r="AE18" i="3"/>
  <c r="AE18" i="3" a="1"/>
  <c r="AB18" i="3"/>
  <c r="Z18" i="3"/>
  <c r="X18" i="3"/>
  <c r="V18" i="3"/>
  <c r="T18" i="3"/>
  <c r="AJ18" i="3" s="1"/>
  <c r="AO17" i="3"/>
  <c r="AM17" i="3"/>
  <c r="AK17" i="3"/>
  <c r="AI17" i="3"/>
  <c r="AH17" i="3"/>
  <c r="AG17" i="3"/>
  <c r="AE17" i="3" a="1"/>
  <c r="AE17" i="3" s="1"/>
  <c r="AB17" i="3"/>
  <c r="Z17" i="3"/>
  <c r="X17" i="3"/>
  <c r="V17" i="3"/>
  <c r="T17" i="3"/>
  <c r="AJ17" i="3" s="1"/>
  <c r="AP16" i="3"/>
  <c r="AO16" i="3"/>
  <c r="AM16" i="3"/>
  <c r="AL16" i="3"/>
  <c r="AK16" i="3"/>
  <c r="AI16" i="3"/>
  <c r="AH16" i="3"/>
  <c r="AG16" i="3"/>
  <c r="AE16" i="3"/>
  <c r="AE16" i="3" a="1"/>
  <c r="AB16" i="3"/>
  <c r="Z16" i="3"/>
  <c r="X16" i="3"/>
  <c r="V16" i="3"/>
  <c r="T16" i="3"/>
  <c r="AJ16" i="3" s="1"/>
  <c r="AO15" i="3"/>
  <c r="AM15" i="3"/>
  <c r="AK15" i="3"/>
  <c r="AI15" i="3"/>
  <c r="AH15" i="3"/>
  <c r="AG15" i="3"/>
  <c r="AE15" i="3" a="1"/>
  <c r="AE15" i="3" s="1"/>
  <c r="AB15" i="3"/>
  <c r="Z15" i="3"/>
  <c r="X15" i="3"/>
  <c r="V15" i="3"/>
  <c r="T15" i="3"/>
  <c r="AJ15" i="3" s="1"/>
  <c r="AP14" i="3"/>
  <c r="AO14" i="3"/>
  <c r="AM14" i="3"/>
  <c r="AL14" i="3"/>
  <c r="AK14" i="3"/>
  <c r="AI14" i="3"/>
  <c r="AH14" i="3"/>
  <c r="AG14" i="3"/>
  <c r="AE14" i="3"/>
  <c r="AE14" i="3" a="1"/>
  <c r="AB14" i="3"/>
  <c r="Z14" i="3"/>
  <c r="X14" i="3"/>
  <c r="V14" i="3"/>
  <c r="T14" i="3"/>
  <c r="AJ14" i="3" s="1"/>
  <c r="AO13" i="3"/>
  <c r="AM13" i="3"/>
  <c r="AK13" i="3"/>
  <c r="AI13" i="3"/>
  <c r="AH13" i="3"/>
  <c r="AG13" i="3"/>
  <c r="AE13" i="3" a="1"/>
  <c r="AE13" i="3" s="1"/>
  <c r="AB13" i="3"/>
  <c r="Z13" i="3"/>
  <c r="X13" i="3"/>
  <c r="V13" i="3"/>
  <c r="T13" i="3"/>
  <c r="AJ13" i="3" s="1"/>
  <c r="AP12" i="3"/>
  <c r="AO12" i="3"/>
  <c r="AM12" i="3"/>
  <c r="AL12" i="3"/>
  <c r="AK12" i="3"/>
  <c r="AI12" i="3"/>
  <c r="AH12" i="3"/>
  <c r="AG12" i="3"/>
  <c r="AE12" i="3"/>
  <c r="AE12" i="3" a="1"/>
  <c r="AB12" i="3"/>
  <c r="Z12" i="3"/>
  <c r="X12" i="3"/>
  <c r="V12" i="3"/>
  <c r="T12" i="3"/>
  <c r="AJ12" i="3" s="1"/>
  <c r="AO11" i="3"/>
  <c r="AM11" i="3"/>
  <c r="AK11" i="3"/>
  <c r="AI11" i="3"/>
  <c r="AH11" i="3"/>
  <c r="AG11" i="3"/>
  <c r="AE11" i="3" a="1"/>
  <c r="AE11" i="3" s="1"/>
  <c r="AB11" i="3"/>
  <c r="Z11" i="3"/>
  <c r="X11" i="3"/>
  <c r="V11" i="3"/>
  <c r="T11" i="3"/>
  <c r="AJ11" i="3" s="1"/>
  <c r="AP10" i="3"/>
  <c r="AO10" i="3"/>
  <c r="AM10" i="3"/>
  <c r="AL10" i="3"/>
  <c r="AK10" i="3"/>
  <c r="AI10" i="3"/>
  <c r="AH10" i="3"/>
  <c r="AG10" i="3"/>
  <c r="AE10" i="3"/>
  <c r="AE10" i="3" a="1"/>
  <c r="AB10" i="3"/>
  <c r="Z10" i="3"/>
  <c r="X10" i="3"/>
  <c r="V10" i="3"/>
  <c r="T10" i="3"/>
  <c r="AJ10" i="3" s="1"/>
  <c r="AO9" i="3"/>
  <c r="AM9" i="3"/>
  <c r="AK9" i="3"/>
  <c r="AI9" i="3"/>
  <c r="AH9" i="3"/>
  <c r="AG9" i="3"/>
  <c r="AE9" i="3" a="1"/>
  <c r="AE9" i="3" s="1"/>
  <c r="AB9" i="3"/>
  <c r="Z9" i="3"/>
  <c r="X9" i="3"/>
  <c r="V9" i="3"/>
  <c r="T9" i="3"/>
  <c r="AJ9" i="3" s="1"/>
  <c r="AP8" i="3"/>
  <c r="AO8" i="3"/>
  <c r="AM8" i="3"/>
  <c r="AL8" i="3"/>
  <c r="AK8" i="3"/>
  <c r="AI8" i="3"/>
  <c r="AH8" i="3"/>
  <c r="AG8" i="3"/>
  <c r="AE8" i="3" a="1"/>
  <c r="AE8" i="3" s="1"/>
  <c r="AB8" i="3"/>
  <c r="Z8" i="3"/>
  <c r="X8" i="3"/>
  <c r="V8" i="3"/>
  <c r="T8" i="3"/>
  <c r="AJ8" i="3" s="1"/>
  <c r="AO7" i="3"/>
  <c r="AM7" i="3"/>
  <c r="AK7" i="3"/>
  <c r="AJ7" i="3"/>
  <c r="AI7" i="3"/>
  <c r="AH7" i="3"/>
  <c r="AG7" i="3"/>
  <c r="AE7" i="3" a="1"/>
  <c r="AE7" i="3" s="1"/>
  <c r="AB7" i="3"/>
  <c r="Z7" i="3"/>
  <c r="X7" i="3"/>
  <c r="V7" i="3"/>
  <c r="T7" i="3"/>
  <c r="AP6" i="3"/>
  <c r="AO6" i="3"/>
  <c r="AM6" i="3"/>
  <c r="AL6" i="3"/>
  <c r="AK6" i="3"/>
  <c r="AI6" i="3"/>
  <c r="AH6" i="3"/>
  <c r="AG6" i="3"/>
  <c r="AE6" i="3" a="1"/>
  <c r="AE6" i="3" s="1"/>
  <c r="AB6" i="3"/>
  <c r="Z6" i="3"/>
  <c r="X6" i="3"/>
  <c r="V6" i="3"/>
  <c r="T6" i="3"/>
  <c r="AJ6" i="3" s="1"/>
  <c r="AO5" i="3"/>
  <c r="AM5" i="3"/>
  <c r="AK5" i="3"/>
  <c r="AP5" i="3" s="1"/>
  <c r="AI5" i="3"/>
  <c r="AH5" i="3"/>
  <c r="AG5" i="3"/>
  <c r="AE5" i="3" a="1"/>
  <c r="AE5" i="3" s="1"/>
  <c r="AJ5" i="3" s="1"/>
  <c r="AB5" i="3"/>
  <c r="Z5" i="3"/>
  <c r="X5" i="3"/>
  <c r="V5" i="3"/>
  <c r="T5" i="3"/>
  <c r="AP4" i="3"/>
  <c r="AO4" i="3"/>
  <c r="AM4" i="3"/>
  <c r="AL4" i="3"/>
  <c r="AK4" i="3"/>
  <c r="AI4" i="3"/>
  <c r="AH4" i="3"/>
  <c r="AG4" i="3"/>
  <c r="AE4" i="3" a="1"/>
  <c r="AE4" i="3" s="1"/>
  <c r="AB4" i="3"/>
  <c r="Z4" i="3"/>
  <c r="X4" i="3"/>
  <c r="V4" i="3"/>
  <c r="T4" i="3"/>
  <c r="AJ4" i="3" s="1"/>
  <c r="AO3" i="3"/>
  <c r="AM3" i="3"/>
  <c r="AK3" i="3"/>
  <c r="AP3" i="3" s="1"/>
  <c r="AI3" i="3"/>
  <c r="AH3" i="3"/>
  <c r="AG3" i="3"/>
  <c r="AE3" i="3" a="1"/>
  <c r="AE3" i="3" s="1"/>
  <c r="AB3" i="3"/>
  <c r="Z3" i="3"/>
  <c r="X3" i="3"/>
  <c r="V3" i="3"/>
  <c r="T3" i="3"/>
  <c r="AJ3" i="3" s="1"/>
  <c r="C1" i="3" a="1"/>
  <c r="C1" i="3" s="1"/>
  <c r="H145" i="2"/>
  <c r="H142" i="2"/>
  <c r="H141" i="2"/>
  <c r="H140" i="2"/>
  <c r="H129" i="2"/>
  <c r="H114" i="2"/>
  <c r="H113" i="2"/>
  <c r="H112" i="2"/>
  <c r="H111" i="2"/>
  <c r="H110" i="2"/>
  <c r="H108" i="2"/>
  <c r="H101" i="2"/>
  <c r="H97" i="2"/>
  <c r="H48" i="2"/>
  <c r="H46" i="2"/>
  <c r="H42" i="2"/>
  <c r="H17" i="2"/>
  <c r="H14" i="2"/>
  <c r="H13" i="2"/>
  <c r="H12" i="2"/>
  <c r="H10" i="2"/>
  <c r="B208" i="2"/>
  <c r="B207" i="2"/>
  <c r="B206" i="2"/>
  <c r="B205" i="2"/>
  <c r="B204" i="2"/>
  <c r="B203" i="2"/>
  <c r="AO239" i="1"/>
  <c r="AM239" i="1"/>
  <c r="AK239" i="1"/>
  <c r="AP239" i="1" s="1"/>
  <c r="AI239" i="1"/>
  <c r="AH239" i="1"/>
  <c r="AG239" i="1"/>
  <c r="AB239" i="1"/>
  <c r="Z239" i="1"/>
  <c r="X239" i="1"/>
  <c r="AJ239" i="1" s="1"/>
  <c r="V239" i="1"/>
  <c r="T239" i="1"/>
  <c r="AO238" i="1"/>
  <c r="AM238" i="1"/>
  <c r="AK238" i="1"/>
  <c r="AP238" i="1" s="1"/>
  <c r="AI238" i="1"/>
  <c r="AH238" i="1"/>
  <c r="AG238" i="1"/>
  <c r="AB238" i="1"/>
  <c r="Z238" i="1"/>
  <c r="X238" i="1"/>
  <c r="V238" i="1"/>
  <c r="T238" i="1"/>
  <c r="AO237" i="1"/>
  <c r="AM237" i="1"/>
  <c r="AK237" i="1"/>
  <c r="AP237" i="1" s="1"/>
  <c r="AI237" i="1"/>
  <c r="AH237" i="1"/>
  <c r="AG237" i="1"/>
  <c r="AB237" i="1"/>
  <c r="Z237" i="1"/>
  <c r="X237" i="1"/>
  <c r="V237" i="1"/>
  <c r="T237" i="1"/>
  <c r="AP236" i="1"/>
  <c r="AO236" i="1"/>
  <c r="AM236" i="1"/>
  <c r="AL236" i="1"/>
  <c r="AK236" i="1"/>
  <c r="AI236" i="1"/>
  <c r="AH236" i="1"/>
  <c r="AG236" i="1"/>
  <c r="AB236" i="1"/>
  <c r="Z236" i="1"/>
  <c r="X236" i="1"/>
  <c r="V236" i="1"/>
  <c r="T236" i="1"/>
  <c r="AO235" i="1"/>
  <c r="AM235" i="1"/>
  <c r="AK235" i="1"/>
  <c r="AL235" i="1" s="1"/>
  <c r="AI235" i="1"/>
  <c r="AH235" i="1"/>
  <c r="AG235" i="1"/>
  <c r="H234" i="2"/>
  <c r="AB235" i="1"/>
  <c r="Z235" i="1"/>
  <c r="X235" i="1"/>
  <c r="V235" i="1"/>
  <c r="T235" i="1"/>
  <c r="AO234" i="1"/>
  <c r="AM234" i="1"/>
  <c r="AK234" i="1"/>
  <c r="AP234" i="1" s="1"/>
  <c r="AI234" i="1"/>
  <c r="AH234" i="1"/>
  <c r="AG234" i="1"/>
  <c r="H233" i="2" s="1"/>
  <c r="AB234" i="1"/>
  <c r="Z234" i="1"/>
  <c r="X234" i="1"/>
  <c r="V234" i="1"/>
  <c r="T234" i="1"/>
  <c r="AP178" i="1"/>
  <c r="AO178" i="1"/>
  <c r="AM178" i="1"/>
  <c r="AL178" i="1"/>
  <c r="AK178" i="1"/>
  <c r="AI178" i="1"/>
  <c r="AH178" i="1"/>
  <c r="AG178" i="1"/>
  <c r="H177" i="2"/>
  <c r="AB178" i="1"/>
  <c r="Z178" i="1"/>
  <c r="X178" i="1"/>
  <c r="V178" i="1"/>
  <c r="T178" i="1"/>
  <c r="AP177" i="1"/>
  <c r="AO177" i="1"/>
  <c r="AM177" i="1"/>
  <c r="AL177" i="1"/>
  <c r="AK177" i="1"/>
  <c r="AI177" i="1"/>
  <c r="AH177" i="1"/>
  <c r="AG177" i="1"/>
  <c r="H176" i="2"/>
  <c r="AB177" i="1"/>
  <c r="Z177" i="1"/>
  <c r="X177" i="1"/>
  <c r="V177" i="1"/>
  <c r="T177" i="1"/>
  <c r="AO176" i="1"/>
  <c r="AM176" i="1"/>
  <c r="AL176" i="1"/>
  <c r="AK176" i="1"/>
  <c r="AP176" i="1" s="1"/>
  <c r="AI176" i="1"/>
  <c r="AH176" i="1"/>
  <c r="AG176" i="1"/>
  <c r="H175" i="2" s="1"/>
  <c r="AB176" i="1"/>
  <c r="Z176" i="1"/>
  <c r="X176" i="1"/>
  <c r="V176" i="1"/>
  <c r="T176" i="1"/>
  <c r="AP175" i="1"/>
  <c r="AO175" i="1"/>
  <c r="AM175" i="1"/>
  <c r="AK175" i="1"/>
  <c r="AL175" i="1" s="1"/>
  <c r="AI175" i="1"/>
  <c r="AH175" i="1"/>
  <c r="AG175" i="1"/>
  <c r="H174" i="2" s="1"/>
  <c r="AB175" i="1"/>
  <c r="Z175" i="1"/>
  <c r="X175" i="1"/>
  <c r="V175" i="1"/>
  <c r="T175" i="1"/>
  <c r="AP174" i="1"/>
  <c r="AO174" i="1"/>
  <c r="AM174" i="1"/>
  <c r="AL174" i="1"/>
  <c r="AK174" i="1"/>
  <c r="AI174" i="1"/>
  <c r="AH174" i="1"/>
  <c r="AG174" i="1"/>
  <c r="H173" i="2" s="1"/>
  <c r="AB174" i="1"/>
  <c r="Z174" i="1"/>
  <c r="X174" i="1"/>
  <c r="V174" i="1"/>
  <c r="T174" i="1"/>
  <c r="AO173" i="1"/>
  <c r="AM173" i="1"/>
  <c r="AK173" i="1"/>
  <c r="AL173" i="1" s="1"/>
  <c r="AI173" i="1"/>
  <c r="AH173" i="1"/>
  <c r="AG173" i="1"/>
  <c r="H172" i="2" s="1"/>
  <c r="AB173" i="1"/>
  <c r="Z173" i="1"/>
  <c r="X173" i="1"/>
  <c r="V173" i="1"/>
  <c r="T173" i="1"/>
  <c r="AO172" i="1"/>
  <c r="AM172" i="1"/>
  <c r="AK172" i="1"/>
  <c r="AP172" i="1" s="1"/>
  <c r="AI172" i="1"/>
  <c r="AH172" i="1"/>
  <c r="AG172" i="1"/>
  <c r="H171" i="2" s="1"/>
  <c r="AB172" i="1"/>
  <c r="Z172" i="1"/>
  <c r="X172" i="1"/>
  <c r="V172" i="1"/>
  <c r="T172" i="1"/>
  <c r="AP171" i="1"/>
  <c r="AO171" i="1"/>
  <c r="AM171" i="1"/>
  <c r="AL171" i="1"/>
  <c r="AK171" i="1"/>
  <c r="AI171" i="1"/>
  <c r="AH171" i="1"/>
  <c r="AG171" i="1"/>
  <c r="H170" i="2"/>
  <c r="AB171" i="1"/>
  <c r="Z171" i="1"/>
  <c r="X171" i="1"/>
  <c r="V171" i="1"/>
  <c r="T171" i="1"/>
  <c r="AP170" i="1"/>
  <c r="AO170" i="1"/>
  <c r="AM170" i="1"/>
  <c r="AL170" i="1"/>
  <c r="AK170" i="1"/>
  <c r="AI170" i="1"/>
  <c r="AH170" i="1"/>
  <c r="AG170" i="1"/>
  <c r="H169" i="2" s="1"/>
  <c r="AB170" i="1"/>
  <c r="Z170" i="1"/>
  <c r="X170" i="1"/>
  <c r="V170" i="1"/>
  <c r="T170" i="1"/>
  <c r="AO169" i="1"/>
  <c r="AM169" i="1"/>
  <c r="AK169" i="1"/>
  <c r="AL169" i="1" s="1"/>
  <c r="AI169" i="1"/>
  <c r="AH169" i="1"/>
  <c r="AG169" i="1"/>
  <c r="H168" i="2"/>
  <c r="AB169" i="1"/>
  <c r="Z169" i="1"/>
  <c r="X169" i="1"/>
  <c r="V169" i="1"/>
  <c r="T169" i="1"/>
  <c r="AP168" i="1"/>
  <c r="AO168" i="1"/>
  <c r="AM168" i="1"/>
  <c r="AL168" i="1"/>
  <c r="AK168" i="1"/>
  <c r="AI168" i="1"/>
  <c r="AH168" i="1"/>
  <c r="AG168" i="1"/>
  <c r="H167" i="2"/>
  <c r="AB168" i="1"/>
  <c r="Z168" i="1"/>
  <c r="X168" i="1"/>
  <c r="V168" i="1"/>
  <c r="T168" i="1"/>
  <c r="AP167" i="1"/>
  <c r="AO167" i="1"/>
  <c r="AM167" i="1"/>
  <c r="AL167" i="1"/>
  <c r="AK167" i="1"/>
  <c r="AI167" i="1"/>
  <c r="AH167" i="1"/>
  <c r="AG167" i="1"/>
  <c r="H166" i="2"/>
  <c r="AB167" i="1"/>
  <c r="Z167" i="1"/>
  <c r="X167" i="1"/>
  <c r="V167" i="1"/>
  <c r="T167" i="1"/>
  <c r="AO166" i="1"/>
  <c r="AM166" i="1"/>
  <c r="AK166" i="1"/>
  <c r="AL166" i="1" s="1"/>
  <c r="AI166" i="1"/>
  <c r="AH166" i="1"/>
  <c r="AG166" i="1"/>
  <c r="H165" i="2" s="1"/>
  <c r="AB166" i="1"/>
  <c r="Z166" i="1"/>
  <c r="X166" i="1"/>
  <c r="V166" i="1"/>
  <c r="T166" i="1"/>
  <c r="AO165" i="1"/>
  <c r="AM165" i="1"/>
  <c r="AK165" i="1"/>
  <c r="AP165" i="1" s="1"/>
  <c r="AI165" i="1"/>
  <c r="AH165" i="1"/>
  <c r="AG165" i="1"/>
  <c r="H164" i="2"/>
  <c r="AB165" i="1"/>
  <c r="Z165" i="1"/>
  <c r="X165" i="1"/>
  <c r="V165" i="1"/>
  <c r="T165" i="1"/>
  <c r="AO164" i="1"/>
  <c r="AM164" i="1"/>
  <c r="AK164" i="1"/>
  <c r="AP164" i="1" s="1"/>
  <c r="AI164" i="1"/>
  <c r="AH164" i="1"/>
  <c r="AG164" i="1"/>
  <c r="H163" i="2"/>
  <c r="AB164" i="1"/>
  <c r="Z164" i="1"/>
  <c r="X164" i="1"/>
  <c r="V164" i="1"/>
  <c r="T164" i="1"/>
  <c r="AO163" i="1"/>
  <c r="AM163" i="1"/>
  <c r="AK163" i="1"/>
  <c r="AP163" i="1" s="1"/>
  <c r="AI163" i="1"/>
  <c r="AH163" i="1"/>
  <c r="AG163" i="1"/>
  <c r="H162" i="2"/>
  <c r="AB163" i="1"/>
  <c r="Z163" i="1"/>
  <c r="X163" i="1"/>
  <c r="V163" i="1"/>
  <c r="T163" i="1"/>
  <c r="AO162" i="1"/>
  <c r="AM162" i="1"/>
  <c r="AK162" i="1"/>
  <c r="AP162" i="1" s="1"/>
  <c r="AI162" i="1"/>
  <c r="AH162" i="1"/>
  <c r="AG162" i="1"/>
  <c r="H161" i="2" s="1"/>
  <c r="AB162" i="1"/>
  <c r="Z162" i="1"/>
  <c r="X162" i="1"/>
  <c r="V162" i="1"/>
  <c r="T162" i="1"/>
  <c r="AP161" i="1"/>
  <c r="AO161" i="1"/>
  <c r="AM161" i="1"/>
  <c r="AK161" i="1"/>
  <c r="AL161" i="1" s="1"/>
  <c r="AI161" i="1"/>
  <c r="AH161" i="1"/>
  <c r="AG161" i="1"/>
  <c r="H160" i="2" s="1"/>
  <c r="AB161" i="1"/>
  <c r="Z161" i="1"/>
  <c r="X161" i="1"/>
  <c r="V161" i="1"/>
  <c r="T161" i="1"/>
  <c r="AP160" i="1"/>
  <c r="AO160" i="1"/>
  <c r="AM160" i="1"/>
  <c r="AL160" i="1"/>
  <c r="AK160" i="1"/>
  <c r="AI160" i="1"/>
  <c r="AH160" i="1"/>
  <c r="AG160" i="1"/>
  <c r="H159" i="2" s="1"/>
  <c r="AB160" i="1"/>
  <c r="Z160" i="1"/>
  <c r="X160" i="1"/>
  <c r="V160" i="1"/>
  <c r="T160" i="1"/>
  <c r="AO225" i="1"/>
  <c r="AM225" i="1"/>
  <c r="AK225" i="1"/>
  <c r="AP225" i="1" s="1"/>
  <c r="AI225" i="1"/>
  <c r="AH225" i="1"/>
  <c r="AG225" i="1"/>
  <c r="H224" i="2" s="1"/>
  <c r="AB225" i="1"/>
  <c r="Z225" i="1"/>
  <c r="X225" i="1"/>
  <c r="V225" i="1"/>
  <c r="T225" i="1"/>
  <c r="AP159" i="1"/>
  <c r="AO159" i="1"/>
  <c r="AM159" i="1"/>
  <c r="AK159" i="1"/>
  <c r="AL159" i="1" s="1"/>
  <c r="AI159" i="1"/>
  <c r="AH159" i="1"/>
  <c r="AG159" i="1"/>
  <c r="H158" i="2"/>
  <c r="AB159" i="1"/>
  <c r="Z159" i="1"/>
  <c r="X159" i="1"/>
  <c r="V159" i="1"/>
  <c r="T159" i="1"/>
  <c r="AO158" i="1"/>
  <c r="AM158" i="1"/>
  <c r="AK158" i="1"/>
  <c r="AP158" i="1" s="1"/>
  <c r="AI158" i="1"/>
  <c r="AH158" i="1"/>
  <c r="AG158" i="1"/>
  <c r="H157" i="2"/>
  <c r="AB158" i="1"/>
  <c r="Z158" i="1"/>
  <c r="X158" i="1"/>
  <c r="V158" i="1"/>
  <c r="T158" i="1"/>
  <c r="AO209" i="1"/>
  <c r="AM209" i="1"/>
  <c r="AK209" i="1"/>
  <c r="AP209" i="1" s="1"/>
  <c r="AI209" i="1"/>
  <c r="AH209" i="1"/>
  <c r="AG209" i="1"/>
  <c r="H208" i="2" s="1"/>
  <c r="AB209" i="1"/>
  <c r="Z209" i="1"/>
  <c r="X209" i="1"/>
  <c r="V209" i="1"/>
  <c r="T209" i="1"/>
  <c r="AO157" i="1"/>
  <c r="AM157" i="1"/>
  <c r="AK157" i="1"/>
  <c r="AP157" i="1" s="1"/>
  <c r="AI157" i="1"/>
  <c r="AH157" i="1"/>
  <c r="AG157" i="1"/>
  <c r="H156" i="2"/>
  <c r="AB157" i="1"/>
  <c r="Z157" i="1"/>
  <c r="X157" i="1"/>
  <c r="V157" i="1"/>
  <c r="T157" i="1"/>
  <c r="AP233" i="1"/>
  <c r="AO233" i="1"/>
  <c r="AM233" i="1"/>
  <c r="AK233" i="1"/>
  <c r="AL233" i="1" s="1"/>
  <c r="AI233" i="1"/>
  <c r="AH233" i="1"/>
  <c r="AG233" i="1"/>
  <c r="H232" i="2" s="1"/>
  <c r="AB233" i="1"/>
  <c r="Z233" i="1"/>
  <c r="X233" i="1"/>
  <c r="V233" i="1"/>
  <c r="T233" i="1"/>
  <c r="AO156" i="1"/>
  <c r="AM156" i="1"/>
  <c r="AK156" i="1"/>
  <c r="AP156" i="1" s="1"/>
  <c r="AI156" i="1"/>
  <c r="AH156" i="1"/>
  <c r="AG156" i="1"/>
  <c r="H155" i="2" s="1"/>
  <c r="AB156" i="1"/>
  <c r="Z156" i="1"/>
  <c r="X156" i="1"/>
  <c r="V156" i="1"/>
  <c r="T156" i="1"/>
  <c r="AO155" i="1"/>
  <c r="AM155" i="1"/>
  <c r="AK155" i="1"/>
  <c r="AP155" i="1" s="1"/>
  <c r="AI155" i="1"/>
  <c r="AH155" i="1"/>
  <c r="AG155" i="1"/>
  <c r="H154" i="2" s="1"/>
  <c r="AB155" i="1"/>
  <c r="Z155" i="1"/>
  <c r="X155" i="1"/>
  <c r="V155" i="1"/>
  <c r="T155" i="1"/>
  <c r="AO154" i="1"/>
  <c r="AM154" i="1"/>
  <c r="AL154" i="1"/>
  <c r="AK154" i="1"/>
  <c r="AP154" i="1" s="1"/>
  <c r="AI154" i="1"/>
  <c r="AH154" i="1"/>
  <c r="AG154" i="1"/>
  <c r="H153" i="2"/>
  <c r="AB154" i="1"/>
  <c r="Z154" i="1"/>
  <c r="X154" i="1"/>
  <c r="V154" i="1"/>
  <c r="T154" i="1"/>
  <c r="AO224" i="1"/>
  <c r="AM224" i="1"/>
  <c r="AK224" i="1"/>
  <c r="AP224" i="1" s="1"/>
  <c r="AI224" i="1"/>
  <c r="AH224" i="1"/>
  <c r="AG224" i="1"/>
  <c r="H223" i="2" s="1"/>
  <c r="AB224" i="1"/>
  <c r="Z224" i="1"/>
  <c r="X224" i="1"/>
  <c r="V224" i="1"/>
  <c r="T224" i="1"/>
  <c r="AO153" i="1"/>
  <c r="AM153" i="1"/>
  <c r="AK153" i="1"/>
  <c r="AP153" i="1" s="1"/>
  <c r="AI153" i="1"/>
  <c r="AH153" i="1"/>
  <c r="AG153" i="1"/>
  <c r="H152" i="2" s="1"/>
  <c r="AB153" i="1"/>
  <c r="Z153" i="1"/>
  <c r="X153" i="1"/>
  <c r="V153" i="1"/>
  <c r="T153" i="1"/>
  <c r="AO152" i="1"/>
  <c r="AM152" i="1"/>
  <c r="AK152" i="1"/>
  <c r="AP152" i="1" s="1"/>
  <c r="AI152" i="1"/>
  <c r="AH152" i="1"/>
  <c r="AG152" i="1"/>
  <c r="H151" i="2"/>
  <c r="AB152" i="1"/>
  <c r="Z152" i="1"/>
  <c r="X152" i="1"/>
  <c r="V152" i="1"/>
  <c r="T152" i="1"/>
  <c r="AP151" i="1"/>
  <c r="AO151" i="1"/>
  <c r="AM151" i="1"/>
  <c r="AK151" i="1"/>
  <c r="AL151" i="1" s="1"/>
  <c r="AI151" i="1"/>
  <c r="AH151" i="1"/>
  <c r="AG151" i="1"/>
  <c r="H150" i="2" s="1"/>
  <c r="AB151" i="1"/>
  <c r="Z151" i="1"/>
  <c r="X151" i="1"/>
  <c r="V151" i="1"/>
  <c r="T151" i="1"/>
  <c r="AO150" i="1"/>
  <c r="AM150" i="1"/>
  <c r="AK150" i="1"/>
  <c r="AP150" i="1" s="1"/>
  <c r="AI150" i="1"/>
  <c r="AH150" i="1"/>
  <c r="AG150" i="1"/>
  <c r="H149" i="2"/>
  <c r="AB150" i="1"/>
  <c r="Z150" i="1"/>
  <c r="X150" i="1"/>
  <c r="V150" i="1"/>
  <c r="T150" i="1"/>
  <c r="AO149" i="1"/>
  <c r="AM149" i="1"/>
  <c r="AK149" i="1"/>
  <c r="AP149" i="1" s="1"/>
  <c r="AI149" i="1"/>
  <c r="AH149" i="1"/>
  <c r="AG149" i="1"/>
  <c r="AJ149" i="1" s="1"/>
  <c r="AB149" i="1"/>
  <c r="Z149" i="1"/>
  <c r="X149" i="1"/>
  <c r="V149" i="1"/>
  <c r="T149" i="1"/>
  <c r="AP223" i="1"/>
  <c r="AO223" i="1"/>
  <c r="AM223" i="1"/>
  <c r="AL223" i="1"/>
  <c r="AK223" i="1"/>
  <c r="AI223" i="1"/>
  <c r="AH223" i="1"/>
  <c r="AG223" i="1"/>
  <c r="H222" i="2"/>
  <c r="AB223" i="1"/>
  <c r="Z223" i="1"/>
  <c r="X223" i="1"/>
  <c r="V223" i="1"/>
  <c r="T223" i="1"/>
  <c r="AO148" i="1"/>
  <c r="AM148" i="1"/>
  <c r="AK148" i="1"/>
  <c r="AL148" i="1" s="1"/>
  <c r="AI148" i="1"/>
  <c r="AH148" i="1"/>
  <c r="AG148" i="1"/>
  <c r="H147" i="2"/>
  <c r="AB148" i="1"/>
  <c r="Z148" i="1"/>
  <c r="X148" i="1"/>
  <c r="V148" i="1"/>
  <c r="T148" i="1"/>
  <c r="AO222" i="1"/>
  <c r="AM222" i="1"/>
  <c r="AL222" i="1"/>
  <c r="AK222" i="1"/>
  <c r="AP222" i="1" s="1"/>
  <c r="AI222" i="1"/>
  <c r="AH222" i="1"/>
  <c r="AG222" i="1"/>
  <c r="H221" i="2" s="1"/>
  <c r="AB222" i="1"/>
  <c r="Z222" i="1"/>
  <c r="X222" i="1"/>
  <c r="V222" i="1"/>
  <c r="T222" i="1"/>
  <c r="AO147" i="1"/>
  <c r="AM147" i="1"/>
  <c r="AL147" i="1"/>
  <c r="AK147" i="1"/>
  <c r="AP147" i="1" s="1"/>
  <c r="AI147" i="1"/>
  <c r="AH147" i="1"/>
  <c r="AG147" i="1"/>
  <c r="H146" i="2" s="1"/>
  <c r="AB147" i="1"/>
  <c r="Z147" i="1"/>
  <c r="X147" i="1"/>
  <c r="V147" i="1"/>
  <c r="T147" i="1"/>
  <c r="AP146" i="1"/>
  <c r="AO146" i="1"/>
  <c r="AM146" i="1"/>
  <c r="AK146" i="1"/>
  <c r="AL146" i="1" s="1"/>
  <c r="AI146" i="1"/>
  <c r="AH146" i="1"/>
  <c r="AG146" i="1"/>
  <c r="AB146" i="1"/>
  <c r="Z146" i="1"/>
  <c r="X146" i="1"/>
  <c r="V146" i="1"/>
  <c r="T146" i="1"/>
  <c r="AO145" i="1"/>
  <c r="AM145" i="1"/>
  <c r="AK145" i="1"/>
  <c r="AL145" i="1" s="1"/>
  <c r="AI145" i="1"/>
  <c r="AH145" i="1"/>
  <c r="AG145" i="1"/>
  <c r="H144" i="2" s="1"/>
  <c r="AB145" i="1"/>
  <c r="Z145" i="1"/>
  <c r="X145" i="1"/>
  <c r="V145" i="1"/>
  <c r="T145" i="1"/>
  <c r="AO208" i="1"/>
  <c r="AM208" i="1"/>
  <c r="AI208" i="1"/>
  <c r="AG208" i="1"/>
  <c r="AB208" i="1"/>
  <c r="Z208" i="1"/>
  <c r="X208" i="1"/>
  <c r="V208" i="1"/>
  <c r="T208" i="1"/>
  <c r="G208" i="1"/>
  <c r="AO207" i="1"/>
  <c r="AM207" i="1"/>
  <c r="AI207" i="1"/>
  <c r="AG207" i="1"/>
  <c r="AB207" i="1"/>
  <c r="Z207" i="1"/>
  <c r="X207" i="1"/>
  <c r="V207" i="1"/>
  <c r="T207" i="1"/>
  <c r="G207" i="1"/>
  <c r="AK207" i="1" s="1"/>
  <c r="AO206" i="1"/>
  <c r="AM206" i="1"/>
  <c r="AI206" i="1"/>
  <c r="AG206" i="1"/>
  <c r="AB206" i="1"/>
  <c r="Z206" i="1"/>
  <c r="X206" i="1"/>
  <c r="V206" i="1"/>
  <c r="T206" i="1"/>
  <c r="G206" i="1"/>
  <c r="AK206" i="1" s="1"/>
  <c r="AO205" i="1"/>
  <c r="AM205" i="1"/>
  <c r="AK205" i="1"/>
  <c r="AP205" i="1" s="1"/>
  <c r="AI205" i="1"/>
  <c r="AH205" i="1"/>
  <c r="AG205" i="1"/>
  <c r="AB205" i="1"/>
  <c r="Z205" i="1"/>
  <c r="X205" i="1"/>
  <c r="V205" i="1"/>
  <c r="T205" i="1"/>
  <c r="G205" i="1"/>
  <c r="AO204" i="1"/>
  <c r="AM204" i="1"/>
  <c r="AI204" i="1"/>
  <c r="AG204" i="1"/>
  <c r="AB204" i="1"/>
  <c r="Z204" i="1"/>
  <c r="X204" i="1"/>
  <c r="V204" i="1"/>
  <c r="T204" i="1"/>
  <c r="G204" i="1"/>
  <c r="AO203" i="1"/>
  <c r="AM203" i="1"/>
  <c r="AI203" i="1"/>
  <c r="AH203" i="1"/>
  <c r="AG203" i="1"/>
  <c r="H202" i="2" s="1"/>
  <c r="AB203" i="1"/>
  <c r="Z203" i="1"/>
  <c r="X203" i="1"/>
  <c r="V203" i="1"/>
  <c r="T203" i="1"/>
  <c r="G203" i="1"/>
  <c r="AK203" i="1" s="1"/>
  <c r="AP203" i="1" s="1"/>
  <c r="AO144" i="1"/>
  <c r="AM144" i="1"/>
  <c r="AK144" i="1"/>
  <c r="AP144" i="1" s="1"/>
  <c r="AI144" i="1"/>
  <c r="AH144" i="1"/>
  <c r="AG144" i="1"/>
  <c r="H143" i="2"/>
  <c r="AB144" i="1"/>
  <c r="Z144" i="1"/>
  <c r="X144" i="1"/>
  <c r="V144" i="1"/>
  <c r="T144" i="1"/>
  <c r="AO202" i="1"/>
  <c r="AM202" i="1"/>
  <c r="AK202" i="1"/>
  <c r="AP202" i="1" s="1"/>
  <c r="AI202" i="1"/>
  <c r="AH202" i="1"/>
  <c r="AG202" i="1"/>
  <c r="H201" i="2" s="1"/>
  <c r="AB202" i="1"/>
  <c r="Z202" i="1"/>
  <c r="X202" i="1"/>
  <c r="V202" i="1"/>
  <c r="T202" i="1"/>
  <c r="AO201" i="1"/>
  <c r="AM201" i="1"/>
  <c r="AK201" i="1"/>
  <c r="AP201" i="1" s="1"/>
  <c r="AI201" i="1"/>
  <c r="AH201" i="1"/>
  <c r="AG201" i="1"/>
  <c r="H200" i="2" s="1"/>
  <c r="AB201" i="1"/>
  <c r="Z201" i="1"/>
  <c r="X201" i="1"/>
  <c r="V201" i="1"/>
  <c r="T201" i="1"/>
  <c r="AO200" i="1"/>
  <c r="AM200" i="1"/>
  <c r="AK200" i="1"/>
  <c r="AI200" i="1"/>
  <c r="AH200" i="1"/>
  <c r="AG200" i="1"/>
  <c r="H199" i="2" s="1"/>
  <c r="AB200" i="1"/>
  <c r="Z200" i="1"/>
  <c r="X200" i="1"/>
  <c r="V200" i="1"/>
  <c r="T200" i="1"/>
  <c r="AO199" i="1"/>
  <c r="AM199" i="1"/>
  <c r="AK199" i="1"/>
  <c r="AP199" i="1" s="1"/>
  <c r="AI199" i="1"/>
  <c r="AH199" i="1"/>
  <c r="AG199" i="1"/>
  <c r="H198" i="2"/>
  <c r="AB199" i="1"/>
  <c r="Z199" i="1"/>
  <c r="X199" i="1"/>
  <c r="V199" i="1"/>
  <c r="T199" i="1"/>
  <c r="AJ199" i="1" s="1"/>
  <c r="AO198" i="1"/>
  <c r="AM198" i="1"/>
  <c r="AK198" i="1"/>
  <c r="AL198" i="1" s="1"/>
  <c r="AI198" i="1"/>
  <c r="AH198" i="1"/>
  <c r="AG198" i="1"/>
  <c r="H197" i="2" s="1"/>
  <c r="AB198" i="1"/>
  <c r="Z198" i="1"/>
  <c r="X198" i="1"/>
  <c r="V198" i="1"/>
  <c r="T198" i="1"/>
  <c r="AO143" i="1"/>
  <c r="AM143" i="1"/>
  <c r="AK143" i="1"/>
  <c r="AL143" i="1" s="1"/>
  <c r="AI143" i="1"/>
  <c r="AH143" i="1"/>
  <c r="AG143" i="1"/>
  <c r="AB143" i="1"/>
  <c r="Z143" i="1"/>
  <c r="X143" i="1"/>
  <c r="V143" i="1"/>
  <c r="T143" i="1"/>
  <c r="AO142" i="1"/>
  <c r="AM142" i="1"/>
  <c r="AK142" i="1"/>
  <c r="AP142" i="1" s="1"/>
  <c r="AI142" i="1"/>
  <c r="AH142" i="1"/>
  <c r="AG142" i="1"/>
  <c r="AB142" i="1"/>
  <c r="Z142" i="1"/>
  <c r="X142" i="1"/>
  <c r="V142" i="1"/>
  <c r="T142" i="1"/>
  <c r="AO141" i="1"/>
  <c r="AM141" i="1"/>
  <c r="AK141" i="1"/>
  <c r="AP141" i="1" s="1"/>
  <c r="AI141" i="1"/>
  <c r="AH141" i="1"/>
  <c r="AG141" i="1"/>
  <c r="AB141" i="1"/>
  <c r="Z141" i="1"/>
  <c r="X141" i="1"/>
  <c r="V141" i="1"/>
  <c r="T141" i="1"/>
  <c r="AO140" i="1"/>
  <c r="AM140" i="1"/>
  <c r="AK140" i="1"/>
  <c r="AP140" i="1" s="1"/>
  <c r="AI140" i="1"/>
  <c r="AH140" i="1"/>
  <c r="AG140" i="1"/>
  <c r="AJ140" i="1" s="1"/>
  <c r="AB140" i="1"/>
  <c r="Z140" i="1"/>
  <c r="X140" i="1"/>
  <c r="V140" i="1"/>
  <c r="T140" i="1"/>
  <c r="AP139" i="1"/>
  <c r="AO139" i="1"/>
  <c r="AM139" i="1"/>
  <c r="AK139" i="1"/>
  <c r="AL139" i="1" s="1"/>
  <c r="AI139" i="1"/>
  <c r="AH139" i="1"/>
  <c r="AG139" i="1"/>
  <c r="H138" i="2"/>
  <c r="AB139" i="1"/>
  <c r="Z139" i="1"/>
  <c r="X139" i="1"/>
  <c r="V139" i="1"/>
  <c r="T139" i="1"/>
  <c r="AO138" i="1"/>
  <c r="AM138" i="1"/>
  <c r="AK138" i="1"/>
  <c r="AP138" i="1" s="1"/>
  <c r="AI138" i="1"/>
  <c r="AH138" i="1"/>
  <c r="AG138" i="1"/>
  <c r="H137" i="2"/>
  <c r="AB138" i="1"/>
  <c r="Z138" i="1"/>
  <c r="X138" i="1"/>
  <c r="V138" i="1"/>
  <c r="T138" i="1"/>
  <c r="AO137" i="1"/>
  <c r="AM137" i="1"/>
  <c r="AK137" i="1"/>
  <c r="AP137" i="1" s="1"/>
  <c r="AI137" i="1"/>
  <c r="AH137" i="1"/>
  <c r="AG137" i="1"/>
  <c r="H136" i="2" s="1"/>
  <c r="AB137" i="1"/>
  <c r="Z137" i="1"/>
  <c r="X137" i="1"/>
  <c r="V137" i="1"/>
  <c r="T137" i="1"/>
  <c r="AO136" i="1"/>
  <c r="AM136" i="1"/>
  <c r="AK136" i="1"/>
  <c r="AP136" i="1" s="1"/>
  <c r="AI136" i="1"/>
  <c r="AH136" i="1"/>
  <c r="AG136" i="1"/>
  <c r="H135" i="2"/>
  <c r="AB136" i="1"/>
  <c r="Z136" i="1"/>
  <c r="X136" i="1"/>
  <c r="V136" i="1"/>
  <c r="T136" i="1"/>
  <c r="AO197" i="1"/>
  <c r="AM197" i="1"/>
  <c r="AK197" i="1"/>
  <c r="AP197" i="1" s="1"/>
  <c r="AI197" i="1"/>
  <c r="AH197" i="1"/>
  <c r="AG197" i="1"/>
  <c r="H196" i="2" s="1"/>
  <c r="AB197" i="1"/>
  <c r="Z197" i="1"/>
  <c r="X197" i="1"/>
  <c r="V197" i="1"/>
  <c r="T197" i="1"/>
  <c r="AO196" i="1"/>
  <c r="AM196" i="1"/>
  <c r="AK196" i="1"/>
  <c r="AP196" i="1" s="1"/>
  <c r="AI196" i="1"/>
  <c r="AH196" i="1"/>
  <c r="AG196" i="1"/>
  <c r="H195" i="2"/>
  <c r="AB196" i="1"/>
  <c r="Z196" i="1"/>
  <c r="X196" i="1"/>
  <c r="V196" i="1"/>
  <c r="T196" i="1"/>
  <c r="AO195" i="1"/>
  <c r="AM195" i="1"/>
  <c r="AK195" i="1"/>
  <c r="AL195" i="1" s="1"/>
  <c r="AI195" i="1"/>
  <c r="AH195" i="1"/>
  <c r="AG195" i="1"/>
  <c r="H194" i="2"/>
  <c r="AB195" i="1"/>
  <c r="Z195" i="1"/>
  <c r="X195" i="1"/>
  <c r="V195" i="1"/>
  <c r="T195" i="1"/>
  <c r="AP135" i="1"/>
  <c r="AO135" i="1"/>
  <c r="AM135" i="1"/>
  <c r="AK135" i="1"/>
  <c r="AL135" i="1" s="1"/>
  <c r="AI135" i="1"/>
  <c r="AH135" i="1"/>
  <c r="AG135" i="1"/>
  <c r="H134" i="2"/>
  <c r="AB135" i="1"/>
  <c r="Z135" i="1"/>
  <c r="X135" i="1"/>
  <c r="V135" i="1"/>
  <c r="T135" i="1"/>
  <c r="AO134" i="1"/>
  <c r="AM134" i="1"/>
  <c r="AK134" i="1"/>
  <c r="AP134" i="1" s="1"/>
  <c r="AI134" i="1"/>
  <c r="AH134" i="1"/>
  <c r="AG134" i="1"/>
  <c r="H133" i="2" s="1"/>
  <c r="AB134" i="1"/>
  <c r="Z134" i="1"/>
  <c r="X134" i="1"/>
  <c r="V134" i="1"/>
  <c r="T134" i="1"/>
  <c r="AO133" i="1"/>
  <c r="AM133" i="1"/>
  <c r="AK133" i="1"/>
  <c r="AP133" i="1" s="1"/>
  <c r="AI133" i="1"/>
  <c r="AH133" i="1"/>
  <c r="AG133" i="1"/>
  <c r="H132" i="2" s="1"/>
  <c r="AB133" i="1"/>
  <c r="Z133" i="1"/>
  <c r="X133" i="1"/>
  <c r="V133" i="1"/>
  <c r="T133" i="1"/>
  <c r="AO132" i="1"/>
  <c r="AM132" i="1"/>
  <c r="AK132" i="1"/>
  <c r="AL132" i="1" s="1"/>
  <c r="AI132" i="1"/>
  <c r="AH132" i="1"/>
  <c r="AG132" i="1"/>
  <c r="H131" i="2" s="1"/>
  <c r="AB132" i="1"/>
  <c r="Z132" i="1"/>
  <c r="X132" i="1"/>
  <c r="V132" i="1"/>
  <c r="T132" i="1"/>
  <c r="AO194" i="1"/>
  <c r="AM194" i="1"/>
  <c r="AK194" i="1"/>
  <c r="AP194" i="1" s="1"/>
  <c r="AI194" i="1"/>
  <c r="AH194" i="1"/>
  <c r="AG194" i="1"/>
  <c r="H193" i="2"/>
  <c r="AB194" i="1"/>
  <c r="Z194" i="1"/>
  <c r="X194" i="1"/>
  <c r="V194" i="1"/>
  <c r="T194" i="1"/>
  <c r="AO193" i="1"/>
  <c r="AM193" i="1"/>
  <c r="AK193" i="1"/>
  <c r="AP193" i="1" s="1"/>
  <c r="AI193" i="1"/>
  <c r="AH193" i="1"/>
  <c r="AG193" i="1"/>
  <c r="H192" i="2" s="1"/>
  <c r="AB193" i="1"/>
  <c r="Z193" i="1"/>
  <c r="X193" i="1"/>
  <c r="V193" i="1"/>
  <c r="T193" i="1"/>
  <c r="AO192" i="1"/>
  <c r="AM192" i="1"/>
  <c r="AL192" i="1"/>
  <c r="AK192" i="1"/>
  <c r="AP192" i="1" s="1"/>
  <c r="AI192" i="1"/>
  <c r="AH192" i="1"/>
  <c r="AG192" i="1"/>
  <c r="H191" i="2"/>
  <c r="AB192" i="1"/>
  <c r="Z192" i="1"/>
  <c r="X192" i="1"/>
  <c r="V192" i="1"/>
  <c r="T192" i="1"/>
  <c r="AP131" i="1"/>
  <c r="AO131" i="1"/>
  <c r="AM131" i="1"/>
  <c r="AK131" i="1"/>
  <c r="AL131" i="1" s="1"/>
  <c r="AI131" i="1"/>
  <c r="AH131" i="1"/>
  <c r="AG131" i="1"/>
  <c r="H130" i="2" s="1"/>
  <c r="AB131" i="1"/>
  <c r="Z131" i="1"/>
  <c r="X131" i="1"/>
  <c r="V131" i="1"/>
  <c r="T131" i="1"/>
  <c r="AO130" i="1"/>
  <c r="AM130" i="1"/>
  <c r="AK130" i="1"/>
  <c r="AP130" i="1" s="1"/>
  <c r="AI130" i="1"/>
  <c r="AH130" i="1"/>
  <c r="AG130" i="1"/>
  <c r="AB130" i="1"/>
  <c r="Z130" i="1"/>
  <c r="X130" i="1"/>
  <c r="V130" i="1"/>
  <c r="T130" i="1"/>
  <c r="AO191" i="1"/>
  <c r="AM191" i="1"/>
  <c r="AL191" i="1"/>
  <c r="AK191" i="1"/>
  <c r="AP191" i="1" s="1"/>
  <c r="AI191" i="1"/>
  <c r="AH191" i="1"/>
  <c r="AG191" i="1"/>
  <c r="H190" i="2" s="1"/>
  <c r="AB191" i="1"/>
  <c r="Z191" i="1"/>
  <c r="X191" i="1"/>
  <c r="V191" i="1"/>
  <c r="T191" i="1"/>
  <c r="AO129" i="1"/>
  <c r="AM129" i="1"/>
  <c r="AK129" i="1"/>
  <c r="AL129" i="1" s="1"/>
  <c r="AI129" i="1"/>
  <c r="AH129" i="1"/>
  <c r="AG129" i="1"/>
  <c r="H128" i="2"/>
  <c r="AB129" i="1"/>
  <c r="Z129" i="1"/>
  <c r="X129" i="1"/>
  <c r="V129" i="1"/>
  <c r="T129" i="1"/>
  <c r="AJ129" i="1" s="1"/>
  <c r="AO128" i="1"/>
  <c r="AM128" i="1"/>
  <c r="AK128" i="1"/>
  <c r="AP128" i="1" s="1"/>
  <c r="AI128" i="1"/>
  <c r="AH128" i="1"/>
  <c r="AG128" i="1"/>
  <c r="H127" i="2" s="1"/>
  <c r="AB128" i="1"/>
  <c r="Z128" i="1"/>
  <c r="X128" i="1"/>
  <c r="V128" i="1"/>
  <c r="T128" i="1"/>
  <c r="AO221" i="1"/>
  <c r="AM221" i="1"/>
  <c r="AK221" i="1"/>
  <c r="AP221" i="1" s="1"/>
  <c r="AI221" i="1"/>
  <c r="AH221" i="1"/>
  <c r="AG221" i="1"/>
  <c r="H220" i="2"/>
  <c r="AB221" i="1"/>
  <c r="Z221" i="1"/>
  <c r="X221" i="1"/>
  <c r="V221" i="1"/>
  <c r="T221" i="1"/>
  <c r="AO127" i="1"/>
  <c r="AM127" i="1"/>
  <c r="AK127" i="1"/>
  <c r="AP127" i="1" s="1"/>
  <c r="AI127" i="1"/>
  <c r="AH127" i="1"/>
  <c r="AG127" i="1"/>
  <c r="AJ127" i="1"/>
  <c r="AB127" i="1"/>
  <c r="Z127" i="1"/>
  <c r="X127" i="1"/>
  <c r="V127" i="1"/>
  <c r="T127" i="1"/>
  <c r="AO126" i="1"/>
  <c r="AM126" i="1"/>
  <c r="AK126" i="1"/>
  <c r="AP126" i="1" s="1"/>
  <c r="AI126" i="1"/>
  <c r="AH126" i="1"/>
  <c r="AG126" i="1"/>
  <c r="H125" i="2" s="1"/>
  <c r="AB126" i="1"/>
  <c r="Z126" i="1"/>
  <c r="X126" i="1"/>
  <c r="V126" i="1"/>
  <c r="T126" i="1"/>
  <c r="AO125" i="1"/>
  <c r="AM125" i="1"/>
  <c r="AK125" i="1"/>
  <c r="AP125" i="1" s="1"/>
  <c r="AI125" i="1"/>
  <c r="AH125" i="1"/>
  <c r="AG125" i="1"/>
  <c r="H124" i="2" s="1"/>
  <c r="AB125" i="1"/>
  <c r="Z125" i="1"/>
  <c r="X125" i="1"/>
  <c r="V125" i="1"/>
  <c r="T125" i="1"/>
  <c r="AP124" i="1"/>
  <c r="AO124" i="1"/>
  <c r="AM124" i="1"/>
  <c r="AL124" i="1"/>
  <c r="AK124" i="1"/>
  <c r="AI124" i="1"/>
  <c r="AH124" i="1"/>
  <c r="AG124" i="1"/>
  <c r="H123" i="2" s="1"/>
  <c r="AB124" i="1"/>
  <c r="Z124" i="1"/>
  <c r="X124" i="1"/>
  <c r="V124" i="1"/>
  <c r="T124" i="1"/>
  <c r="AO123" i="1"/>
  <c r="AM123" i="1"/>
  <c r="AK123" i="1"/>
  <c r="AP123" i="1" s="1"/>
  <c r="AI123" i="1"/>
  <c r="AH123" i="1"/>
  <c r="AG123" i="1"/>
  <c r="H122" i="2" s="1"/>
  <c r="AB123" i="1"/>
  <c r="Z123" i="1"/>
  <c r="X123" i="1"/>
  <c r="V123" i="1"/>
  <c r="T123" i="1"/>
  <c r="AJ123" i="1" s="1"/>
  <c r="AO122" i="1"/>
  <c r="AM122" i="1"/>
  <c r="AK122" i="1"/>
  <c r="AP122" i="1" s="1"/>
  <c r="AI122" i="1"/>
  <c r="AH122" i="1"/>
  <c r="AG122" i="1"/>
  <c r="H121" i="2" s="1"/>
  <c r="AB122" i="1"/>
  <c r="Z122" i="1"/>
  <c r="X122" i="1"/>
  <c r="V122" i="1"/>
  <c r="T122" i="1"/>
  <c r="AO220" i="1"/>
  <c r="AM220" i="1"/>
  <c r="AK220" i="1"/>
  <c r="AI220" i="1"/>
  <c r="AH220" i="1"/>
  <c r="AG220" i="1"/>
  <c r="H219" i="2" s="1"/>
  <c r="AB220" i="1"/>
  <c r="Z220" i="1"/>
  <c r="X220" i="1"/>
  <c r="V220" i="1"/>
  <c r="T220" i="1"/>
  <c r="AO219" i="1"/>
  <c r="AM219" i="1"/>
  <c r="AK219" i="1"/>
  <c r="AL219" i="1" s="1"/>
  <c r="AI219" i="1"/>
  <c r="AH219" i="1"/>
  <c r="AG219" i="1"/>
  <c r="H218" i="2"/>
  <c r="AB219" i="1"/>
  <c r="Z219" i="1"/>
  <c r="X219" i="1"/>
  <c r="V219" i="1"/>
  <c r="T219" i="1"/>
  <c r="AO121" i="1"/>
  <c r="AM121" i="1"/>
  <c r="AK121" i="1"/>
  <c r="AP121" i="1" s="1"/>
  <c r="AI121" i="1"/>
  <c r="AH121" i="1"/>
  <c r="AG121" i="1"/>
  <c r="H120" i="2" s="1"/>
  <c r="AB121" i="1"/>
  <c r="Z121" i="1"/>
  <c r="X121" i="1"/>
  <c r="V121" i="1"/>
  <c r="T121" i="1"/>
  <c r="AP120" i="1"/>
  <c r="AO120" i="1"/>
  <c r="AM120" i="1"/>
  <c r="AL120" i="1"/>
  <c r="AK120" i="1"/>
  <c r="AI120" i="1"/>
  <c r="AH120" i="1"/>
  <c r="AG120" i="1"/>
  <c r="H119" i="2" s="1"/>
  <c r="AB120" i="1"/>
  <c r="Z120" i="1"/>
  <c r="X120" i="1"/>
  <c r="V120" i="1"/>
  <c r="T120" i="1"/>
  <c r="AO218" i="1"/>
  <c r="AM218" i="1"/>
  <c r="AK218" i="1"/>
  <c r="AL218" i="1" s="1"/>
  <c r="AI218" i="1"/>
  <c r="AH218" i="1"/>
  <c r="AG218" i="1"/>
  <c r="H217" i="2"/>
  <c r="AB218" i="1"/>
  <c r="Z218" i="1"/>
  <c r="X218" i="1"/>
  <c r="V218" i="1"/>
  <c r="T218" i="1"/>
  <c r="AO119" i="1"/>
  <c r="AM119" i="1"/>
  <c r="AK119" i="1"/>
  <c r="AP119" i="1" s="1"/>
  <c r="AI119" i="1"/>
  <c r="AH119" i="1"/>
  <c r="AG119" i="1"/>
  <c r="H118" i="2"/>
  <c r="AB119" i="1"/>
  <c r="Z119" i="1"/>
  <c r="X119" i="1"/>
  <c r="V119" i="1"/>
  <c r="T119" i="1"/>
  <c r="AO117" i="1"/>
  <c r="AM117" i="1"/>
  <c r="AK117" i="1"/>
  <c r="AP117" i="1" s="1"/>
  <c r="AI117" i="1"/>
  <c r="AH117" i="1"/>
  <c r="AG117" i="1"/>
  <c r="H116" i="2"/>
  <c r="AB117" i="1"/>
  <c r="Z117" i="1"/>
  <c r="X117" i="1"/>
  <c r="V117" i="1"/>
  <c r="T117" i="1"/>
  <c r="AO118" i="1"/>
  <c r="AM118" i="1"/>
  <c r="AK118" i="1"/>
  <c r="AP118" i="1" s="1"/>
  <c r="AI118" i="1"/>
  <c r="AH118" i="1"/>
  <c r="AG118" i="1"/>
  <c r="H117" i="2" s="1"/>
  <c r="AB118" i="1"/>
  <c r="Z118" i="1"/>
  <c r="X118" i="1"/>
  <c r="V118" i="1"/>
  <c r="T118" i="1"/>
  <c r="AO116" i="1"/>
  <c r="AM116" i="1"/>
  <c r="AK116" i="1"/>
  <c r="AP116" i="1" s="1"/>
  <c r="AI116" i="1"/>
  <c r="AH116" i="1"/>
  <c r="AG116" i="1"/>
  <c r="H115" i="2"/>
  <c r="AB116" i="1"/>
  <c r="Z116" i="1"/>
  <c r="X116" i="1"/>
  <c r="V116" i="1"/>
  <c r="T116" i="1"/>
  <c r="AO232" i="1"/>
  <c r="AM232" i="1"/>
  <c r="AK232" i="1"/>
  <c r="AP232" i="1" s="1"/>
  <c r="AI232" i="1"/>
  <c r="AH232" i="1"/>
  <c r="AG232" i="1"/>
  <c r="H231" i="2" s="1"/>
  <c r="AB232" i="1"/>
  <c r="Z232" i="1"/>
  <c r="X232" i="1"/>
  <c r="V232" i="1"/>
  <c r="T232" i="1"/>
  <c r="AO115" i="1"/>
  <c r="AM115" i="1"/>
  <c r="AK115" i="1"/>
  <c r="AP115" i="1" s="1"/>
  <c r="AI115" i="1"/>
  <c r="AH115" i="1"/>
  <c r="AG115" i="1"/>
  <c r="AB115" i="1"/>
  <c r="Z115" i="1"/>
  <c r="X115" i="1"/>
  <c r="V115" i="1"/>
  <c r="T115" i="1"/>
  <c r="AP114" i="1"/>
  <c r="AO114" i="1"/>
  <c r="AM114" i="1"/>
  <c r="AK114" i="1"/>
  <c r="AL114" i="1" s="1"/>
  <c r="AI114" i="1"/>
  <c r="AH114" i="1"/>
  <c r="AG114" i="1"/>
  <c r="AJ114" i="1" s="1"/>
  <c r="AB114" i="1"/>
  <c r="Z114" i="1"/>
  <c r="X114" i="1"/>
  <c r="V114" i="1"/>
  <c r="T114" i="1"/>
  <c r="AO113" i="1"/>
  <c r="AM113" i="1"/>
  <c r="AK113" i="1"/>
  <c r="AP113" i="1" s="1"/>
  <c r="AI113" i="1"/>
  <c r="AH113" i="1"/>
  <c r="AG113" i="1"/>
  <c r="AB113" i="1"/>
  <c r="Z113" i="1"/>
  <c r="X113" i="1"/>
  <c r="V113" i="1"/>
  <c r="T113" i="1"/>
  <c r="AO112" i="1"/>
  <c r="AM112" i="1"/>
  <c r="AK112" i="1"/>
  <c r="AP112" i="1" s="1"/>
  <c r="AI112" i="1"/>
  <c r="AH112" i="1"/>
  <c r="AG112" i="1"/>
  <c r="AB112" i="1"/>
  <c r="Z112" i="1"/>
  <c r="X112" i="1"/>
  <c r="V112" i="1"/>
  <c r="T112" i="1"/>
  <c r="AP111" i="1"/>
  <c r="AO111" i="1"/>
  <c r="AM111" i="1"/>
  <c r="AK111" i="1"/>
  <c r="AL111" i="1" s="1"/>
  <c r="AI111" i="1"/>
  <c r="AH111" i="1"/>
  <c r="AG111" i="1"/>
  <c r="AB111" i="1"/>
  <c r="Z111" i="1"/>
  <c r="X111" i="1"/>
  <c r="V111" i="1"/>
  <c r="T111" i="1"/>
  <c r="AP109" i="1"/>
  <c r="AO109" i="1"/>
  <c r="AM109" i="1"/>
  <c r="AK109" i="1"/>
  <c r="AL109" i="1" s="1"/>
  <c r="AI109" i="1"/>
  <c r="AH109" i="1"/>
  <c r="AG109" i="1"/>
  <c r="AB109" i="1"/>
  <c r="Z109" i="1"/>
  <c r="X109" i="1"/>
  <c r="V109" i="1"/>
  <c r="T109" i="1"/>
  <c r="AO110" i="1"/>
  <c r="AM110" i="1"/>
  <c r="AK110" i="1"/>
  <c r="AP110" i="1" s="1"/>
  <c r="AI110" i="1"/>
  <c r="AH110" i="1"/>
  <c r="AG110" i="1"/>
  <c r="H109" i="2"/>
  <c r="AB110" i="1"/>
  <c r="Z110" i="1"/>
  <c r="X110" i="1"/>
  <c r="V110" i="1"/>
  <c r="T110" i="1"/>
  <c r="AO108" i="1"/>
  <c r="AM108" i="1"/>
  <c r="AK108" i="1"/>
  <c r="AL108" i="1" s="1"/>
  <c r="AI108" i="1"/>
  <c r="AH108" i="1"/>
  <c r="AG108" i="1"/>
  <c r="H107" i="2" s="1"/>
  <c r="AB108" i="1"/>
  <c r="Z108" i="1"/>
  <c r="X108" i="1"/>
  <c r="V108" i="1"/>
  <c r="T108" i="1"/>
  <c r="AO107" i="1"/>
  <c r="AM107" i="1"/>
  <c r="AK107" i="1"/>
  <c r="AP107" i="1" s="1"/>
  <c r="AI107" i="1"/>
  <c r="AH107" i="1"/>
  <c r="AG107" i="1"/>
  <c r="H106" i="2"/>
  <c r="AB107" i="1"/>
  <c r="Z107" i="1"/>
  <c r="X107" i="1"/>
  <c r="V107" i="1"/>
  <c r="T107" i="1"/>
  <c r="AP106" i="1"/>
  <c r="AO106" i="1"/>
  <c r="AM106" i="1"/>
  <c r="AK106" i="1"/>
  <c r="AL106" i="1" s="1"/>
  <c r="AI106" i="1"/>
  <c r="AH106" i="1"/>
  <c r="AG106" i="1"/>
  <c r="H105" i="2" s="1"/>
  <c r="AB106" i="1"/>
  <c r="Z106" i="1"/>
  <c r="X106" i="1"/>
  <c r="V106" i="1"/>
  <c r="T106" i="1"/>
  <c r="AO105" i="1"/>
  <c r="AM105" i="1"/>
  <c r="AK105" i="1"/>
  <c r="AP105" i="1" s="1"/>
  <c r="AI105" i="1"/>
  <c r="AH105" i="1"/>
  <c r="AG105" i="1"/>
  <c r="H104" i="2"/>
  <c r="AB105" i="1"/>
  <c r="Z105" i="1"/>
  <c r="X105" i="1"/>
  <c r="V105" i="1"/>
  <c r="T105" i="1"/>
  <c r="AJ105" i="1" s="1"/>
  <c r="AP190" i="1"/>
  <c r="AO190" i="1"/>
  <c r="AM190" i="1"/>
  <c r="AL190" i="1"/>
  <c r="AK190" i="1"/>
  <c r="AI190" i="1"/>
  <c r="AH190" i="1"/>
  <c r="AG190" i="1"/>
  <c r="H189" i="2"/>
  <c r="AB190" i="1"/>
  <c r="Z190" i="1"/>
  <c r="X190" i="1"/>
  <c r="V190" i="1"/>
  <c r="T190" i="1"/>
  <c r="AO189" i="1"/>
  <c r="AM189" i="1"/>
  <c r="AK189" i="1"/>
  <c r="AP189" i="1" s="1"/>
  <c r="AI189" i="1"/>
  <c r="AH189" i="1"/>
  <c r="AG189" i="1"/>
  <c r="H188" i="2"/>
  <c r="AB189" i="1"/>
  <c r="Z189" i="1"/>
  <c r="X189" i="1"/>
  <c r="V189" i="1"/>
  <c r="T189" i="1"/>
  <c r="AO188" i="1"/>
  <c r="AM188" i="1"/>
  <c r="AK188" i="1"/>
  <c r="AP188" i="1" s="1"/>
  <c r="AI188" i="1"/>
  <c r="AH188" i="1"/>
  <c r="AG188" i="1"/>
  <c r="H187" i="2"/>
  <c r="AB188" i="1"/>
  <c r="Z188" i="1"/>
  <c r="X188" i="1"/>
  <c r="V188" i="1"/>
  <c r="T188" i="1"/>
  <c r="AP104" i="1"/>
  <c r="AO104" i="1"/>
  <c r="AM104" i="1"/>
  <c r="AK104" i="1"/>
  <c r="AL104" i="1" s="1"/>
  <c r="AI104" i="1"/>
  <c r="AH104" i="1"/>
  <c r="AG104" i="1"/>
  <c r="H103" i="2" s="1"/>
  <c r="AB104" i="1"/>
  <c r="Z104" i="1"/>
  <c r="X104" i="1"/>
  <c r="V104" i="1"/>
  <c r="T104" i="1"/>
  <c r="AO103" i="1"/>
  <c r="AM103" i="1"/>
  <c r="AK103" i="1"/>
  <c r="AP103" i="1" s="1"/>
  <c r="AI103" i="1"/>
  <c r="AH103" i="1"/>
  <c r="AG103" i="1"/>
  <c r="H102" i="2"/>
  <c r="AB103" i="1"/>
  <c r="Z103" i="1"/>
  <c r="X103" i="1"/>
  <c r="V103" i="1"/>
  <c r="T103" i="1"/>
  <c r="AP102" i="1"/>
  <c r="AO102" i="1"/>
  <c r="AM102" i="1"/>
  <c r="AL102" i="1"/>
  <c r="AK102" i="1"/>
  <c r="AI102" i="1"/>
  <c r="AH102" i="1"/>
  <c r="AG102" i="1"/>
  <c r="AB102" i="1"/>
  <c r="Z102" i="1"/>
  <c r="X102" i="1"/>
  <c r="V102" i="1"/>
  <c r="T102" i="1"/>
  <c r="AO101" i="1"/>
  <c r="AM101" i="1"/>
  <c r="AK101" i="1"/>
  <c r="AP101" i="1" s="1"/>
  <c r="AI101" i="1"/>
  <c r="AH101" i="1"/>
  <c r="AG101" i="1"/>
  <c r="H100" i="2" s="1"/>
  <c r="AB101" i="1"/>
  <c r="Z101" i="1"/>
  <c r="X101" i="1"/>
  <c r="V101" i="1"/>
  <c r="T101" i="1"/>
  <c r="AO100" i="1"/>
  <c r="AM100" i="1"/>
  <c r="AK100" i="1"/>
  <c r="AP100" i="1" s="1"/>
  <c r="AI100" i="1"/>
  <c r="AH100" i="1"/>
  <c r="AG100" i="1"/>
  <c r="H99" i="2"/>
  <c r="AB100" i="1"/>
  <c r="Z100" i="1"/>
  <c r="X100" i="1"/>
  <c r="V100" i="1"/>
  <c r="T100" i="1"/>
  <c r="AO231" i="1"/>
  <c r="AM231" i="1"/>
  <c r="AK231" i="1"/>
  <c r="AP231" i="1" s="1"/>
  <c r="AI231" i="1"/>
  <c r="AH231" i="1"/>
  <c r="AG231" i="1"/>
  <c r="H230" i="2" s="1"/>
  <c r="AB231" i="1"/>
  <c r="Z231" i="1"/>
  <c r="X231" i="1"/>
  <c r="V231" i="1"/>
  <c r="T231" i="1"/>
  <c r="AP99" i="1"/>
  <c r="AO99" i="1"/>
  <c r="AM99" i="1"/>
  <c r="AL99" i="1"/>
  <c r="AK99" i="1"/>
  <c r="AI99" i="1"/>
  <c r="AH99" i="1"/>
  <c r="AG99" i="1"/>
  <c r="H98" i="2"/>
  <c r="AB99" i="1"/>
  <c r="Z99" i="1"/>
  <c r="X99" i="1"/>
  <c r="V99" i="1"/>
  <c r="T99" i="1"/>
  <c r="AO98" i="1"/>
  <c r="AM98" i="1"/>
  <c r="AK98" i="1"/>
  <c r="AI98" i="1"/>
  <c r="AH98" i="1"/>
  <c r="AG98" i="1"/>
  <c r="AB98" i="1"/>
  <c r="Z98" i="1"/>
  <c r="X98" i="1"/>
  <c r="V98" i="1"/>
  <c r="T98" i="1"/>
  <c r="AO97" i="1"/>
  <c r="AM97" i="1"/>
  <c r="AK97" i="1"/>
  <c r="AP97" i="1" s="1"/>
  <c r="AI97" i="1"/>
  <c r="AH97" i="1"/>
  <c r="AG97" i="1"/>
  <c r="H96" i="2"/>
  <c r="AB97" i="1"/>
  <c r="Z97" i="1"/>
  <c r="X97" i="1"/>
  <c r="V97" i="1"/>
  <c r="T97" i="1"/>
  <c r="AO96" i="1"/>
  <c r="AM96" i="1"/>
  <c r="AK96" i="1"/>
  <c r="AL96" i="1" s="1"/>
  <c r="AI96" i="1"/>
  <c r="AH96" i="1"/>
  <c r="AG96" i="1"/>
  <c r="AJ96" i="1" s="1"/>
  <c r="AB96" i="1"/>
  <c r="Z96" i="1"/>
  <c r="X96" i="1"/>
  <c r="V96" i="1"/>
  <c r="T96" i="1"/>
  <c r="AO95" i="1"/>
  <c r="AM95" i="1"/>
  <c r="AK95" i="1"/>
  <c r="AL95" i="1" s="1"/>
  <c r="AI95" i="1"/>
  <c r="AH95" i="1"/>
  <c r="AG95" i="1"/>
  <c r="H94" i="2"/>
  <c r="AB95" i="1"/>
  <c r="Z95" i="1"/>
  <c r="X95" i="1"/>
  <c r="V95" i="1"/>
  <c r="T95" i="1"/>
  <c r="AO217" i="1"/>
  <c r="AM217" i="1"/>
  <c r="AK217" i="1"/>
  <c r="AP217" i="1" s="1"/>
  <c r="AI217" i="1"/>
  <c r="AH217" i="1"/>
  <c r="AG217" i="1"/>
  <c r="AJ217" i="1" s="1"/>
  <c r="AB217" i="1"/>
  <c r="Z217" i="1"/>
  <c r="X217" i="1"/>
  <c r="V217" i="1"/>
  <c r="T217" i="1"/>
  <c r="AO94" i="1"/>
  <c r="AM94" i="1"/>
  <c r="AL94" i="1"/>
  <c r="AK94" i="1"/>
  <c r="AP94" i="1" s="1"/>
  <c r="AI94" i="1"/>
  <c r="AH94" i="1"/>
  <c r="AG94" i="1"/>
  <c r="H93" i="2" s="1"/>
  <c r="AB94" i="1"/>
  <c r="Z94" i="1"/>
  <c r="X94" i="1"/>
  <c r="V94" i="1"/>
  <c r="T94" i="1"/>
  <c r="AO93" i="1"/>
  <c r="AM93" i="1"/>
  <c r="AK93" i="1"/>
  <c r="AP93" i="1" s="1"/>
  <c r="AI93" i="1"/>
  <c r="AH93" i="1"/>
  <c r="AG93" i="1"/>
  <c r="H92" i="2" s="1"/>
  <c r="AB93" i="1"/>
  <c r="Z93" i="1"/>
  <c r="X93" i="1"/>
  <c r="V93" i="1"/>
  <c r="T93" i="1"/>
  <c r="AO92" i="1"/>
  <c r="AM92" i="1"/>
  <c r="AK92" i="1"/>
  <c r="AP92" i="1" s="1"/>
  <c r="AI92" i="1"/>
  <c r="AH92" i="1"/>
  <c r="AG92" i="1"/>
  <c r="H91" i="2" s="1"/>
  <c r="AB92" i="1"/>
  <c r="Z92" i="1"/>
  <c r="X92" i="1"/>
  <c r="V92" i="1"/>
  <c r="T92" i="1"/>
  <c r="AO91" i="1"/>
  <c r="AM91" i="1"/>
  <c r="AK91" i="1"/>
  <c r="AP91" i="1" s="1"/>
  <c r="AI91" i="1"/>
  <c r="AH91" i="1"/>
  <c r="AG91" i="1"/>
  <c r="H90" i="2"/>
  <c r="AB91" i="1"/>
  <c r="Z91" i="1"/>
  <c r="X91" i="1"/>
  <c r="V91" i="1"/>
  <c r="T91" i="1"/>
  <c r="AO90" i="1"/>
  <c r="AM90" i="1"/>
  <c r="AK90" i="1"/>
  <c r="AL90" i="1" s="1"/>
  <c r="AI90" i="1"/>
  <c r="AH90" i="1"/>
  <c r="AG90" i="1"/>
  <c r="H89" i="2" s="1"/>
  <c r="AB90" i="1"/>
  <c r="Z90" i="1"/>
  <c r="X90" i="1"/>
  <c r="V90" i="1"/>
  <c r="T90" i="1"/>
  <c r="AO89" i="1"/>
  <c r="AM89" i="1"/>
  <c r="AK89" i="1"/>
  <c r="AP89" i="1" s="1"/>
  <c r="AI89" i="1"/>
  <c r="AH89" i="1"/>
  <c r="AG89" i="1"/>
  <c r="H88" i="2"/>
  <c r="AB89" i="1"/>
  <c r="Z89" i="1"/>
  <c r="X89" i="1"/>
  <c r="V89" i="1"/>
  <c r="T89" i="1"/>
  <c r="AO88" i="1"/>
  <c r="AM88" i="1"/>
  <c r="AK88" i="1"/>
  <c r="AP88" i="1" s="1"/>
  <c r="AI88" i="1"/>
  <c r="AH88" i="1"/>
  <c r="AG88" i="1"/>
  <c r="H87" i="2" s="1"/>
  <c r="AB88" i="1"/>
  <c r="Z88" i="1"/>
  <c r="X88" i="1"/>
  <c r="V88" i="1"/>
  <c r="T88" i="1"/>
  <c r="AO216" i="1"/>
  <c r="AM216" i="1"/>
  <c r="AK216" i="1"/>
  <c r="AL216" i="1" s="1"/>
  <c r="AI216" i="1"/>
  <c r="AH216" i="1"/>
  <c r="AG216" i="1"/>
  <c r="H215" i="2" s="1"/>
  <c r="AB216" i="1"/>
  <c r="Z216" i="1"/>
  <c r="X216" i="1"/>
  <c r="V216" i="1"/>
  <c r="T216" i="1"/>
  <c r="AP87" i="1"/>
  <c r="AO87" i="1"/>
  <c r="AM87" i="1"/>
  <c r="AK87" i="1"/>
  <c r="AL87" i="1" s="1"/>
  <c r="AI87" i="1"/>
  <c r="AH87" i="1"/>
  <c r="AG87" i="1"/>
  <c r="H86" i="2" s="1"/>
  <c r="AB87" i="1"/>
  <c r="Z87" i="1"/>
  <c r="X87" i="1"/>
  <c r="V87" i="1"/>
  <c r="T87" i="1"/>
  <c r="AP86" i="1"/>
  <c r="AO86" i="1"/>
  <c r="AM86" i="1"/>
  <c r="AK86" i="1"/>
  <c r="AL86" i="1" s="1"/>
  <c r="AI86" i="1"/>
  <c r="AH86" i="1"/>
  <c r="AG86" i="1"/>
  <c r="H85" i="2"/>
  <c r="AB86" i="1"/>
  <c r="Z86" i="1"/>
  <c r="X86" i="1"/>
  <c r="V86" i="1"/>
  <c r="T86" i="1"/>
  <c r="AO85" i="1"/>
  <c r="AM85" i="1"/>
  <c r="AL85" i="1"/>
  <c r="AK85" i="1"/>
  <c r="AP85" i="1" s="1"/>
  <c r="AI85" i="1"/>
  <c r="AH85" i="1"/>
  <c r="AG85" i="1"/>
  <c r="H84" i="2" s="1"/>
  <c r="AB85" i="1"/>
  <c r="Z85" i="1"/>
  <c r="X85" i="1"/>
  <c r="V85" i="1"/>
  <c r="T85" i="1"/>
  <c r="AO230" i="1"/>
  <c r="AM230" i="1"/>
  <c r="AK230" i="1"/>
  <c r="AP230" i="1" s="1"/>
  <c r="AI230" i="1"/>
  <c r="AH230" i="1"/>
  <c r="AG230" i="1"/>
  <c r="H229" i="2"/>
  <c r="AB230" i="1"/>
  <c r="Z230" i="1"/>
  <c r="X230" i="1"/>
  <c r="V230" i="1"/>
  <c r="T230" i="1"/>
  <c r="AO84" i="1"/>
  <c r="AM84" i="1"/>
  <c r="AK84" i="1"/>
  <c r="AL84" i="1" s="1"/>
  <c r="AI84" i="1"/>
  <c r="AH84" i="1"/>
  <c r="AG84" i="1"/>
  <c r="H83" i="2"/>
  <c r="AB84" i="1"/>
  <c r="Z84" i="1"/>
  <c r="X84" i="1"/>
  <c r="V84" i="1"/>
  <c r="T84" i="1"/>
  <c r="AO83" i="1"/>
  <c r="AM83" i="1"/>
  <c r="AK83" i="1"/>
  <c r="AP83" i="1" s="1"/>
  <c r="AI83" i="1"/>
  <c r="AH83" i="1"/>
  <c r="AG83" i="1"/>
  <c r="H82" i="2"/>
  <c r="AB83" i="1"/>
  <c r="Z83" i="1"/>
  <c r="X83" i="1"/>
  <c r="V83" i="1"/>
  <c r="T83" i="1"/>
  <c r="AO215" i="1"/>
  <c r="AM215" i="1"/>
  <c r="AK215" i="1"/>
  <c r="AP215" i="1" s="1"/>
  <c r="AI215" i="1"/>
  <c r="AH215" i="1"/>
  <c r="AG215" i="1"/>
  <c r="H214" i="2" s="1"/>
  <c r="AB215" i="1"/>
  <c r="Z215" i="1"/>
  <c r="X215" i="1"/>
  <c r="V215" i="1"/>
  <c r="T215" i="1"/>
  <c r="AO82" i="1"/>
  <c r="AM82" i="1"/>
  <c r="AK82" i="1"/>
  <c r="AP82" i="1" s="1"/>
  <c r="AI82" i="1"/>
  <c r="AH82" i="1"/>
  <c r="AG82" i="1"/>
  <c r="H81" i="2"/>
  <c r="AB82" i="1"/>
  <c r="Z82" i="1"/>
  <c r="X82" i="1"/>
  <c r="V82" i="1"/>
  <c r="T82" i="1"/>
  <c r="AO81" i="1"/>
  <c r="AM81" i="1"/>
  <c r="AK81" i="1"/>
  <c r="AL81" i="1" s="1"/>
  <c r="AI81" i="1"/>
  <c r="AH81" i="1"/>
  <c r="AG81" i="1"/>
  <c r="H80" i="2"/>
  <c r="AB81" i="1"/>
  <c r="Z81" i="1"/>
  <c r="X81" i="1"/>
  <c r="V81" i="1"/>
  <c r="T81" i="1"/>
  <c r="AO80" i="1"/>
  <c r="AM80" i="1"/>
  <c r="AK80" i="1"/>
  <c r="AP80" i="1" s="1"/>
  <c r="AI80" i="1"/>
  <c r="AH80" i="1"/>
  <c r="AG80" i="1"/>
  <c r="H79" i="2" s="1"/>
  <c r="AB80" i="1"/>
  <c r="Z80" i="1"/>
  <c r="X80" i="1"/>
  <c r="V80" i="1"/>
  <c r="T80" i="1"/>
  <c r="AO79" i="1"/>
  <c r="AM79" i="1"/>
  <c r="AK79" i="1"/>
  <c r="AP79" i="1" s="1"/>
  <c r="AI79" i="1"/>
  <c r="AH79" i="1"/>
  <c r="AG79" i="1"/>
  <c r="H78" i="2"/>
  <c r="AB79" i="1"/>
  <c r="Z79" i="1"/>
  <c r="X79" i="1"/>
  <c r="V79" i="1"/>
  <c r="T79" i="1"/>
  <c r="AP78" i="1"/>
  <c r="AO78" i="1"/>
  <c r="AM78" i="1"/>
  <c r="AK78" i="1"/>
  <c r="AL78" i="1" s="1"/>
  <c r="AI78" i="1"/>
  <c r="AH78" i="1"/>
  <c r="AG78" i="1"/>
  <c r="H77" i="2"/>
  <c r="AB78" i="1"/>
  <c r="Z78" i="1"/>
  <c r="X78" i="1"/>
  <c r="V78" i="1"/>
  <c r="T78" i="1"/>
  <c r="AP187" i="1"/>
  <c r="AO187" i="1"/>
  <c r="AM187" i="1"/>
  <c r="AL187" i="1"/>
  <c r="AK187" i="1"/>
  <c r="AI187" i="1"/>
  <c r="AH187" i="1"/>
  <c r="AG187" i="1"/>
  <c r="H186" i="2" s="1"/>
  <c r="AB187" i="1"/>
  <c r="Z187" i="1"/>
  <c r="X187" i="1"/>
  <c r="V187" i="1"/>
  <c r="T187" i="1"/>
  <c r="AO77" i="1"/>
  <c r="AM77" i="1"/>
  <c r="AK77" i="1"/>
  <c r="AL77" i="1" s="1"/>
  <c r="AI77" i="1"/>
  <c r="AH77" i="1"/>
  <c r="AG77" i="1"/>
  <c r="H76" i="2"/>
  <c r="AB77" i="1"/>
  <c r="Z77" i="1"/>
  <c r="X77" i="1"/>
  <c r="V77" i="1"/>
  <c r="T77" i="1"/>
  <c r="AO76" i="1"/>
  <c r="AM76" i="1"/>
  <c r="AK76" i="1"/>
  <c r="AP76" i="1" s="1"/>
  <c r="AI76" i="1"/>
  <c r="AH76" i="1"/>
  <c r="AG76" i="1"/>
  <c r="H75" i="2" s="1"/>
  <c r="AB76" i="1"/>
  <c r="Z76" i="1"/>
  <c r="X76" i="1"/>
  <c r="V76" i="1"/>
  <c r="T76" i="1"/>
  <c r="AO75" i="1"/>
  <c r="AM75" i="1"/>
  <c r="AK75" i="1"/>
  <c r="AP75" i="1" s="1"/>
  <c r="AI75" i="1"/>
  <c r="AH75" i="1"/>
  <c r="AG75" i="1"/>
  <c r="H74" i="2" s="1"/>
  <c r="AB75" i="1"/>
  <c r="Z75" i="1"/>
  <c r="X75" i="1"/>
  <c r="V75" i="1"/>
  <c r="T75" i="1"/>
  <c r="AO74" i="1"/>
  <c r="AM74" i="1"/>
  <c r="AK74" i="1"/>
  <c r="AP74" i="1" s="1"/>
  <c r="AI74" i="1"/>
  <c r="AH74" i="1"/>
  <c r="AG74" i="1"/>
  <c r="H73" i="2" s="1"/>
  <c r="AB74" i="1"/>
  <c r="Z74" i="1"/>
  <c r="X74" i="1"/>
  <c r="V74" i="1"/>
  <c r="T74" i="1"/>
  <c r="AP73" i="1"/>
  <c r="AO73" i="1"/>
  <c r="AM73" i="1"/>
  <c r="AL73" i="1"/>
  <c r="AK73" i="1"/>
  <c r="AI73" i="1"/>
  <c r="AH73" i="1"/>
  <c r="AG73" i="1"/>
  <c r="H72" i="2" s="1"/>
  <c r="AB73" i="1"/>
  <c r="Z73" i="1"/>
  <c r="X73" i="1"/>
  <c r="V73" i="1"/>
  <c r="T73" i="1"/>
  <c r="AO72" i="1"/>
  <c r="AM72" i="1"/>
  <c r="AK72" i="1"/>
  <c r="AP72" i="1" s="1"/>
  <c r="AI72" i="1"/>
  <c r="AH72" i="1"/>
  <c r="AG72" i="1"/>
  <c r="H71" i="2"/>
  <c r="AB72" i="1"/>
  <c r="Z72" i="1"/>
  <c r="X72" i="1"/>
  <c r="V72" i="1"/>
  <c r="T72" i="1"/>
  <c r="AO71" i="1"/>
  <c r="AM71" i="1"/>
  <c r="AK71" i="1"/>
  <c r="AP71" i="1" s="1"/>
  <c r="AI71" i="1"/>
  <c r="AH71" i="1"/>
  <c r="AG71" i="1"/>
  <c r="H70" i="2" s="1"/>
  <c r="AB71" i="1"/>
  <c r="Z71" i="1"/>
  <c r="X71" i="1"/>
  <c r="V71" i="1"/>
  <c r="T71" i="1"/>
  <c r="AO70" i="1"/>
  <c r="AM70" i="1"/>
  <c r="AK70" i="1"/>
  <c r="AI70" i="1"/>
  <c r="AH70" i="1"/>
  <c r="AG70" i="1"/>
  <c r="H69" i="2" s="1"/>
  <c r="AB70" i="1"/>
  <c r="Z70" i="1"/>
  <c r="X70" i="1"/>
  <c r="V70" i="1"/>
  <c r="T70" i="1"/>
  <c r="AO69" i="1"/>
  <c r="AM69" i="1"/>
  <c r="AK69" i="1"/>
  <c r="AL69" i="1" s="1"/>
  <c r="AI69" i="1"/>
  <c r="AH69" i="1"/>
  <c r="AG69" i="1"/>
  <c r="H68" i="2"/>
  <c r="AB69" i="1"/>
  <c r="Z69" i="1"/>
  <c r="X69" i="1"/>
  <c r="V69" i="1"/>
  <c r="T69" i="1"/>
  <c r="AO68" i="1"/>
  <c r="AM68" i="1"/>
  <c r="AK68" i="1"/>
  <c r="AP68" i="1" s="1"/>
  <c r="AI68" i="1"/>
  <c r="AH68" i="1"/>
  <c r="AG68" i="1"/>
  <c r="H67" i="2" s="1"/>
  <c r="AB68" i="1"/>
  <c r="Z68" i="1"/>
  <c r="X68" i="1"/>
  <c r="V68" i="1"/>
  <c r="T68" i="1"/>
  <c r="AP67" i="1"/>
  <c r="AO67" i="1"/>
  <c r="AM67" i="1"/>
  <c r="AK67" i="1"/>
  <c r="AL67" i="1" s="1"/>
  <c r="AI67" i="1"/>
  <c r="AH67" i="1"/>
  <c r="AG67" i="1"/>
  <c r="H66" i="2"/>
  <c r="AB67" i="1"/>
  <c r="Z67" i="1"/>
  <c r="X67" i="1"/>
  <c r="V67" i="1"/>
  <c r="T67" i="1"/>
  <c r="AO66" i="1"/>
  <c r="AM66" i="1"/>
  <c r="AK66" i="1"/>
  <c r="AL66" i="1" s="1"/>
  <c r="AI66" i="1"/>
  <c r="AH66" i="1"/>
  <c r="AG66" i="1"/>
  <c r="H65" i="2" s="1"/>
  <c r="AB66" i="1"/>
  <c r="Z66" i="1"/>
  <c r="X66" i="1"/>
  <c r="V66" i="1"/>
  <c r="T66" i="1"/>
  <c r="AO65" i="1"/>
  <c r="AM65" i="1"/>
  <c r="AK65" i="1"/>
  <c r="AP65" i="1" s="1"/>
  <c r="AI65" i="1"/>
  <c r="AH65" i="1"/>
  <c r="AG65" i="1"/>
  <c r="H64" i="2"/>
  <c r="AB65" i="1"/>
  <c r="Z65" i="1"/>
  <c r="X65" i="1"/>
  <c r="V65" i="1"/>
  <c r="T65" i="1"/>
  <c r="AO64" i="1"/>
  <c r="AM64" i="1"/>
  <c r="AK64" i="1"/>
  <c r="AP64" i="1" s="1"/>
  <c r="AI64" i="1"/>
  <c r="AH64" i="1"/>
  <c r="AG64" i="1"/>
  <c r="H63" i="2"/>
  <c r="AB64" i="1"/>
  <c r="Z64" i="1"/>
  <c r="X64" i="1"/>
  <c r="V64" i="1"/>
  <c r="T64" i="1"/>
  <c r="AP63" i="1"/>
  <c r="AO63" i="1"/>
  <c r="AM63" i="1"/>
  <c r="AL63" i="1"/>
  <c r="AK63" i="1"/>
  <c r="AI63" i="1"/>
  <c r="AH63" i="1"/>
  <c r="AG63" i="1"/>
  <c r="H62" i="2" s="1"/>
  <c r="AB63" i="1"/>
  <c r="Z63" i="1"/>
  <c r="X63" i="1"/>
  <c r="V63" i="1"/>
  <c r="T63" i="1"/>
  <c r="AO62" i="1"/>
  <c r="AM62" i="1"/>
  <c r="AK62" i="1"/>
  <c r="AP62" i="1" s="1"/>
  <c r="AI62" i="1"/>
  <c r="AH62" i="1"/>
  <c r="AG62" i="1"/>
  <c r="H61" i="2" s="1"/>
  <c r="AB62" i="1"/>
  <c r="Z62" i="1"/>
  <c r="X62" i="1"/>
  <c r="V62" i="1"/>
  <c r="T62" i="1"/>
  <c r="AO61" i="1"/>
  <c r="AM61" i="1"/>
  <c r="AK61" i="1"/>
  <c r="AP61" i="1" s="1"/>
  <c r="AI61" i="1"/>
  <c r="AH61" i="1"/>
  <c r="AG61" i="1"/>
  <c r="H60" i="2" s="1"/>
  <c r="AB61" i="1"/>
  <c r="Z61" i="1"/>
  <c r="X61" i="1"/>
  <c r="V61" i="1"/>
  <c r="T61" i="1"/>
  <c r="AO214" i="1"/>
  <c r="AM214" i="1"/>
  <c r="AK214" i="1"/>
  <c r="AP214" i="1" s="1"/>
  <c r="AI214" i="1"/>
  <c r="AH214" i="1"/>
  <c r="AG214" i="1"/>
  <c r="H213" i="2" s="1"/>
  <c r="AB214" i="1"/>
  <c r="Z214" i="1"/>
  <c r="X214" i="1"/>
  <c r="V214" i="1"/>
  <c r="T214" i="1"/>
  <c r="AO60" i="1"/>
  <c r="AM60" i="1"/>
  <c r="AK60" i="1"/>
  <c r="AL60" i="1" s="1"/>
  <c r="AI60" i="1"/>
  <c r="AH60" i="1"/>
  <c r="AG60" i="1"/>
  <c r="AJ60" i="1" s="1"/>
  <c r="AB60" i="1"/>
  <c r="Z60" i="1"/>
  <c r="X60" i="1"/>
  <c r="V60" i="1"/>
  <c r="T60" i="1"/>
  <c r="AO59" i="1"/>
  <c r="AM59" i="1"/>
  <c r="AK59" i="1"/>
  <c r="AL59" i="1" s="1"/>
  <c r="AI59" i="1"/>
  <c r="AH59" i="1"/>
  <c r="AG59" i="1"/>
  <c r="H58" i="2" s="1"/>
  <c r="AB59" i="1"/>
  <c r="Z59" i="1"/>
  <c r="X59" i="1"/>
  <c r="V59" i="1"/>
  <c r="T59" i="1"/>
  <c r="AO213" i="1"/>
  <c r="AM213" i="1"/>
  <c r="AL213" i="1"/>
  <c r="AK213" i="1"/>
  <c r="AP213" i="1" s="1"/>
  <c r="AI213" i="1"/>
  <c r="AH213" i="1"/>
  <c r="AG213" i="1"/>
  <c r="H212" i="2" s="1"/>
  <c r="AB213" i="1"/>
  <c r="Z213" i="1"/>
  <c r="X213" i="1"/>
  <c r="V213" i="1"/>
  <c r="T213" i="1"/>
  <c r="AO58" i="1"/>
  <c r="AM58" i="1"/>
  <c r="AK58" i="1"/>
  <c r="AL58" i="1" s="1"/>
  <c r="AI58" i="1"/>
  <c r="AH58" i="1"/>
  <c r="AG58" i="1"/>
  <c r="H57" i="2"/>
  <c r="AB58" i="1"/>
  <c r="Z58" i="1"/>
  <c r="X58" i="1"/>
  <c r="V58" i="1"/>
  <c r="T58" i="1"/>
  <c r="AP57" i="1"/>
  <c r="AO57" i="1"/>
  <c r="AM57" i="1"/>
  <c r="AL57" i="1"/>
  <c r="AK57" i="1"/>
  <c r="AI57" i="1"/>
  <c r="AH57" i="1"/>
  <c r="AG57" i="1"/>
  <c r="H56" i="2" s="1"/>
  <c r="AB57" i="1"/>
  <c r="Z57" i="1"/>
  <c r="X57" i="1"/>
  <c r="V57" i="1"/>
  <c r="T57" i="1"/>
  <c r="AO56" i="1"/>
  <c r="AM56" i="1"/>
  <c r="AK56" i="1"/>
  <c r="AP56" i="1" s="1"/>
  <c r="AI56" i="1"/>
  <c r="AH56" i="1"/>
  <c r="AG56" i="1"/>
  <c r="H55" i="2" s="1"/>
  <c r="AB56" i="1"/>
  <c r="Z56" i="1"/>
  <c r="X56" i="1"/>
  <c r="V56" i="1"/>
  <c r="T56" i="1"/>
  <c r="AO55" i="1"/>
  <c r="AM55" i="1"/>
  <c r="AK55" i="1"/>
  <c r="AL55" i="1" s="1"/>
  <c r="AI55" i="1"/>
  <c r="AH55" i="1"/>
  <c r="AG55" i="1"/>
  <c r="H54" i="2" s="1"/>
  <c r="AB55" i="1"/>
  <c r="Z55" i="1"/>
  <c r="X55" i="1"/>
  <c r="V55" i="1"/>
  <c r="T55" i="1"/>
  <c r="AO54" i="1"/>
  <c r="AM54" i="1"/>
  <c r="AL54" i="1"/>
  <c r="AK54" i="1"/>
  <c r="AP54" i="1" s="1"/>
  <c r="AI54" i="1"/>
  <c r="AH54" i="1"/>
  <c r="AG54" i="1"/>
  <c r="H53" i="2" s="1"/>
  <c r="AB54" i="1"/>
  <c r="Z54" i="1"/>
  <c r="X54" i="1"/>
  <c r="V54" i="1"/>
  <c r="T54" i="1"/>
  <c r="AO53" i="1"/>
  <c r="AM53" i="1"/>
  <c r="AK53" i="1"/>
  <c r="AL53" i="1" s="1"/>
  <c r="AI53" i="1"/>
  <c r="AH53" i="1"/>
  <c r="AG53" i="1"/>
  <c r="H52" i="2" s="1"/>
  <c r="AB53" i="1"/>
  <c r="Z53" i="1"/>
  <c r="X53" i="1"/>
  <c r="V53" i="1"/>
  <c r="T53" i="1"/>
  <c r="AO52" i="1"/>
  <c r="AM52" i="1"/>
  <c r="AK52" i="1"/>
  <c r="AP52" i="1" s="1"/>
  <c r="AI52" i="1"/>
  <c r="AH52" i="1"/>
  <c r="AG52" i="1"/>
  <c r="H51" i="2"/>
  <c r="AB52" i="1"/>
  <c r="Z52" i="1"/>
  <c r="X52" i="1"/>
  <c r="V52" i="1"/>
  <c r="T52" i="1"/>
  <c r="AP51" i="1"/>
  <c r="AO51" i="1"/>
  <c r="AM51" i="1"/>
  <c r="AL51" i="1"/>
  <c r="AK51" i="1"/>
  <c r="AI51" i="1"/>
  <c r="AH51" i="1"/>
  <c r="AG51" i="1"/>
  <c r="H50" i="2" s="1"/>
  <c r="AB51" i="1"/>
  <c r="Z51" i="1"/>
  <c r="X51" i="1"/>
  <c r="V51" i="1"/>
  <c r="T51" i="1"/>
  <c r="AO50" i="1"/>
  <c r="AM50" i="1"/>
  <c r="AK50" i="1"/>
  <c r="AP50" i="1" s="1"/>
  <c r="AI50" i="1"/>
  <c r="AH50" i="1"/>
  <c r="AG50" i="1"/>
  <c r="H49" i="2"/>
  <c r="AB50" i="1"/>
  <c r="Z50" i="1"/>
  <c r="X50" i="1"/>
  <c r="V50" i="1"/>
  <c r="T50" i="1"/>
  <c r="AO49" i="1"/>
  <c r="AM49" i="1"/>
  <c r="AK49" i="1"/>
  <c r="AL49" i="1" s="1"/>
  <c r="AI49" i="1"/>
  <c r="AH49" i="1"/>
  <c r="AG49" i="1"/>
  <c r="AB49" i="1"/>
  <c r="Z49" i="1"/>
  <c r="X49" i="1"/>
  <c r="V49" i="1"/>
  <c r="T49" i="1"/>
  <c r="AP212" i="1"/>
  <c r="AO212" i="1"/>
  <c r="AM212" i="1"/>
  <c r="AK212" i="1"/>
  <c r="AL212" i="1" s="1"/>
  <c r="AI212" i="1"/>
  <c r="AH212" i="1"/>
  <c r="AG212" i="1"/>
  <c r="H211" i="2"/>
  <c r="AB212" i="1"/>
  <c r="Z212" i="1"/>
  <c r="X212" i="1"/>
  <c r="V212" i="1"/>
  <c r="T212" i="1"/>
  <c r="AP48" i="1"/>
  <c r="AO48" i="1"/>
  <c r="AM48" i="1"/>
  <c r="AK48" i="1"/>
  <c r="AL48" i="1" s="1"/>
  <c r="AI48" i="1"/>
  <c r="AH48" i="1"/>
  <c r="AG48" i="1"/>
  <c r="H47" i="2" s="1"/>
  <c r="AB48" i="1"/>
  <c r="Z48" i="1"/>
  <c r="X48" i="1"/>
  <c r="V48" i="1"/>
  <c r="T48" i="1"/>
  <c r="AO47" i="1"/>
  <c r="AM47" i="1"/>
  <c r="AK47" i="1"/>
  <c r="AP47" i="1" s="1"/>
  <c r="AI47" i="1"/>
  <c r="AH47" i="1"/>
  <c r="AG47" i="1"/>
  <c r="AB47" i="1"/>
  <c r="Z47" i="1"/>
  <c r="X47" i="1"/>
  <c r="V47" i="1"/>
  <c r="T47" i="1"/>
  <c r="AO46" i="1"/>
  <c r="AM46" i="1"/>
  <c r="AK46" i="1"/>
  <c r="AP46" i="1" s="1"/>
  <c r="AI46" i="1"/>
  <c r="AH46" i="1"/>
  <c r="AG46" i="1"/>
  <c r="H45" i="2" s="1"/>
  <c r="AB46" i="1"/>
  <c r="Z46" i="1"/>
  <c r="X46" i="1"/>
  <c r="V46" i="1"/>
  <c r="T46" i="1"/>
  <c r="AO45" i="1"/>
  <c r="AM45" i="1"/>
  <c r="AK45" i="1"/>
  <c r="AP45" i="1" s="1"/>
  <c r="AI45" i="1"/>
  <c r="AH45" i="1"/>
  <c r="AG45" i="1"/>
  <c r="H44" i="2" s="1"/>
  <c r="AB45" i="1"/>
  <c r="Z45" i="1"/>
  <c r="X45" i="1"/>
  <c r="V45" i="1"/>
  <c r="T45" i="1"/>
  <c r="AO211" i="1"/>
  <c r="AM211" i="1"/>
  <c r="AK211" i="1"/>
  <c r="AP211" i="1" s="1"/>
  <c r="AI211" i="1"/>
  <c r="AH211" i="1"/>
  <c r="AG211" i="1"/>
  <c r="H210" i="2"/>
  <c r="AB211" i="1"/>
  <c r="Z211" i="1"/>
  <c r="X211" i="1"/>
  <c r="V211" i="1"/>
  <c r="T211" i="1"/>
  <c r="AP44" i="1"/>
  <c r="AO44" i="1"/>
  <c r="AM44" i="1"/>
  <c r="AL44" i="1"/>
  <c r="AK44" i="1"/>
  <c r="AI44" i="1"/>
  <c r="AH44" i="1"/>
  <c r="AG44" i="1"/>
  <c r="H43" i="2"/>
  <c r="AB44" i="1"/>
  <c r="Z44" i="1"/>
  <c r="X44" i="1"/>
  <c r="V44" i="1"/>
  <c r="T44" i="1"/>
  <c r="AO186" i="1"/>
  <c r="AM186" i="1"/>
  <c r="AK186" i="1"/>
  <c r="AP186" i="1" s="1"/>
  <c r="AI186" i="1"/>
  <c r="AH186" i="1"/>
  <c r="AG186" i="1"/>
  <c r="H185" i="2" s="1"/>
  <c r="AB186" i="1"/>
  <c r="Z186" i="1"/>
  <c r="X186" i="1"/>
  <c r="V186" i="1"/>
  <c r="T186" i="1"/>
  <c r="AO185" i="1"/>
  <c r="AM185" i="1"/>
  <c r="AK185" i="1"/>
  <c r="AP185" i="1" s="1"/>
  <c r="AI185" i="1"/>
  <c r="AH185" i="1"/>
  <c r="AG185" i="1"/>
  <c r="H184" i="2"/>
  <c r="AB185" i="1"/>
  <c r="Z185" i="1"/>
  <c r="X185" i="1"/>
  <c r="V185" i="1"/>
  <c r="T185" i="1"/>
  <c r="AO43" i="1"/>
  <c r="AM43" i="1"/>
  <c r="AK43" i="1"/>
  <c r="AI43" i="1"/>
  <c r="AH43" i="1"/>
  <c r="AG43" i="1"/>
  <c r="AJ43" i="1" s="1"/>
  <c r="AB43" i="1"/>
  <c r="Z43" i="1"/>
  <c r="X43" i="1"/>
  <c r="V43" i="1"/>
  <c r="T43" i="1"/>
  <c r="AO42" i="1"/>
  <c r="AM42" i="1"/>
  <c r="AK42" i="1"/>
  <c r="AL42" i="1" s="1"/>
  <c r="AI42" i="1"/>
  <c r="AH42" i="1"/>
  <c r="AG42" i="1"/>
  <c r="H41" i="2"/>
  <c r="AB42" i="1"/>
  <c r="Z42" i="1"/>
  <c r="X42" i="1"/>
  <c r="V42" i="1"/>
  <c r="T42" i="1"/>
  <c r="AO229" i="1"/>
  <c r="AM229" i="1"/>
  <c r="AK229" i="1"/>
  <c r="AP229" i="1" s="1"/>
  <c r="AI229" i="1"/>
  <c r="AH229" i="1"/>
  <c r="AG229" i="1"/>
  <c r="H228" i="2"/>
  <c r="AB229" i="1"/>
  <c r="Z229" i="1"/>
  <c r="X229" i="1"/>
  <c r="V229" i="1"/>
  <c r="T229" i="1"/>
  <c r="AP41" i="1"/>
  <c r="AO41" i="1"/>
  <c r="AM41" i="1"/>
  <c r="AL41" i="1"/>
  <c r="AK41" i="1"/>
  <c r="AI41" i="1"/>
  <c r="AH41" i="1"/>
  <c r="AG41" i="1"/>
  <c r="H40" i="2" s="1"/>
  <c r="AB41" i="1"/>
  <c r="Z41" i="1"/>
  <c r="X41" i="1"/>
  <c r="V41" i="1"/>
  <c r="T41" i="1"/>
  <c r="AO40" i="1"/>
  <c r="AM40" i="1"/>
  <c r="AK40" i="1"/>
  <c r="AP40" i="1" s="1"/>
  <c r="AI40" i="1"/>
  <c r="AH40" i="1"/>
  <c r="AG40" i="1"/>
  <c r="H39" i="2"/>
  <c r="AB40" i="1"/>
  <c r="Z40" i="1"/>
  <c r="X40" i="1"/>
  <c r="V40" i="1"/>
  <c r="T40" i="1"/>
  <c r="AO210" i="1"/>
  <c r="AM210" i="1"/>
  <c r="AK210" i="1"/>
  <c r="AP210" i="1" s="1"/>
  <c r="AI210" i="1"/>
  <c r="AH210" i="1"/>
  <c r="AG210" i="1"/>
  <c r="H209" i="2" s="1"/>
  <c r="AB210" i="1"/>
  <c r="Z210" i="1"/>
  <c r="X210" i="1"/>
  <c r="V210" i="1"/>
  <c r="T210" i="1"/>
  <c r="AO228" i="1"/>
  <c r="AM228" i="1"/>
  <c r="AK228" i="1"/>
  <c r="AP228" i="1" s="1"/>
  <c r="AI228" i="1"/>
  <c r="AH228" i="1"/>
  <c r="AG228" i="1"/>
  <c r="H227" i="2" s="1"/>
  <c r="AB228" i="1"/>
  <c r="Z228" i="1"/>
  <c r="X228" i="1"/>
  <c r="V228" i="1"/>
  <c r="T228" i="1"/>
  <c r="AP39" i="1"/>
  <c r="AO39" i="1"/>
  <c r="AM39" i="1"/>
  <c r="AK39" i="1"/>
  <c r="AL39" i="1" s="1"/>
  <c r="AI39" i="1"/>
  <c r="AH39" i="1"/>
  <c r="AG39" i="1"/>
  <c r="H38" i="2" s="1"/>
  <c r="AB39" i="1"/>
  <c r="Z39" i="1"/>
  <c r="X39" i="1"/>
  <c r="V39" i="1"/>
  <c r="T39" i="1"/>
  <c r="AO184" i="1"/>
  <c r="AM184" i="1"/>
  <c r="AK184" i="1"/>
  <c r="AP184" i="1" s="1"/>
  <c r="AI184" i="1"/>
  <c r="AH184" i="1"/>
  <c r="AG184" i="1"/>
  <c r="H183" i="2" s="1"/>
  <c r="AB184" i="1"/>
  <c r="Z184" i="1"/>
  <c r="X184" i="1"/>
  <c r="V184" i="1"/>
  <c r="T184" i="1"/>
  <c r="AO38" i="1"/>
  <c r="AM38" i="1"/>
  <c r="AK38" i="1"/>
  <c r="AP38" i="1" s="1"/>
  <c r="AI38" i="1"/>
  <c r="AH38" i="1"/>
  <c r="AG38" i="1"/>
  <c r="H37" i="2" s="1"/>
  <c r="AB38" i="1"/>
  <c r="Z38" i="1"/>
  <c r="X38" i="1"/>
  <c r="V38" i="1"/>
  <c r="T38" i="1"/>
  <c r="AP37" i="1"/>
  <c r="AO37" i="1"/>
  <c r="AM37" i="1"/>
  <c r="AK37" i="1"/>
  <c r="AL37" i="1" s="1"/>
  <c r="AI37" i="1"/>
  <c r="AH37" i="1"/>
  <c r="AG37" i="1"/>
  <c r="H36" i="2"/>
  <c r="AB37" i="1"/>
  <c r="Z37" i="1"/>
  <c r="X37" i="1"/>
  <c r="V37" i="1"/>
  <c r="T37" i="1"/>
  <c r="AO36" i="1"/>
  <c r="AM36" i="1"/>
  <c r="AK36" i="1"/>
  <c r="AL36" i="1" s="1"/>
  <c r="AI36" i="1"/>
  <c r="AH36" i="1"/>
  <c r="AG36" i="1"/>
  <c r="H35" i="2"/>
  <c r="AB36" i="1"/>
  <c r="Z36" i="1"/>
  <c r="X36" i="1"/>
  <c r="V36" i="1"/>
  <c r="T36" i="1"/>
  <c r="AO35" i="1"/>
  <c r="AM35" i="1"/>
  <c r="AK35" i="1"/>
  <c r="AL35" i="1" s="1"/>
  <c r="AI35" i="1"/>
  <c r="AH35" i="1"/>
  <c r="AG35" i="1"/>
  <c r="H34" i="2"/>
  <c r="AB35" i="1"/>
  <c r="Z35" i="1"/>
  <c r="X35" i="1"/>
  <c r="V35" i="1"/>
  <c r="T35" i="1"/>
  <c r="AO34" i="1"/>
  <c r="AM34" i="1"/>
  <c r="AK34" i="1"/>
  <c r="AP34" i="1" s="1"/>
  <c r="AI34" i="1"/>
  <c r="AH34" i="1"/>
  <c r="AG34" i="1"/>
  <c r="H33" i="2" s="1"/>
  <c r="AB34" i="1"/>
  <c r="Z34" i="1"/>
  <c r="X34" i="1"/>
  <c r="V34" i="1"/>
  <c r="T34" i="1"/>
  <c r="AO33" i="1"/>
  <c r="AM33" i="1"/>
  <c r="AK33" i="1"/>
  <c r="AP33" i="1" s="1"/>
  <c r="AI33" i="1"/>
  <c r="AH33" i="1"/>
  <c r="AG33" i="1"/>
  <c r="H32" i="2"/>
  <c r="AB33" i="1"/>
  <c r="Z33" i="1"/>
  <c r="X33" i="1"/>
  <c r="V33" i="1"/>
  <c r="T33" i="1"/>
  <c r="AP32" i="1"/>
  <c r="AO32" i="1"/>
  <c r="AM32" i="1"/>
  <c r="AK32" i="1"/>
  <c r="AL32" i="1" s="1"/>
  <c r="AI32" i="1"/>
  <c r="AH32" i="1"/>
  <c r="AG32" i="1"/>
  <c r="H31" i="2"/>
  <c r="AB32" i="1"/>
  <c r="Z32" i="1"/>
  <c r="X32" i="1"/>
  <c r="AJ32" i="1" s="1"/>
  <c r="V32" i="1"/>
  <c r="T32" i="1"/>
  <c r="AO31" i="1"/>
  <c r="AM31" i="1"/>
  <c r="AK31" i="1"/>
  <c r="AP31" i="1" s="1"/>
  <c r="AI31" i="1"/>
  <c r="AH31" i="1"/>
  <c r="AG31" i="1"/>
  <c r="H30" i="2"/>
  <c r="AB31" i="1"/>
  <c r="Z31" i="1"/>
  <c r="X31" i="1"/>
  <c r="V31" i="1"/>
  <c r="T31" i="1"/>
  <c r="AO30" i="1"/>
  <c r="AM30" i="1"/>
  <c r="AK30" i="1"/>
  <c r="AP30" i="1" s="1"/>
  <c r="AI30" i="1"/>
  <c r="AH30" i="1"/>
  <c r="AG30" i="1"/>
  <c r="H29" i="2" s="1"/>
  <c r="AB30" i="1"/>
  <c r="Z30" i="1"/>
  <c r="X30" i="1"/>
  <c r="V30" i="1"/>
  <c r="T30" i="1"/>
  <c r="AO29" i="1"/>
  <c r="AM29" i="1"/>
  <c r="AK29" i="1"/>
  <c r="AP29" i="1" s="1"/>
  <c r="AI29" i="1"/>
  <c r="AH29" i="1"/>
  <c r="AG29" i="1"/>
  <c r="H28" i="2" s="1"/>
  <c r="AB29" i="1"/>
  <c r="Z29" i="1"/>
  <c r="X29" i="1"/>
  <c r="V29" i="1"/>
  <c r="T29" i="1"/>
  <c r="AO183" i="1"/>
  <c r="AM183" i="1"/>
  <c r="AK183" i="1"/>
  <c r="AL183" i="1" s="1"/>
  <c r="AI183" i="1"/>
  <c r="AH183" i="1"/>
  <c r="AG183" i="1"/>
  <c r="H182" i="2"/>
  <c r="AB183" i="1"/>
  <c r="Z183" i="1"/>
  <c r="X183" i="1"/>
  <c r="V183" i="1"/>
  <c r="T183" i="1"/>
  <c r="AO28" i="1"/>
  <c r="AM28" i="1"/>
  <c r="AK28" i="1"/>
  <c r="AP28" i="1" s="1"/>
  <c r="AI28" i="1"/>
  <c r="AH28" i="1"/>
  <c r="AG28" i="1"/>
  <c r="H27" i="2"/>
  <c r="AB28" i="1"/>
  <c r="Z28" i="1"/>
  <c r="X28" i="1"/>
  <c r="V28" i="1"/>
  <c r="T28" i="1"/>
  <c r="AO27" i="1"/>
  <c r="AM27" i="1"/>
  <c r="AK27" i="1"/>
  <c r="AP27" i="1" s="1"/>
  <c r="AI27" i="1"/>
  <c r="AH27" i="1"/>
  <c r="AG27" i="1"/>
  <c r="H26" i="2"/>
  <c r="AB27" i="1"/>
  <c r="Z27" i="1"/>
  <c r="X27" i="1"/>
  <c r="V27" i="1"/>
  <c r="T27" i="1"/>
  <c r="AO26" i="1"/>
  <c r="AM26" i="1"/>
  <c r="AK26" i="1"/>
  <c r="AL26" i="1" s="1"/>
  <c r="AI26" i="1"/>
  <c r="AH26" i="1"/>
  <c r="AG26" i="1"/>
  <c r="H25" i="2"/>
  <c r="AB26" i="1"/>
  <c r="Z26" i="1"/>
  <c r="X26" i="1"/>
  <c r="V26" i="1"/>
  <c r="T26" i="1"/>
  <c r="AO25" i="1"/>
  <c r="AM25" i="1"/>
  <c r="AL25" i="1"/>
  <c r="AK25" i="1"/>
  <c r="AP25" i="1" s="1"/>
  <c r="AI25" i="1"/>
  <c r="AH25" i="1"/>
  <c r="AG25" i="1"/>
  <c r="H24" i="2" s="1"/>
  <c r="AB25" i="1"/>
  <c r="Z25" i="1"/>
  <c r="X25" i="1"/>
  <c r="V25" i="1"/>
  <c r="AJ25" i="1" s="1"/>
  <c r="T25" i="1"/>
  <c r="AO24" i="1"/>
  <c r="AM24" i="1"/>
  <c r="AK24" i="1"/>
  <c r="AP24" i="1" s="1"/>
  <c r="AI24" i="1"/>
  <c r="AH24" i="1"/>
  <c r="AG24" i="1"/>
  <c r="H23" i="2" s="1"/>
  <c r="AB24" i="1"/>
  <c r="Z24" i="1"/>
  <c r="X24" i="1"/>
  <c r="V24" i="1"/>
  <c r="T24" i="1"/>
  <c r="AO23" i="1"/>
  <c r="AM23" i="1"/>
  <c r="AK23" i="1"/>
  <c r="AL23" i="1" s="1"/>
  <c r="AI23" i="1"/>
  <c r="AH23" i="1"/>
  <c r="AG23" i="1"/>
  <c r="H22" i="2" s="1"/>
  <c r="AB23" i="1"/>
  <c r="Z23" i="1"/>
  <c r="X23" i="1"/>
  <c r="V23" i="1"/>
  <c r="T23" i="1"/>
  <c r="AO22" i="1"/>
  <c r="AM22" i="1"/>
  <c r="AK22" i="1"/>
  <c r="AP22" i="1" s="1"/>
  <c r="AI22" i="1"/>
  <c r="AH22" i="1"/>
  <c r="AG22" i="1"/>
  <c r="H21" i="2" s="1"/>
  <c r="AB22" i="1"/>
  <c r="Z22" i="1"/>
  <c r="X22" i="1"/>
  <c r="V22" i="1"/>
  <c r="T22" i="1"/>
  <c r="AO21" i="1"/>
  <c r="AM21" i="1"/>
  <c r="AK21" i="1"/>
  <c r="AP21" i="1" s="1"/>
  <c r="AI21" i="1"/>
  <c r="AH21" i="1"/>
  <c r="AG21" i="1"/>
  <c r="H20" i="2" s="1"/>
  <c r="AB21" i="1"/>
  <c r="Z21" i="1"/>
  <c r="X21" i="1"/>
  <c r="V21" i="1"/>
  <c r="T21" i="1"/>
  <c r="AO182" i="1"/>
  <c r="AM182" i="1"/>
  <c r="AK182" i="1"/>
  <c r="AP182" i="1" s="1"/>
  <c r="AI182" i="1"/>
  <c r="AH182" i="1"/>
  <c r="AG182" i="1"/>
  <c r="H181" i="2" s="1"/>
  <c r="AB182" i="1"/>
  <c r="Z182" i="1"/>
  <c r="X182" i="1"/>
  <c r="V182" i="1"/>
  <c r="T182" i="1"/>
  <c r="AO20" i="1"/>
  <c r="AM20" i="1"/>
  <c r="AK20" i="1"/>
  <c r="AP20" i="1" s="1"/>
  <c r="AI20" i="1"/>
  <c r="AH20" i="1"/>
  <c r="AG20" i="1"/>
  <c r="H19" i="2"/>
  <c r="AB20" i="1"/>
  <c r="Z20" i="1"/>
  <c r="X20" i="1"/>
  <c r="V20" i="1"/>
  <c r="T20" i="1"/>
  <c r="AO19" i="1"/>
  <c r="AM19" i="1"/>
  <c r="AK19" i="1"/>
  <c r="AP19" i="1" s="1"/>
  <c r="AI19" i="1"/>
  <c r="AH19" i="1"/>
  <c r="AG19" i="1"/>
  <c r="H18" i="2"/>
  <c r="AB19" i="1"/>
  <c r="Z19" i="1"/>
  <c r="X19" i="1"/>
  <c r="V19" i="1"/>
  <c r="T19" i="1"/>
  <c r="AO18" i="1"/>
  <c r="AM18" i="1"/>
  <c r="AK18" i="1"/>
  <c r="AP18" i="1" s="1"/>
  <c r="AI18" i="1"/>
  <c r="AH18" i="1"/>
  <c r="AG18" i="1"/>
  <c r="AB18" i="1"/>
  <c r="Z18" i="1"/>
  <c r="X18" i="1"/>
  <c r="V18" i="1"/>
  <c r="T18" i="1"/>
  <c r="AO17" i="1"/>
  <c r="AM17" i="1"/>
  <c r="AK17" i="1"/>
  <c r="AL17" i="1" s="1"/>
  <c r="AI17" i="1"/>
  <c r="AH17" i="1"/>
  <c r="AG17" i="1"/>
  <c r="H16" i="2"/>
  <c r="AB17" i="1"/>
  <c r="Z17" i="1"/>
  <c r="X17" i="1"/>
  <c r="V17" i="1"/>
  <c r="T17" i="1"/>
  <c r="AO16" i="1"/>
  <c r="AM16" i="1"/>
  <c r="AK16" i="1"/>
  <c r="AI16" i="1"/>
  <c r="AH16" i="1"/>
  <c r="AG16" i="1"/>
  <c r="H15" i="2" s="1"/>
  <c r="AB16" i="1"/>
  <c r="Z16" i="1"/>
  <c r="X16" i="1"/>
  <c r="V16" i="1"/>
  <c r="T16" i="1"/>
  <c r="AO15" i="1"/>
  <c r="AM15" i="1"/>
  <c r="AK15" i="1"/>
  <c r="AL15" i="1" s="1"/>
  <c r="AI15" i="1"/>
  <c r="AH15" i="1"/>
  <c r="AG15" i="1"/>
  <c r="AB15" i="1"/>
  <c r="Z15" i="1"/>
  <c r="X15" i="1"/>
  <c r="V15" i="1"/>
  <c r="T15" i="1"/>
  <c r="AO181" i="1"/>
  <c r="AM181" i="1"/>
  <c r="AK181" i="1"/>
  <c r="AL181" i="1" s="1"/>
  <c r="AI181" i="1"/>
  <c r="AH181" i="1"/>
  <c r="AG181" i="1"/>
  <c r="AJ181" i="1" s="1"/>
  <c r="AB181" i="1"/>
  <c r="Z181" i="1"/>
  <c r="X181" i="1"/>
  <c r="V181" i="1"/>
  <c r="T181" i="1"/>
  <c r="AO180" i="1"/>
  <c r="AM180" i="1"/>
  <c r="AK180" i="1"/>
  <c r="AP180" i="1" s="1"/>
  <c r="AI180" i="1"/>
  <c r="AH180" i="1"/>
  <c r="AG180" i="1"/>
  <c r="H179" i="2"/>
  <c r="AB180" i="1"/>
  <c r="Z180" i="1"/>
  <c r="X180" i="1"/>
  <c r="V180" i="1"/>
  <c r="T180" i="1"/>
  <c r="AO14" i="1"/>
  <c r="AM14" i="1"/>
  <c r="AK14" i="1"/>
  <c r="AL14" i="1" s="1"/>
  <c r="AI14" i="1"/>
  <c r="AH14" i="1"/>
  <c r="AG14" i="1"/>
  <c r="AB14" i="1"/>
  <c r="Z14" i="1"/>
  <c r="X14" i="1"/>
  <c r="V14" i="1"/>
  <c r="T14" i="1"/>
  <c r="AO13" i="1"/>
  <c r="AM13" i="1"/>
  <c r="AK13" i="1"/>
  <c r="AP13" i="1" s="1"/>
  <c r="AI13" i="1"/>
  <c r="AH13" i="1"/>
  <c r="AG13" i="1"/>
  <c r="AB13" i="1"/>
  <c r="Z13" i="1"/>
  <c r="X13" i="1"/>
  <c r="V13" i="1"/>
  <c r="T13" i="1"/>
  <c r="AO12" i="1"/>
  <c r="AM12" i="1"/>
  <c r="AK12" i="1"/>
  <c r="AL12" i="1" s="1"/>
  <c r="AI12" i="1"/>
  <c r="AH12" i="1"/>
  <c r="AG12" i="1"/>
  <c r="H11" i="2" s="1"/>
  <c r="AB12" i="1"/>
  <c r="Z12" i="1"/>
  <c r="X12" i="1"/>
  <c r="V12" i="1"/>
  <c r="T12" i="1"/>
  <c r="AO227" i="1"/>
  <c r="AM227" i="1"/>
  <c r="AK227" i="1"/>
  <c r="AP227" i="1" s="1"/>
  <c r="AI227" i="1"/>
  <c r="AH227" i="1"/>
  <c r="AG227" i="1"/>
  <c r="H226" i="2" s="1"/>
  <c r="AB227" i="1"/>
  <c r="Z227" i="1"/>
  <c r="X227" i="1"/>
  <c r="V227" i="1"/>
  <c r="T227" i="1"/>
  <c r="AO11" i="1"/>
  <c r="AM11" i="1"/>
  <c r="AK11" i="1"/>
  <c r="AP11" i="1" s="1"/>
  <c r="AI11" i="1"/>
  <c r="AH11" i="1"/>
  <c r="AG11" i="1"/>
  <c r="AB11" i="1"/>
  <c r="Z11" i="1"/>
  <c r="X11" i="1"/>
  <c r="V11" i="1"/>
  <c r="T11" i="1"/>
  <c r="AO179" i="1"/>
  <c r="AM179" i="1"/>
  <c r="AK179" i="1"/>
  <c r="AP179" i="1" s="1"/>
  <c r="AI179" i="1"/>
  <c r="AH179" i="1"/>
  <c r="AG179" i="1"/>
  <c r="H178" i="2"/>
  <c r="AB179" i="1"/>
  <c r="Z179" i="1"/>
  <c r="X179" i="1"/>
  <c r="V179" i="1"/>
  <c r="T179" i="1"/>
  <c r="AO10" i="1"/>
  <c r="AM10" i="1"/>
  <c r="AK10" i="1"/>
  <c r="AL10" i="1" s="1"/>
  <c r="AI10" i="1"/>
  <c r="AH10" i="1"/>
  <c r="AG10" i="1"/>
  <c r="H9" i="2"/>
  <c r="AB10" i="1"/>
  <c r="Z10" i="1"/>
  <c r="X10" i="1"/>
  <c r="V10" i="1"/>
  <c r="T10" i="1"/>
  <c r="AO9" i="1"/>
  <c r="AM9" i="1"/>
  <c r="AK9" i="1"/>
  <c r="AP9" i="1" s="1"/>
  <c r="AI9" i="1"/>
  <c r="AH9" i="1"/>
  <c r="AG9" i="1"/>
  <c r="H8" i="2"/>
  <c r="AB9" i="1"/>
  <c r="Z9" i="1"/>
  <c r="X9" i="1"/>
  <c r="V9" i="1"/>
  <c r="T9" i="1"/>
  <c r="AO8" i="1"/>
  <c r="AM8" i="1"/>
  <c r="AK8" i="1"/>
  <c r="AP8" i="1" s="1"/>
  <c r="AI8" i="1"/>
  <c r="AH8" i="1"/>
  <c r="AG8" i="1"/>
  <c r="H7" i="2" s="1"/>
  <c r="AB8" i="1"/>
  <c r="Z8" i="1"/>
  <c r="X8" i="1"/>
  <c r="V8" i="1"/>
  <c r="T8" i="1"/>
  <c r="AO7" i="1"/>
  <c r="AM7" i="1"/>
  <c r="AK7" i="1"/>
  <c r="AP7" i="1" s="1"/>
  <c r="AI7" i="1"/>
  <c r="AH7" i="1"/>
  <c r="AG7" i="1"/>
  <c r="H6" i="2"/>
  <c r="AB7" i="1"/>
  <c r="Z7" i="1"/>
  <c r="X7" i="1"/>
  <c r="V7" i="1"/>
  <c r="T7" i="1"/>
  <c r="AO6" i="1"/>
  <c r="AM6" i="1"/>
  <c r="AK6" i="1"/>
  <c r="AL6" i="1" s="1"/>
  <c r="AI6" i="1"/>
  <c r="AH6" i="1"/>
  <c r="AG6" i="1"/>
  <c r="H5" i="2" s="1"/>
  <c r="AB6" i="1"/>
  <c r="Z6" i="1"/>
  <c r="X6" i="1"/>
  <c r="V6" i="1"/>
  <c r="T6" i="1"/>
  <c r="AO5" i="1"/>
  <c r="AM5" i="1"/>
  <c r="AK5" i="1"/>
  <c r="AP5" i="1" s="1"/>
  <c r="AI5" i="1"/>
  <c r="AH5" i="1"/>
  <c r="AG5" i="1"/>
  <c r="H4" i="2"/>
  <c r="AB5" i="1"/>
  <c r="Z5" i="1"/>
  <c r="X5" i="1"/>
  <c r="V5" i="1"/>
  <c r="T5" i="1"/>
  <c r="AO4" i="1"/>
  <c r="AM4" i="1"/>
  <c r="AK4" i="1"/>
  <c r="AP4" i="1" s="1"/>
  <c r="AI4" i="1"/>
  <c r="AH4" i="1"/>
  <c r="AG4" i="1"/>
  <c r="H3" i="2" s="1"/>
  <c r="AB4" i="1"/>
  <c r="Z4" i="1"/>
  <c r="X4" i="1"/>
  <c r="V4" i="1"/>
  <c r="T4" i="1"/>
  <c r="AO3" i="1"/>
  <c r="AM3" i="1"/>
  <c r="AK3" i="1"/>
  <c r="AP3" i="1" s="1"/>
  <c r="AI3" i="1"/>
  <c r="AH3" i="1"/>
  <c r="AG3" i="1"/>
  <c r="AB3" i="1"/>
  <c r="Z3" i="1"/>
  <c r="X3" i="1"/>
  <c r="V3" i="1"/>
  <c r="T3" i="1"/>
  <c r="AO226" i="1"/>
  <c r="AM226" i="1"/>
  <c r="AK226" i="1"/>
  <c r="AL226" i="1" s="1"/>
  <c r="AI226" i="1"/>
  <c r="AH226" i="1"/>
  <c r="AG226" i="1"/>
  <c r="H225" i="2"/>
  <c r="AB226" i="1"/>
  <c r="Z226" i="1"/>
  <c r="X226" i="1"/>
  <c r="V226" i="1"/>
  <c r="T226" i="1"/>
  <c r="C1" i="1" a="1"/>
  <c r="C1" i="1" s="1"/>
  <c r="H203" i="2" l="1"/>
  <c r="AJ206" i="3"/>
  <c r="AJ109" i="3"/>
  <c r="AJ142" i="3"/>
  <c r="AJ132" i="3"/>
  <c r="AJ49" i="3"/>
  <c r="AJ210" i="3"/>
  <c r="AJ228" i="3"/>
  <c r="AJ73" i="3"/>
  <c r="AJ94" i="3"/>
  <c r="AJ106" i="3"/>
  <c r="AL5" i="3"/>
  <c r="AJ114" i="3"/>
  <c r="AL134" i="3"/>
  <c r="AL146" i="3"/>
  <c r="AJ149" i="3"/>
  <c r="AP47" i="3"/>
  <c r="AL61" i="3"/>
  <c r="AL80" i="3"/>
  <c r="AL167" i="3"/>
  <c r="AJ180" i="3"/>
  <c r="AP214" i="3"/>
  <c r="AJ238" i="3"/>
  <c r="AP19" i="3"/>
  <c r="AL19" i="3"/>
  <c r="AJ38" i="3"/>
  <c r="AJ48" i="3"/>
  <c r="AL101" i="3"/>
  <c r="AL177" i="3"/>
  <c r="AL3" i="3"/>
  <c r="AL59" i="3"/>
  <c r="AP66" i="3"/>
  <c r="AL66" i="3"/>
  <c r="AL198" i="3"/>
  <c r="AJ81" i="3"/>
  <c r="AL144" i="3"/>
  <c r="AJ178" i="3"/>
  <c r="AJ236" i="3"/>
  <c r="AP17" i="3"/>
  <c r="AL17" i="3"/>
  <c r="AP33" i="3"/>
  <c r="AL33" i="3"/>
  <c r="AJ36" i="3"/>
  <c r="AJ41" i="3"/>
  <c r="AJ46" i="3"/>
  <c r="AL57" i="3"/>
  <c r="AJ74" i="3"/>
  <c r="AL125" i="3"/>
  <c r="AL165" i="3"/>
  <c r="AE208" i="3" a="1"/>
  <c r="AE208" i="3" s="1"/>
  <c r="AJ208" i="3" s="1"/>
  <c r="AL210" i="3"/>
  <c r="AP210" i="3"/>
  <c r="AJ60" i="3"/>
  <c r="AL99" i="3"/>
  <c r="AP130" i="3"/>
  <c r="AL130" i="3"/>
  <c r="AL175" i="3"/>
  <c r="AL196" i="3"/>
  <c r="AH208" i="3"/>
  <c r="AL55" i="3"/>
  <c r="AJ79" i="3"/>
  <c r="AL92" i="3"/>
  <c r="AL123" i="3"/>
  <c r="AJ145" i="3"/>
  <c r="AJ234" i="3"/>
  <c r="AJ72" i="3"/>
  <c r="AP97" i="3"/>
  <c r="AL97" i="3"/>
  <c r="AL121" i="3"/>
  <c r="AL189" i="3"/>
  <c r="AK208" i="3"/>
  <c r="AL90" i="3"/>
  <c r="AL163" i="3"/>
  <c r="AL53" i="3"/>
  <c r="AJ93" i="3"/>
  <c r="AJ124" i="3"/>
  <c r="AJ143" i="3"/>
  <c r="AL156" i="3"/>
  <c r="AJ166" i="3"/>
  <c r="AP194" i="3"/>
  <c r="AL194" i="3"/>
  <c r="AP13" i="3"/>
  <c r="AL13" i="3"/>
  <c r="AP29" i="3"/>
  <c r="AL29" i="3"/>
  <c r="AJ225" i="3"/>
  <c r="AJ232" i="3"/>
  <c r="AL88" i="3"/>
  <c r="AJ122" i="3"/>
  <c r="AJ136" i="3"/>
  <c r="AP161" i="3"/>
  <c r="AL161" i="3"/>
  <c r="AP173" i="3"/>
  <c r="AJ202" i="3"/>
  <c r="AL154" i="3"/>
  <c r="AL185" i="3"/>
  <c r="AJ157" i="3"/>
  <c r="AL206" i="3"/>
  <c r="AP222" i="3"/>
  <c r="AP11" i="3"/>
  <c r="AL11" i="3"/>
  <c r="AP27" i="3"/>
  <c r="AL27" i="3"/>
  <c r="AL51" i="3"/>
  <c r="AJ108" i="3"/>
  <c r="AL117" i="3"/>
  <c r="AJ120" i="3"/>
  <c r="AJ188" i="3"/>
  <c r="AL204" i="3"/>
  <c r="AJ230" i="3"/>
  <c r="AJ75" i="3"/>
  <c r="AJ89" i="3"/>
  <c r="AJ96" i="3"/>
  <c r="AJ103" i="3"/>
  <c r="AJ200" i="3"/>
  <c r="AP23" i="3"/>
  <c r="AL23" i="3"/>
  <c r="AL216" i="3"/>
  <c r="AP216" i="3"/>
  <c r="AL148" i="3"/>
  <c r="AP21" i="3"/>
  <c r="AL21" i="3"/>
  <c r="AL200" i="3"/>
  <c r="AJ42" i="3"/>
  <c r="AJ155" i="3"/>
  <c r="AJ186" i="3"/>
  <c r="AP220" i="3"/>
  <c r="AP7" i="3"/>
  <c r="AL7" i="3"/>
  <c r="AL70" i="3"/>
  <c r="AL82" i="3"/>
  <c r="AJ204" i="3"/>
  <c r="AP15" i="3"/>
  <c r="AL15" i="3"/>
  <c r="AP31" i="3"/>
  <c r="AL31" i="3"/>
  <c r="AP109" i="3"/>
  <c r="AP9" i="3"/>
  <c r="AL9" i="3"/>
  <c r="AP25" i="3"/>
  <c r="AL25" i="3"/>
  <c r="AL72" i="3"/>
  <c r="AJ118" i="3"/>
  <c r="AJ221" i="3"/>
  <c r="AL179" i="3"/>
  <c r="AL37" i="3"/>
  <c r="AL103" i="3"/>
  <c r="AL113" i="3"/>
  <c r="AL68" i="3"/>
  <c r="AJ52" i="3"/>
  <c r="AJ87" i="3"/>
  <c r="AJ139" i="3"/>
  <c r="AJ153" i="3"/>
  <c r="AJ160" i="3"/>
  <c r="AJ167" i="3"/>
  <c r="AJ172" i="3"/>
  <c r="AJ184" i="3"/>
  <c r="AJ212" i="3"/>
  <c r="AP218" i="3"/>
  <c r="AJ219" i="3"/>
  <c r="AL64" i="3"/>
  <c r="AL95" i="3"/>
  <c r="AL128" i="3"/>
  <c r="AL159" i="3"/>
  <c r="AL192" i="3"/>
  <c r="AL62" i="3"/>
  <c r="AL93" i="3"/>
  <c r="AL126" i="3"/>
  <c r="AL157" i="3"/>
  <c r="AL190" i="3"/>
  <c r="AJ211" i="3"/>
  <c r="AJ209" i="3"/>
  <c r="AP238" i="3"/>
  <c r="AL50" i="3"/>
  <c r="AL81" i="3"/>
  <c r="AL114" i="3"/>
  <c r="AL145" i="3"/>
  <c r="AL178" i="3"/>
  <c r="AH203" i="3"/>
  <c r="AJ237" i="3"/>
  <c r="AL48" i="3"/>
  <c r="AL79" i="3"/>
  <c r="AL112" i="3"/>
  <c r="AL143" i="3"/>
  <c r="AL176" i="3"/>
  <c r="AJ203" i="3"/>
  <c r="AJ235" i="3"/>
  <c r="AL44" i="3"/>
  <c r="AL75" i="3"/>
  <c r="AL108" i="3"/>
  <c r="AL139" i="3"/>
  <c r="AL172" i="3"/>
  <c r="AK203" i="3"/>
  <c r="AL42" i="3"/>
  <c r="AL73" i="3"/>
  <c r="AL106" i="3"/>
  <c r="AL137" i="3"/>
  <c r="AJ233" i="3"/>
  <c r="AL40" i="3"/>
  <c r="AL71" i="3"/>
  <c r="AL104" i="3"/>
  <c r="AL135" i="3"/>
  <c r="AL168" i="3"/>
  <c r="AL199" i="3"/>
  <c r="AJ207" i="3"/>
  <c r="AP228" i="3"/>
  <c r="AJ231" i="3"/>
  <c r="AP239" i="3"/>
  <c r="AL239" i="3"/>
  <c r="AJ229" i="3"/>
  <c r="AJ47" i="1"/>
  <c r="H148" i="2"/>
  <c r="H180" i="2"/>
  <c r="AJ143" i="1"/>
  <c r="H216" i="2"/>
  <c r="AJ103" i="1"/>
  <c r="AJ72" i="1"/>
  <c r="H1" i="2"/>
  <c r="H59" i="2"/>
  <c r="G1" i="2"/>
  <c r="H126" i="2"/>
  <c r="H95" i="2"/>
  <c r="AJ212" i="1"/>
  <c r="H139" i="2"/>
  <c r="AJ76" i="1"/>
  <c r="AJ20" i="1"/>
  <c r="AJ203" i="1"/>
  <c r="AJ77" i="1"/>
  <c r="AJ179" i="1"/>
  <c r="AJ38" i="1"/>
  <c r="AJ186" i="1"/>
  <c r="AJ48" i="1"/>
  <c r="AJ9" i="1"/>
  <c r="AJ183" i="1"/>
  <c r="AJ190" i="1"/>
  <c r="AJ238" i="1"/>
  <c r="AJ231" i="1"/>
  <c r="AJ211" i="1"/>
  <c r="AL149" i="1"/>
  <c r="AJ24" i="1"/>
  <c r="AJ108" i="1"/>
  <c r="AL19" i="1"/>
  <c r="AJ46" i="1"/>
  <c r="AJ148" i="1"/>
  <c r="AL237" i="1"/>
  <c r="AJ27" i="1"/>
  <c r="AJ31" i="1"/>
  <c r="AP55" i="1"/>
  <c r="AP59" i="1"/>
  <c r="AJ81" i="1"/>
  <c r="AJ93" i="1"/>
  <c r="AL97" i="1"/>
  <c r="AJ106" i="1"/>
  <c r="AJ221" i="1"/>
  <c r="AP132" i="1"/>
  <c r="AL137" i="1"/>
  <c r="AL224" i="1"/>
  <c r="AJ157" i="1"/>
  <c r="AL158" i="1"/>
  <c r="AJ22" i="1"/>
  <c r="AJ95" i="1"/>
  <c r="AJ102" i="1"/>
  <c r="AJ219" i="1"/>
  <c r="AJ125" i="1"/>
  <c r="AJ131" i="1"/>
  <c r="AJ133" i="1"/>
  <c r="AJ145" i="1"/>
  <c r="AP166" i="1"/>
  <c r="AP173" i="1"/>
  <c r="AL24" i="1"/>
  <c r="AL215" i="1"/>
  <c r="AP90" i="1"/>
  <c r="AP108" i="1"/>
  <c r="AP148" i="1"/>
  <c r="AJ150" i="1"/>
  <c r="AJ160" i="1"/>
  <c r="AL164" i="1"/>
  <c r="AJ167" i="1"/>
  <c r="AP235" i="1"/>
  <c r="AJ36" i="1"/>
  <c r="AL193" i="1"/>
  <c r="AL199" i="1"/>
  <c r="AJ202" i="1"/>
  <c r="AJ154" i="1"/>
  <c r="AJ236" i="1"/>
  <c r="AJ75" i="1"/>
  <c r="AJ156" i="1"/>
  <c r="AL157" i="1"/>
  <c r="AJ180" i="1"/>
  <c r="AP183" i="1"/>
  <c r="AL211" i="1"/>
  <c r="AP53" i="1"/>
  <c r="AP58" i="1"/>
  <c r="AJ79" i="1"/>
  <c r="AJ83" i="1"/>
  <c r="AP129" i="1"/>
  <c r="AL152" i="1"/>
  <c r="AL162" i="1"/>
  <c r="AJ165" i="1"/>
  <c r="AJ210" i="1"/>
  <c r="AJ120" i="1"/>
  <c r="AJ138" i="1"/>
  <c r="AJ222" i="1"/>
  <c r="AL156" i="1"/>
  <c r="AL238" i="1"/>
  <c r="AL27" i="1"/>
  <c r="AL31" i="1"/>
  <c r="AJ34" i="1"/>
  <c r="AJ65" i="1"/>
  <c r="AL72" i="1"/>
  <c r="AJ100" i="1"/>
  <c r="AJ107" i="1"/>
  <c r="AL221" i="1"/>
  <c r="AJ144" i="1"/>
  <c r="AL150" i="1"/>
  <c r="AJ163" i="1"/>
  <c r="AL225" i="1"/>
  <c r="AL47" i="1"/>
  <c r="AJ11" i="1"/>
  <c r="AP15" i="1"/>
  <c r="AP77" i="1"/>
  <c r="AJ94" i="1"/>
  <c r="AJ119" i="1"/>
  <c r="AJ195" i="1"/>
  <c r="AP145" i="1"/>
  <c r="AP169" i="1"/>
  <c r="AJ87" i="1"/>
  <c r="AL18" i="1"/>
  <c r="AP36" i="1"/>
  <c r="AJ44" i="1"/>
  <c r="AJ70" i="1"/>
  <c r="AP81" i="1"/>
  <c r="AL123" i="1"/>
  <c r="AJ136" i="1"/>
  <c r="AJ200" i="1"/>
  <c r="AH204" i="1"/>
  <c r="AJ82" i="1"/>
  <c r="AJ112" i="1"/>
  <c r="AJ220" i="1"/>
  <c r="AJ13" i="1"/>
  <c r="AP60" i="1"/>
  <c r="AJ99" i="1"/>
  <c r="AJ192" i="1"/>
  <c r="AJ141" i="1"/>
  <c r="AK204" i="1"/>
  <c r="AP204" i="1" s="1"/>
  <c r="AJ146" i="1"/>
  <c r="AL34" i="1"/>
  <c r="AJ39" i="1"/>
  <c r="AL79" i="1"/>
  <c r="AL83" i="1"/>
  <c r="AJ139" i="1"/>
  <c r="AH207" i="1"/>
  <c r="AL165" i="1"/>
  <c r="AL172" i="1"/>
  <c r="AJ175" i="1"/>
  <c r="AJ16" i="1"/>
  <c r="AJ23" i="1"/>
  <c r="AJ57" i="1"/>
  <c r="AL234" i="1"/>
  <c r="AL182" i="1"/>
  <c r="AJ71" i="1"/>
  <c r="AL112" i="1"/>
  <c r="AP195" i="1"/>
  <c r="AL141" i="1"/>
  <c r="AL209" i="1"/>
  <c r="AJ225" i="1"/>
  <c r="AJ21" i="1"/>
  <c r="AL76" i="1"/>
  <c r="AL105" i="1"/>
  <c r="AL118" i="1"/>
  <c r="AJ26" i="1"/>
  <c r="AJ185" i="1"/>
  <c r="AJ122" i="1"/>
  <c r="AL153" i="1"/>
  <c r="AJ227" i="1"/>
  <c r="AJ229" i="1"/>
  <c r="AP49" i="1"/>
  <c r="AL188" i="1"/>
  <c r="AJ109" i="1"/>
  <c r="AJ198" i="1"/>
  <c r="AL144" i="1"/>
  <c r="AL163" i="1"/>
  <c r="AL155" i="1"/>
  <c r="AJ234" i="1"/>
  <c r="AJ5" i="1"/>
  <c r="AJ50" i="1"/>
  <c r="AJ68" i="1"/>
  <c r="AJ84" i="1"/>
  <c r="AJ101" i="1"/>
  <c r="AJ42" i="1"/>
  <c r="AJ55" i="1"/>
  <c r="AJ97" i="1"/>
  <c r="AJ121" i="1"/>
  <c r="AJ132" i="1"/>
  <c r="AL134" i="1"/>
  <c r="AJ142" i="1"/>
  <c r="AL201" i="1"/>
  <c r="AL30" i="1"/>
  <c r="AL71" i="1"/>
  <c r="AL185" i="1"/>
  <c r="AJ104" i="1"/>
  <c r="AJ193" i="1"/>
  <c r="AP216" i="1"/>
  <c r="AL122" i="1"/>
  <c r="AP26" i="1"/>
  <c r="AP35" i="1"/>
  <c r="AJ74" i="1"/>
  <c r="AP84" i="1"/>
  <c r="AJ15" i="1"/>
  <c r="AJ29" i="1"/>
  <c r="AJ41" i="1"/>
  <c r="AJ54" i="1"/>
  <c r="AJ67" i="1"/>
  <c r="AJ191" i="1"/>
  <c r="AJ18" i="1"/>
  <c r="AJ91" i="1"/>
  <c r="AJ98" i="1"/>
  <c r="AJ92" i="1"/>
  <c r="AJ161" i="1"/>
  <c r="AP23" i="1"/>
  <c r="AJ189" i="1"/>
  <c r="AL128" i="1"/>
  <c r="AJ8" i="1"/>
  <c r="AJ64" i="1"/>
  <c r="AP16" i="1"/>
  <c r="AL16" i="1"/>
  <c r="AJ28" i="1"/>
  <c r="AJ69" i="1"/>
  <c r="AJ194" i="1"/>
  <c r="AP206" i="1"/>
  <c r="AL206" i="1"/>
  <c r="AJ147" i="1"/>
  <c r="AJ152" i="1"/>
  <c r="AJ171" i="1"/>
  <c r="AJ37" i="1"/>
  <c r="AJ115" i="1"/>
  <c r="AL186" i="1"/>
  <c r="AJ45" i="1"/>
  <c r="AJ88" i="1"/>
  <c r="AJ118" i="1"/>
  <c r="AJ124" i="1"/>
  <c r="AL203" i="1"/>
  <c r="AJ49" i="1"/>
  <c r="AJ230" i="1"/>
  <c r="AP220" i="1"/>
  <c r="AL220" i="1"/>
  <c r="AJ62" i="1"/>
  <c r="AJ6" i="1"/>
  <c r="AJ30" i="1"/>
  <c r="AL74" i="1"/>
  <c r="AJ113" i="1"/>
  <c r="AJ17" i="1"/>
  <c r="AL202" i="1"/>
  <c r="AJ204" i="1"/>
  <c r="AJ14" i="1"/>
  <c r="AJ35" i="1"/>
  <c r="AJ169" i="1"/>
  <c r="AJ213" i="1"/>
  <c r="AJ128" i="1"/>
  <c r="AJ134" i="1"/>
  <c r="AJ223" i="1"/>
  <c r="AL43" i="1"/>
  <c r="AP43" i="1"/>
  <c r="AJ12" i="1"/>
  <c r="AJ52" i="1"/>
  <c r="AJ111" i="1"/>
  <c r="AJ232" i="1"/>
  <c r="AJ4" i="1"/>
  <c r="AJ33" i="1"/>
  <c r="AJ214" i="1"/>
  <c r="AL101" i="1"/>
  <c r="AJ218" i="1"/>
  <c r="AJ130" i="1"/>
  <c r="AJ196" i="1"/>
  <c r="AP200" i="1"/>
  <c r="AL200" i="1"/>
  <c r="AJ153" i="1"/>
  <c r="AL21" i="1"/>
  <c r="AJ7" i="1"/>
  <c r="AJ40" i="1"/>
  <c r="AJ63" i="1"/>
  <c r="AJ73" i="1"/>
  <c r="AJ137" i="1"/>
  <c r="AJ89" i="1"/>
  <c r="AJ201" i="1"/>
  <c r="AJ59" i="1"/>
  <c r="AP70" i="1"/>
  <c r="AL70" i="1"/>
  <c r="AJ187" i="1"/>
  <c r="AJ135" i="1"/>
  <c r="AJ151" i="1"/>
  <c r="AJ85" i="1"/>
  <c r="AJ117" i="1"/>
  <c r="AJ226" i="1"/>
  <c r="AL20" i="1"/>
  <c r="AL231" i="1"/>
  <c r="AJ110" i="1"/>
  <c r="AL127" i="1"/>
  <c r="AJ177" i="1"/>
  <c r="AP207" i="1"/>
  <c r="AL207" i="1"/>
  <c r="AJ228" i="1"/>
  <c r="AL103" i="1"/>
  <c r="AJ182" i="1"/>
  <c r="AJ58" i="1"/>
  <c r="AL98" i="1"/>
  <c r="AP98" i="1"/>
  <c r="AJ197" i="1"/>
  <c r="AJ10" i="1"/>
  <c r="AL46" i="1"/>
  <c r="AJ61" i="1"/>
  <c r="AJ80" i="1"/>
  <c r="AJ216" i="1"/>
  <c r="AK208" i="1"/>
  <c r="AH208" i="1"/>
  <c r="AJ66" i="1"/>
  <c r="AJ116" i="1"/>
  <c r="AJ184" i="1"/>
  <c r="AJ53" i="1"/>
  <c r="AJ188" i="1"/>
  <c r="AL125" i="1"/>
  <c r="AJ90" i="1"/>
  <c r="AJ173" i="1"/>
  <c r="AJ19" i="1"/>
  <c r="AJ86" i="1"/>
  <c r="AJ3" i="1"/>
  <c r="AJ78" i="1"/>
  <c r="AJ126" i="1"/>
  <c r="AL205" i="1"/>
  <c r="AJ158" i="1"/>
  <c r="AJ51" i="1"/>
  <c r="AJ56" i="1"/>
  <c r="AJ215" i="1"/>
  <c r="AJ170" i="1"/>
  <c r="AJ166" i="1"/>
  <c r="AL3" i="1"/>
  <c r="AL5" i="1"/>
  <c r="AL7" i="1"/>
  <c r="AL9" i="1"/>
  <c r="AL179" i="1"/>
  <c r="AL227" i="1"/>
  <c r="AL13" i="1"/>
  <c r="AL180" i="1"/>
  <c r="AL210" i="1"/>
  <c r="AL65" i="1"/>
  <c r="AL92" i="1"/>
  <c r="AL119" i="1"/>
  <c r="AJ164" i="1"/>
  <c r="AP17" i="1"/>
  <c r="AP42" i="1"/>
  <c r="AP69" i="1"/>
  <c r="AP95" i="1"/>
  <c r="AP219" i="1"/>
  <c r="AP143" i="1"/>
  <c r="AJ162" i="1"/>
  <c r="AL38" i="1"/>
  <c r="AL61" i="1"/>
  <c r="AL88" i="1"/>
  <c r="AL232" i="1"/>
  <c r="AL197" i="1"/>
  <c r="AL68" i="1"/>
  <c r="AJ159" i="1"/>
  <c r="AJ209" i="1"/>
  <c r="AJ233" i="1"/>
  <c r="AJ155" i="1"/>
  <c r="AL121" i="1"/>
  <c r="AL229" i="1"/>
  <c r="AL217" i="1"/>
  <c r="AL142" i="1"/>
  <c r="AL4" i="1"/>
  <c r="AL8" i="1"/>
  <c r="AL11" i="1"/>
  <c r="AL40" i="1"/>
  <c r="AL64" i="1"/>
  <c r="AL93" i="1"/>
  <c r="AL117" i="1"/>
  <c r="AL140" i="1"/>
  <c r="AJ224" i="1"/>
  <c r="AP96" i="1"/>
  <c r="AP181" i="1"/>
  <c r="AL184" i="1"/>
  <c r="AL214" i="1"/>
  <c r="AP66" i="1"/>
  <c r="AL89" i="1"/>
  <c r="AL115" i="1"/>
  <c r="AP218" i="1"/>
  <c r="AL136" i="1"/>
  <c r="AL228" i="1"/>
  <c r="AL62" i="1"/>
  <c r="AL91" i="1"/>
  <c r="AL116" i="1"/>
  <c r="AP226" i="1"/>
  <c r="AP6" i="1"/>
  <c r="AP10" i="1"/>
  <c r="AP12" i="1"/>
  <c r="AP14" i="1"/>
  <c r="AL113" i="1"/>
  <c r="AL196" i="1"/>
  <c r="AL138" i="1"/>
  <c r="AP198" i="1"/>
  <c r="AL33" i="1"/>
  <c r="AL56" i="1"/>
  <c r="AL230" i="1"/>
  <c r="AL110" i="1"/>
  <c r="AL133" i="1"/>
  <c r="AL107" i="1"/>
  <c r="AL194" i="1"/>
  <c r="AL29" i="1"/>
  <c r="AL52" i="1"/>
  <c r="AL82" i="1"/>
  <c r="AH206" i="1"/>
  <c r="AJ237" i="1"/>
  <c r="AL28" i="1"/>
  <c r="AL50" i="1"/>
  <c r="AL80" i="1"/>
  <c r="AL189" i="1"/>
  <c r="AL130" i="1"/>
  <c r="AJ235" i="1"/>
  <c r="AJ178" i="1"/>
  <c r="AJ176" i="1"/>
  <c r="AL22" i="1"/>
  <c r="AL45" i="1"/>
  <c r="AL75" i="1"/>
  <c r="AL100" i="1"/>
  <c r="AL126" i="1"/>
  <c r="AL204" i="1"/>
  <c r="AJ174" i="1"/>
  <c r="AJ172" i="1"/>
  <c r="AJ168" i="1"/>
  <c r="AL239" i="1"/>
  <c r="AL208" i="3" l="1"/>
  <c r="AP208" i="3"/>
  <c r="AP203" i="3"/>
  <c r="AL203" i="3"/>
  <c r="AJ205" i="1"/>
  <c r="H204" i="2"/>
  <c r="AJ208" i="1"/>
  <c r="H207" i="2"/>
  <c r="AJ206" i="1"/>
  <c r="H205" i="2"/>
  <c r="AJ207" i="1"/>
  <c r="H206" i="2"/>
  <c r="AP208" i="1"/>
  <c r="AL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Baez</author>
  </authors>
  <commentList>
    <comment ref="AA2" authorId="0" shapeId="0" xr:uid="{604EA773-9FA8-49A1-9BCF-5F8B342E22D7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Laudes/Vispera</t>
        </r>
      </text>
    </comment>
    <comment ref="K103" authorId="0" shapeId="0" xr:uid="{1D1A41FA-3638-4451-9FC4-61FBC5B9716B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Comfrontar = cf</t>
        </r>
      </text>
    </comment>
    <comment ref="K226" authorId="0" shapeId="0" xr:uid="{A89CEBD8-1924-4E05-BF60-1F74D8AFBA7C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Himno de Vísperas del tiempo Pascual hasta la Ascensión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Baez</author>
  </authors>
  <commentList>
    <comment ref="AA2" authorId="0" shapeId="0" xr:uid="{6600E882-5219-4CCA-9800-4682D52351CA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Laudes/Vispera</t>
        </r>
      </text>
    </comment>
    <comment ref="K103" authorId="0" shapeId="0" xr:uid="{D2F836CB-4D00-4F09-A170-A85176C900D4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Comfrontar = cf</t>
        </r>
      </text>
    </comment>
    <comment ref="K226" authorId="0" shapeId="0" xr:uid="{0295CAF1-8057-4988-986B-666EFD7EE838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Himno de Vísperas del tiempo Pascual hasta la Ascensión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<sst xmlns="http://schemas.openxmlformats.org/spreadsheetml/2006/main" count="11150" uniqueCount="1227">
  <si>
    <t>#Pg</t>
  </si>
  <si>
    <t>ID</t>
  </si>
  <si>
    <t>Or#</t>
  </si>
  <si>
    <t>c</t>
  </si>
  <si>
    <t>Title</t>
  </si>
  <si>
    <t>c2</t>
  </si>
  <si>
    <t>Titulo</t>
  </si>
  <si>
    <t>c0</t>
  </si>
  <si>
    <t>Subtitle</t>
  </si>
  <si>
    <t>c01</t>
  </si>
  <si>
    <t>Subtitle5</t>
  </si>
  <si>
    <t>c02</t>
  </si>
  <si>
    <t>Category</t>
  </si>
  <si>
    <t>c03</t>
  </si>
  <si>
    <t>Categoria</t>
  </si>
  <si>
    <t>c04</t>
  </si>
  <si>
    <t>moments</t>
  </si>
  <si>
    <t>c05</t>
  </si>
  <si>
    <t>Pascua</t>
  </si>
  <si>
    <t>c09</t>
  </si>
  <si>
    <t>Pentecostés</t>
  </si>
  <si>
    <t>c010</t>
  </si>
  <si>
    <t>Virgen</t>
  </si>
  <si>
    <t>c011</t>
  </si>
  <si>
    <t>Niños</t>
  </si>
  <si>
    <t>c012</t>
  </si>
  <si>
    <t>Laudes</t>
  </si>
  <si>
    <t>c013</t>
  </si>
  <si>
    <t>Entrada</t>
  </si>
  <si>
    <t>c020</t>
  </si>
  <si>
    <t>URL por nombre</t>
  </si>
  <si>
    <t>c021</t>
  </si>
  <si>
    <t>c022</t>
  </si>
  <si>
    <t>c0222</t>
  </si>
  <si>
    <t>c023</t>
  </si>
  <si>
    <t>Codigo</t>
  </si>
  <si>
    <t>CANTO</t>
  </si>
  <si>
    <t>canto2</t>
  </si>
  <si>
    <t>citas</t>
  </si>
  <si>
    <t>letra</t>
  </si>
  <si>
    <t>Column1</t>
  </si>
  <si>
    <t>Column2</t>
  </si>
  <si>
    <t>{id:</t>
  </si>
  <si>
    <t>,</t>
  </si>
  <si>
    <t xml:space="preserve">title: </t>
  </si>
  <si>
    <t>"</t>
  </si>
  <si>
    <t>A la cena del Cordero</t>
  </si>
  <si>
    <t>",</t>
  </si>
  <si>
    <t xml:space="preserve"> subtitle: </t>
  </si>
  <si>
    <t>Himno lat. «Ad cenam Agni providi»</t>
  </si>
  <si>
    <t xml:space="preserve">", </t>
  </si>
  <si>
    <t xml:space="preserve">category: </t>
  </si>
  <si>
    <t>Eleccion</t>
  </si>
  <si>
    <t>, moments: [</t>
  </si>
  <si>
    <t>"], url: "</t>
  </si>
  <si>
    <t>"},</t>
  </si>
  <si>
    <t>A la víctima pascual</t>
  </si>
  <si>
    <t xml:space="preserve">Secuencia de Pascua - Himno lat. «Victimae paschall laudes» </t>
  </si>
  <si>
    <t>Precatecumenado</t>
  </si>
  <si>
    <t>Comunión</t>
  </si>
  <si>
    <t>A nadie demos ocasión de tropiezo</t>
  </si>
  <si>
    <t>2ª Corintios 6,3ss</t>
  </si>
  <si>
    <t>Nuevo Testamento</t>
  </si>
  <si>
    <t>A ti levanto mis ojos</t>
  </si>
  <si>
    <t>Salmo 123 (122)</t>
  </si>
  <si>
    <t>Cuaresma</t>
  </si>
  <si>
    <t>Antiguo Testamento</t>
  </si>
  <si>
    <t>A ti, Señor, en mi clamor imploro</t>
  </si>
  <si>
    <t>Salmo 142 (141)</t>
  </si>
  <si>
    <t>A ti, Señor, levanto mi alma</t>
  </si>
  <si>
    <t>Salmo 25 (24)</t>
  </si>
  <si>
    <t>A ti, Señor, se debe la alabanza en Sión</t>
  </si>
  <si>
    <t>Salmo 65 (64)</t>
  </si>
  <si>
    <t>Abbá, Padre</t>
  </si>
  <si>
    <t>Romanos 8,15–17</t>
  </si>
  <si>
    <t>Laudes/Visperas</t>
  </si>
  <si>
    <t>Abraham</t>
  </si>
  <si>
    <t>Génesis 18,1–5 – Teofanía de Mambré</t>
  </si>
  <si>
    <t>Aclamaciones a la oración de los fieles</t>
  </si>
  <si>
    <t>Respuestas a las oraciones de los fieles, Modelo I, II, III, IV</t>
  </si>
  <si>
    <t>Liturgia</t>
  </si>
  <si>
    <t>Final</t>
  </si>
  <si>
    <t>Aclamad al Señor</t>
  </si>
  <si>
    <t>Salmo 100 (99)</t>
  </si>
  <si>
    <t>Adónde te escondiste, Amado</t>
  </si>
  <si>
    <t xml:space="preserve">Cántico espiritual (San Juan de la Cruz) </t>
  </si>
  <si>
    <t>Al despertar</t>
  </si>
  <si>
    <t xml:space="preserve">Salmo 17 (16) </t>
  </si>
  <si>
    <t>Alabad al Señor en el cielo</t>
  </si>
  <si>
    <t xml:space="preserve">Salmo 148 </t>
  </si>
  <si>
    <t>Navidad</t>
  </si>
  <si>
    <t>Alegría, ha nacido el salvador</t>
  </si>
  <si>
    <t>Villancico (Kiko Argüello)</t>
  </si>
  <si>
    <t>Adviento</t>
  </si>
  <si>
    <t>Ordinario</t>
  </si>
  <si>
    <t>Aleluya interleccional</t>
  </si>
  <si>
    <t>Modelo I, II, III</t>
  </si>
  <si>
    <t>Aleluya pascual</t>
  </si>
  <si>
    <t>Apropiado para el tiempo Pascual</t>
  </si>
  <si>
    <t>Aleluya, alabad al Señor</t>
  </si>
  <si>
    <t>Salmo 150</t>
  </si>
  <si>
    <t>Paz</t>
  </si>
  <si>
    <t>Aleluya, bendecid al Señor</t>
  </si>
  <si>
    <t>Salmo 1.34 (1.33) - Melodía hebraica</t>
  </si>
  <si>
    <t>Aleluya, ya llegó el reino</t>
  </si>
  <si>
    <t>Apocalipsis 19,6-9</t>
  </si>
  <si>
    <t>Alzaos, puertas</t>
  </si>
  <si>
    <t>Salmo 24 (23)</t>
  </si>
  <si>
    <t>Amén, amén, amén</t>
  </si>
  <si>
    <t xml:space="preserve">Apocalipsis 7,12-14 </t>
  </si>
  <si>
    <t>Amo al Señor</t>
  </si>
  <si>
    <t>Salmo 116 (114-115)</t>
  </si>
  <si>
    <t>Antífona para el Evangelio</t>
  </si>
  <si>
    <t>Tiempo de Cuaresma</t>
  </si>
  <si>
    <t>Fracción del Fracción del Pan</t>
  </si>
  <si>
    <t>Aquedah</t>
  </si>
  <si>
    <t>Gn 22,1-19 - Del Targum Neofiti sobre el sacrificio de Isaac</t>
  </si>
  <si>
    <t>Así habla el amén</t>
  </si>
  <si>
    <t>Ap 3,14-20</t>
  </si>
  <si>
    <t>Ave María I</t>
  </si>
  <si>
    <t>Lc 1,28ss</t>
  </si>
  <si>
    <t>Ave María II (1984)</t>
  </si>
  <si>
    <t xml:space="preserve">Lc 1,28ss - 1984 </t>
  </si>
  <si>
    <t>Babilonia criminal</t>
  </si>
  <si>
    <t>Sal 137 (136)</t>
  </si>
  <si>
    <t>Balaam</t>
  </si>
  <si>
    <t>Nm 23,7-24</t>
  </si>
  <si>
    <t>Bendeciré al Señor en todo tiempo</t>
  </si>
  <si>
    <t>Sal 34 (33)</t>
  </si>
  <si>
    <t>Bendice, alma mía, a Yahveh</t>
  </si>
  <si>
    <t>Sal 103 (102)</t>
  </si>
  <si>
    <t>Bendición del agua</t>
  </si>
  <si>
    <t>De la liturgia bautismal de la Vigilia pascual</t>
  </si>
  <si>
    <t>Bendita eres tú, María</t>
  </si>
  <si>
    <t>Lucas 1,42-45</t>
  </si>
  <si>
    <t>Penitencial</t>
  </si>
  <si>
    <t>Bendito eres, Señor</t>
  </si>
  <si>
    <t>Daniel 3,52-57</t>
  </si>
  <si>
    <t>Bendito sea Dios</t>
  </si>
  <si>
    <t>Efesios 1,3-13</t>
  </si>
  <si>
    <t>Benedictus</t>
  </si>
  <si>
    <t>Lucas 1,67-80</t>
  </si>
  <si>
    <t>Cantad a Dios</t>
  </si>
  <si>
    <t>Salmo 67 (68) 2.4-7</t>
  </si>
  <si>
    <t>Cantad al Señor</t>
  </si>
  <si>
    <t>Salmo 117 (116)</t>
  </si>
  <si>
    <t>Cántico de los tres jóvenes</t>
  </si>
  <si>
    <t>Daniel 3,57-58</t>
  </si>
  <si>
    <t>Canto de Moisés</t>
  </si>
  <si>
    <t>Éxodo 15,1-18</t>
  </si>
  <si>
    <t>Caritas Christi urget nos</t>
  </si>
  <si>
    <t>2ª Corintios 5,14.15.17.21</t>
  </si>
  <si>
    <r>
      <t xml:space="preserve">Carmen 63 - </t>
    </r>
    <r>
      <rPr>
        <b/>
        <sz val="11"/>
        <color theme="1"/>
        <rFont val="Aptos Narrow"/>
        <family val="2"/>
        <scheme val="minor"/>
      </rPr>
      <t>(ESTÁN ROTAS MIS ATADURAS )</t>
    </r>
  </si>
  <si>
    <t>(Rabindranath Tagore)*</t>
  </si>
  <si>
    <r>
      <t xml:space="preserve">Celebración penitencial </t>
    </r>
    <r>
      <rPr>
        <b/>
        <sz val="11"/>
        <color theme="1"/>
        <rFont val="Aptos Narrow"/>
        <family val="2"/>
        <scheme val="minor"/>
      </rPr>
      <t>(Bendición penitencial )</t>
    </r>
  </si>
  <si>
    <t>Acción de gracias</t>
  </si>
  <si>
    <t>Como condenados a muerte</t>
  </si>
  <si>
    <t>1ª Corintios 4,9-13</t>
  </si>
  <si>
    <t>Como destila la miel</t>
  </si>
  <si>
    <t>Oda XL de Salomón</t>
  </si>
  <si>
    <t>Como el impulso que siente la ira</t>
  </si>
  <si>
    <t>Oda VII de Salomón</t>
  </si>
  <si>
    <t>Catecumenado</t>
  </si>
  <si>
    <t>Cómo es maravilloso</t>
  </si>
  <si>
    <t>Salmo 133 (132)</t>
  </si>
  <si>
    <t>Como la cierva</t>
  </si>
  <si>
    <t>Salmo 42-43 (41-42)</t>
  </si>
  <si>
    <t>Como lirio entre los cardos</t>
  </si>
  <si>
    <t xml:space="preserve">Cantar de los cantares 1,13ss </t>
  </si>
  <si>
    <t>Como oveja que ve</t>
  </si>
  <si>
    <t>Kontáklon (Romano el Meloda)</t>
  </si>
  <si>
    <t>Fracción del Pan</t>
  </si>
  <si>
    <t>Consolad a mi pueblo</t>
  </si>
  <si>
    <t xml:space="preserve">Isaías 40,1-11 - Melodía hebraica </t>
  </si>
  <si>
    <t>Cordero de Dios</t>
  </si>
  <si>
    <t>Después de la consagración</t>
  </si>
  <si>
    <t>Credo</t>
  </si>
  <si>
    <t>Símbolo Apostólico</t>
  </si>
  <si>
    <t>Cristo es la luz</t>
  </si>
  <si>
    <t>Himno - Juan 8,12; 14,6</t>
  </si>
  <si>
    <t>Cuando dormía</t>
  </si>
  <si>
    <t xml:space="preserve">Cantar de los Cantares 5,2ss </t>
  </si>
  <si>
    <t>Cuando el Señor</t>
  </si>
  <si>
    <t>Salmo 126 (125)</t>
  </si>
  <si>
    <t>Cuando Israel salió de Egipto</t>
  </si>
  <si>
    <t>Salmo 114 (113)</t>
  </si>
  <si>
    <t>Dayenú</t>
  </si>
  <si>
    <t>De la Hagadá de Pésaj hebrea</t>
  </si>
  <si>
    <t>De Profundis</t>
  </si>
  <si>
    <t>Salmo 130 (129)</t>
  </si>
  <si>
    <t>Débora</t>
  </si>
  <si>
    <t>Jueces 5</t>
  </si>
  <si>
    <t>Decidle a los de corazón cansado</t>
  </si>
  <si>
    <t>Isaías 35,4ss</t>
  </si>
  <si>
    <t>Delante de los ángeles</t>
  </si>
  <si>
    <t>Salmo 138 (137)</t>
  </si>
  <si>
    <t>Día de reposo</t>
  </si>
  <si>
    <t>Juan 8,52</t>
  </si>
  <si>
    <t>Dice el Señor a mi Señor</t>
  </si>
  <si>
    <t>Salmo 110 (109)</t>
  </si>
  <si>
    <t>Dichoso el hombre</t>
  </si>
  <si>
    <t>Salmo 1</t>
  </si>
  <si>
    <t>El combate escatológico</t>
  </si>
  <si>
    <t>Apocalipsis 19,11-20</t>
  </si>
  <si>
    <t>El Espíritu del Señor está sobre mí</t>
  </si>
  <si>
    <t>Lucas 4,18 – Isaías 61,1-3</t>
  </si>
  <si>
    <t>El jacal de los pastores</t>
  </si>
  <si>
    <t>Cantar de los Cantares 1,2-8</t>
  </si>
  <si>
    <t>El lagarero</t>
  </si>
  <si>
    <t>Isaías 63,1-6</t>
  </si>
  <si>
    <t>El Mesías león</t>
  </si>
  <si>
    <t>Comentario al Apocalipsis (Victorino de Pettau)</t>
  </si>
  <si>
    <t>El mismo Dios</t>
  </si>
  <si>
    <t>2 Corintios 4,6-12</t>
  </si>
  <si>
    <t>El necio piensa que Dios no existe</t>
  </si>
  <si>
    <t>Salmo 14 (13)</t>
  </si>
  <si>
    <t>El pueblo que caminaba en las tinieblas</t>
  </si>
  <si>
    <t>Isaías 9,1-5</t>
  </si>
  <si>
    <t>El sembrador</t>
  </si>
  <si>
    <t>Marcos 4,3ss</t>
  </si>
  <si>
    <t>El Señor anuncia una noticia</t>
  </si>
  <si>
    <t>Salmo 68 (67)</t>
  </si>
  <si>
    <t>El Señor es mi pastor</t>
  </si>
  <si>
    <t>Salmo 23 (22)</t>
  </si>
  <si>
    <t>El Señor me ha dado</t>
  </si>
  <si>
    <t>Isaías 50,4-10  - Tercer canto del Siervo de Yahveh</t>
  </si>
  <si>
    <t>Elí, Elí, lamá sabactaní</t>
  </si>
  <si>
    <t>Salmo 22 (21)</t>
  </si>
  <si>
    <t>En medio de aquel gentío</t>
  </si>
  <si>
    <t>Lucas 8,42b-48</t>
  </si>
  <si>
    <t>En una noche oscura</t>
  </si>
  <si>
    <t>Subida al Monte Carmelo – San Juan de la Cruz</t>
  </si>
  <si>
    <t>Eres digno de tomar el libro</t>
  </si>
  <si>
    <t>Apocalipsis 5,9ss</t>
  </si>
  <si>
    <t>Eres hermoso</t>
  </si>
  <si>
    <t xml:space="preserve">Salmo 45 (44) </t>
  </si>
  <si>
    <t>Es paciente</t>
  </si>
  <si>
    <t xml:space="preserve">Himno al Espíritu Santo (Kiko Argüello) </t>
  </si>
  <si>
    <t>Escóndeme en lo oculto de tu tienda</t>
  </si>
  <si>
    <t>Salmo 27 (26)</t>
  </si>
  <si>
    <t>Escuchad, islas lejanas</t>
  </si>
  <si>
    <t>Isaias 49,1-16 - Segundo canto de Siervo de Yahveh</t>
  </si>
  <si>
    <t>Éste es el día en que actuó el Señor</t>
  </si>
  <si>
    <t>Sal 118 (117)</t>
  </si>
  <si>
    <t>Este es el mandamiento mío</t>
  </si>
  <si>
    <t>Jn 15,12ss</t>
  </si>
  <si>
    <t>Evenu shalom alejem</t>
  </si>
  <si>
    <t>Melodía hebraica</t>
  </si>
  <si>
    <t>Extiendo mis manos</t>
  </si>
  <si>
    <t>Oda XXVII de Salomón</t>
  </si>
  <si>
    <t>Exultad, justos, en el Señor</t>
  </si>
  <si>
    <t>Sal 33 (32)</t>
  </si>
  <si>
    <t>Felicidad para el hombre</t>
  </si>
  <si>
    <t>Sal 128 (127)</t>
  </si>
  <si>
    <t>Gloria a Dios en lo alto del cielo</t>
  </si>
  <si>
    <t>Himno Litúrgico</t>
  </si>
  <si>
    <t>Gracias a Yahveh</t>
  </si>
  <si>
    <t>Sal 136 (135) - Melodía hebraica</t>
  </si>
  <si>
    <t>Gritad jubilosos</t>
  </si>
  <si>
    <t>Isaías 12,1ss</t>
  </si>
  <si>
    <t>Hacia ti, morada santa</t>
  </si>
  <si>
    <t>Himno procesional eucarístico (Kiko Argüello)</t>
  </si>
  <si>
    <t>Hasta cuándo</t>
  </si>
  <si>
    <t>Sal 13 (12)</t>
  </si>
  <si>
    <t>He aquí mi siervo</t>
  </si>
  <si>
    <t>Isaías 42,1-4; Mateo 12,18-21 - Primer canto de Siervo de Yahveh</t>
  </si>
  <si>
    <t>He aquí que nuestro espejo es el Señor</t>
  </si>
  <si>
    <t>Oda XIII de Salomón</t>
  </si>
  <si>
    <t>He aquí que vengo presto</t>
  </si>
  <si>
    <t>Apocalipsis 22,12-16</t>
  </si>
  <si>
    <t>He esperado en el Señor</t>
  </si>
  <si>
    <t>Salmo 40 (39)</t>
  </si>
  <si>
    <t>Hermosa eres, amiga mía</t>
  </si>
  <si>
    <t>Cantar de los cantares 6-7</t>
  </si>
  <si>
    <t>Hijas de Jerusalén</t>
  </si>
  <si>
    <t>Lucas 23,28-46</t>
  </si>
  <si>
    <t>Himno a Cristo luz</t>
  </si>
  <si>
    <t>Himno vespertino (San Gregorio Nacianceno)</t>
  </si>
  <si>
    <t>Himno a la caridad</t>
  </si>
  <si>
    <t>1 Corintios 13,1-7</t>
  </si>
  <si>
    <t>Himno a la cruz gloriosa</t>
  </si>
  <si>
    <t>Homilía La Santa Pascua (Anónimo s. II)</t>
  </si>
  <si>
    <t>Himno a la kenosis</t>
  </si>
  <si>
    <t>Filipenses 2,1-11</t>
  </si>
  <si>
    <t>Himno de Adviento</t>
  </si>
  <si>
    <t>Himno lat. «Vox clara ecce Intonat»</t>
  </si>
  <si>
    <t>Himno de la Ascensión</t>
  </si>
  <si>
    <t xml:space="preserve">Himno de Laudes del tiempo Pascual, de la Ascensión a Pentecostés  / Himno de la liturgia de las horas </t>
  </si>
  <si>
    <t>Himno de Pascua</t>
  </si>
  <si>
    <t>Himno lat. «Aurora lucis rutiiat»</t>
  </si>
  <si>
    <t>Huye, amado mío</t>
  </si>
  <si>
    <t>Cantar de los Cantares 8,10-14</t>
  </si>
  <si>
    <t>Id y anunciad a mis hermanos</t>
  </si>
  <si>
    <t>Mateo 28,10.16-20</t>
  </si>
  <si>
    <t>Improperios</t>
  </si>
  <si>
    <t>Adoración de la santa Cruz el Viernes santo</t>
  </si>
  <si>
    <t>Jacob</t>
  </si>
  <si>
    <t xml:space="preserve">Genesis 32,23-29 </t>
  </si>
  <si>
    <t>Jerusalén reconstruida</t>
  </si>
  <si>
    <t>Tobias 13,11-17</t>
  </si>
  <si>
    <t>Jesús recorría todas las ciudades</t>
  </si>
  <si>
    <t xml:space="preserve">Mateo 9,35ss; 10 </t>
  </si>
  <si>
    <t>La cordera de Dios</t>
  </si>
  <si>
    <t>Mateo 1,18s; 2,13s.18</t>
  </si>
  <si>
    <t>La espada</t>
  </si>
  <si>
    <t>Ezequiel 21,14-22</t>
  </si>
  <si>
    <t>La marcha es dura</t>
  </si>
  <si>
    <t>Espiritual negro «Go down, Moses»</t>
  </si>
  <si>
    <t>La paloma voló</t>
  </si>
  <si>
    <t>Oda XXIV de Salomón</t>
  </si>
  <si>
    <t>La Salve</t>
  </si>
  <si>
    <t>Himno lat. «Salve Regina»</t>
  </si>
  <si>
    <t>La siega de las naciones</t>
  </si>
  <si>
    <t>Juan 4,31-38</t>
  </si>
  <si>
    <t>La voz de mi amado</t>
  </si>
  <si>
    <t>Cantar de los Cantares 2,8-17</t>
  </si>
  <si>
    <t>Las armas de la luz</t>
  </si>
  <si>
    <t>cf Efesios 6,11.ss</t>
  </si>
  <si>
    <t>Lauda Sión</t>
  </si>
  <si>
    <t xml:space="preserve">Secuencia del Corpus Christi (Santo Tomas de Aquino) </t>
  </si>
  <si>
    <t>Letanías de los santos</t>
  </si>
  <si>
    <t>Letanías penitenciales I</t>
  </si>
  <si>
    <t>Letanía para la Celebración Penitencial – modelo abreviado</t>
  </si>
  <si>
    <t>Letanías penitenciales II</t>
  </si>
  <si>
    <t>Letanía para la Celebración Penitencial</t>
  </si>
  <si>
    <t>Levanto mis ojos a los montes</t>
  </si>
  <si>
    <t>Sal 121 (120)</t>
  </si>
  <si>
    <t>Llegue hasta tu presencia mi clamor</t>
  </si>
  <si>
    <t>Sal 119 (118)</t>
  </si>
  <si>
    <t>Llévame al cielo</t>
  </si>
  <si>
    <t>Filipenses 1,23</t>
  </si>
  <si>
    <t>Magníficat</t>
  </si>
  <si>
    <t>Lucas 1,46-55</t>
  </si>
  <si>
    <t>María de Jasna Göra</t>
  </si>
  <si>
    <t xml:space="preserve">Himno a la Virgen de Jasna Göra, Częstochowa Polonia (Kiko Argüello) </t>
  </si>
  <si>
    <t>María, casa de bendición</t>
  </si>
  <si>
    <t>Juan 2,1–11 – Las Bodas de Caná</t>
  </si>
  <si>
    <t>María, madre de la Iglesia</t>
  </si>
  <si>
    <t>Juan 19,26-34</t>
  </si>
  <si>
    <t>María, madre del camino ardiente</t>
  </si>
  <si>
    <t>Himno a la Virgen del Tercer Milenio (Kiko Argüello)</t>
  </si>
  <si>
    <t>María, pequeña María</t>
  </si>
  <si>
    <t>Himno a la Virgen María (Kiko Argüello)</t>
  </si>
  <si>
    <t>Me enseñarás el camino de la vida</t>
  </si>
  <si>
    <t>Sal 16 (15)</t>
  </si>
  <si>
    <t>Me has seducido, Señor</t>
  </si>
  <si>
    <t>Jeremias 20,7-18</t>
  </si>
  <si>
    <t>Me robaste el corazón</t>
  </si>
  <si>
    <t>Cantar de los cantares 4,9 - 5,1</t>
  </si>
  <si>
    <t>Mirad qué estupendo</t>
  </si>
  <si>
    <t>Sal 133 (132)</t>
  </si>
  <si>
    <t>Misericordia mía, misericordia</t>
  </si>
  <si>
    <t>Sal 51 (50)</t>
  </si>
  <si>
    <t>Misericordia, Dios mío</t>
  </si>
  <si>
    <t>Sal 51(50)</t>
  </si>
  <si>
    <t>Mucho me han perseguido</t>
  </si>
  <si>
    <t>Sal 129 (128)</t>
  </si>
  <si>
    <t>Ninguno puede servir a dos señores</t>
  </si>
  <si>
    <t xml:space="preserve">Mateo 6,24-33 </t>
  </si>
  <si>
    <t>No está aquí, resucitó</t>
  </si>
  <si>
    <t>Mateo 28,1-8</t>
  </si>
  <si>
    <t>No hay en él parecer</t>
  </si>
  <si>
    <t>Isaías 53,2ss - Cuarto canto del Siervo de Yahveh</t>
  </si>
  <si>
    <t>No resistáis al mal</t>
  </si>
  <si>
    <t>Mateo 5,38ss</t>
  </si>
  <si>
    <t>No sufras por los malvados</t>
  </si>
  <si>
    <t>Sal 37 (36)</t>
  </si>
  <si>
    <t>Noli me tangere</t>
  </si>
  <si>
    <t>Juan 20,15-17</t>
  </si>
  <si>
    <t>Oh cielos, lloved de lo alto</t>
  </si>
  <si>
    <t>Isaías 45,8</t>
  </si>
  <si>
    <t>Oh Dios, por tu nombre sálvame</t>
  </si>
  <si>
    <t>Sal 54 (53)</t>
  </si>
  <si>
    <t>Oh Dios, tú eres mi Dios</t>
  </si>
  <si>
    <t>Sal 63 (62)</t>
  </si>
  <si>
    <t>Oh Jesús, amor mío</t>
  </si>
  <si>
    <t>(Kiko Argüello)</t>
  </si>
  <si>
    <t>Oh muerte, ¿dónde está tu victoria?</t>
  </si>
  <si>
    <t>1 Corintios 15</t>
  </si>
  <si>
    <t>Oh Señor, mi corazón ya no es ambicioso</t>
  </si>
  <si>
    <t>Sal 131 (130)</t>
  </si>
  <si>
    <t>Oh Señor, nuestro Dios</t>
  </si>
  <si>
    <t>Salmo 8</t>
  </si>
  <si>
    <t>Os tomaré de entre las naciones</t>
  </si>
  <si>
    <t>Ezequiel 36,24-28</t>
  </si>
  <si>
    <t>Padre nuestro</t>
  </si>
  <si>
    <t>Tiempo de la Elección</t>
  </si>
  <si>
    <t>Paloma incorrupta</t>
  </si>
  <si>
    <t>Kontákion (Romano el Meloda)</t>
  </si>
  <si>
    <t xml:space="preserve">Hchos de los Apostoles 2,1-13 </t>
  </si>
  <si>
    <t>Plegaria Eucarística II Modelo Ip1</t>
  </si>
  <si>
    <t>Modelo I</t>
  </si>
  <si>
    <t>Plegaria Eucarística II Modelo II</t>
  </si>
  <si>
    <t>Modelo II (1987)</t>
  </si>
  <si>
    <t>Plegaria Eucarística IV  1988</t>
  </si>
  <si>
    <t>(1988)</t>
  </si>
  <si>
    <t>Por el amor de mis amigos</t>
  </si>
  <si>
    <t xml:space="preserve">Sal 122 (121) - Melodía hebraica </t>
  </si>
  <si>
    <t>Por qué esta noche es diferente</t>
  </si>
  <si>
    <t>Haggadá de Pesaj - Melodía hebraica</t>
  </si>
  <si>
    <t>Por qué las gentes conjuran</t>
  </si>
  <si>
    <t>Salmo 2</t>
  </si>
  <si>
    <t>Porque mi yugo es suave</t>
  </si>
  <si>
    <t>Mateo 11,28ss</t>
  </si>
  <si>
    <t>Prefacio para Adviento y Navidad</t>
  </si>
  <si>
    <t>Prefacio IV de Adviento*</t>
  </si>
  <si>
    <t>Prefacio para el tiempo Pascual</t>
  </si>
  <si>
    <t>Prefacio I de Pascua*</t>
  </si>
  <si>
    <t>Pregón Pascual</t>
  </si>
  <si>
    <t>«Exsultet»</t>
  </si>
  <si>
    <t>Qué amables son tus moradas</t>
  </si>
  <si>
    <t>Sal 84 (83)</t>
  </si>
  <si>
    <t>Qué estupendo, qué alegría</t>
  </si>
  <si>
    <t>Quién es ésta que sube del desierto</t>
  </si>
  <si>
    <t>Cantar de los Cantares 8,5-7</t>
  </si>
  <si>
    <t>Quién nos separará</t>
  </si>
  <si>
    <t>Romanos 8,34-39</t>
  </si>
  <si>
    <t>Quiero andar, madre, a Jerusalén</t>
  </si>
  <si>
    <t>Canto sefardí</t>
  </si>
  <si>
    <t>Quiero cantar</t>
  </si>
  <si>
    <t>Sal 57 (56)</t>
  </si>
  <si>
    <t>Resucitó</t>
  </si>
  <si>
    <t>Resurrexit</t>
  </si>
  <si>
    <t>Juan 11,25s</t>
  </si>
  <si>
    <t>Salmodia para el evangelio</t>
  </si>
  <si>
    <t xml:space="preserve">Juan 3,11-20 </t>
  </si>
  <si>
    <t>Salmodia para el rosario</t>
  </si>
  <si>
    <t>Santo Rosario</t>
  </si>
  <si>
    <t>Salmodia para el Salmo responsorial</t>
  </si>
  <si>
    <t>Salmodias para la oración de los fieles</t>
  </si>
  <si>
    <t>Para las solemnidades</t>
  </si>
  <si>
    <t>Salmodias para laudes</t>
  </si>
  <si>
    <t>Modelo I, II, III, IV, V</t>
  </si>
  <si>
    <t>Salve, reina de los cielos</t>
  </si>
  <si>
    <t>Himno lat. «Ave, Regina Caelorum»</t>
  </si>
  <si>
    <t>Palomeras 65</t>
  </si>
  <si>
    <t xml:space="preserve">Melodía hebraica </t>
  </si>
  <si>
    <t>Palestina 74</t>
  </si>
  <si>
    <t>Roma 77</t>
  </si>
  <si>
    <t>Se encontraron dos ángeles</t>
  </si>
  <si>
    <t>Señor, ayúdame a no dudar de ti</t>
  </si>
  <si>
    <t>Señor, no me corrijas en tu cólera</t>
  </si>
  <si>
    <t>Salmo 6</t>
  </si>
  <si>
    <t>Señor, tú me escrutas y conoces</t>
  </si>
  <si>
    <t>Sal 139 (138)</t>
  </si>
  <si>
    <t>Sermón de la montaña</t>
  </si>
  <si>
    <t>Lucas 6,20-38</t>
  </si>
  <si>
    <t>Shemá Israel</t>
  </si>
  <si>
    <t>Dt 6,4-9</t>
  </si>
  <si>
    <t>Shlom lej Mariam</t>
  </si>
  <si>
    <t>Ave María en arameo antiguo</t>
  </si>
  <si>
    <t>Si el Señor no construye la casa</t>
  </si>
  <si>
    <t>Sal 127 (126)</t>
  </si>
  <si>
    <t>Si habéis resucitado con Cristo</t>
  </si>
  <si>
    <t>Colosense 3,1-4</t>
  </si>
  <si>
    <t>Si hoy escucháis su voz</t>
  </si>
  <si>
    <t>Sal 95 (94)</t>
  </si>
  <si>
    <t>Si me he refugiado en el Señor</t>
  </si>
  <si>
    <t>Sal 11(10)</t>
  </si>
  <si>
    <t>Siéntate solitario y silencioso</t>
  </si>
  <si>
    <t>Lamentaciones 3</t>
  </si>
  <si>
    <t>Sión, madre de todos los pueblos</t>
  </si>
  <si>
    <t>Sal 87 (86)</t>
  </si>
  <si>
    <t>Sola a Solo</t>
  </si>
  <si>
    <t>Stabat Mater dolorosa</t>
  </si>
  <si>
    <t>Himno latin</t>
  </si>
  <si>
    <t>Suba el Esposo al leño de su tálamo</t>
  </si>
  <si>
    <t>Himno (San Quodvultdeus)</t>
  </si>
  <si>
    <t>Sube Dios entre aclamaciones</t>
  </si>
  <si>
    <t>Sal 47 (46)</t>
  </si>
  <si>
    <t>Te Deum</t>
  </si>
  <si>
    <t>Himno</t>
  </si>
  <si>
    <t>Te estoy llamando, Señor</t>
  </si>
  <si>
    <t>Sal 141 (140)</t>
  </si>
  <si>
    <t>Te he manifestado mi pecado</t>
  </si>
  <si>
    <t>Sal 32 (31)</t>
  </si>
  <si>
    <t>Tú eres mi esperanza, Señor</t>
  </si>
  <si>
    <t>Oda XXIX de Salomón</t>
  </si>
  <si>
    <t>Tú has cubierto de vergüenza la muerte</t>
  </si>
  <si>
    <t>Homilía Pascual (Melltón de Sardes)</t>
  </si>
  <si>
    <t>Tú que eres fiel</t>
  </si>
  <si>
    <t>Sal 143 (142)</t>
  </si>
  <si>
    <t>Un retoño brota del tronco de Jesé</t>
  </si>
  <si>
    <t>Isaías 11,1-11</t>
  </si>
  <si>
    <t>Una gran señal</t>
  </si>
  <si>
    <t>Apocalipsis 12</t>
  </si>
  <si>
    <t>Urí, urí, urá</t>
  </si>
  <si>
    <t>Vamos ya, pastores</t>
  </si>
  <si>
    <t>Ven del Líbano</t>
  </si>
  <si>
    <t>Cantar de los cantares 4,8ss</t>
  </si>
  <si>
    <t>Ven, Espíritu Santo</t>
  </si>
  <si>
    <t>Secuencia de Pentecostés - Himno latin. «Veni, Sancte Spiritus»</t>
  </si>
  <si>
    <t>Ven, Hijo del Hombre</t>
  </si>
  <si>
    <t>Apocalipsis 21,17ss</t>
  </si>
  <si>
    <t>Veni Creator</t>
  </si>
  <si>
    <t>Viene el Señor</t>
  </si>
  <si>
    <t>Salmo 93 (92) - Apocalipsis 1,5-7</t>
  </si>
  <si>
    <t>Virgen de la maravilla</t>
  </si>
  <si>
    <t>(Dante Allghlerl)</t>
  </si>
  <si>
    <t>Vivid alegres</t>
  </si>
  <si>
    <t>Filipenses 4,4ss</t>
  </si>
  <si>
    <t>Vosotros sois la luz del mundo</t>
  </si>
  <si>
    <t xml:space="preserve">Mateo 5,14ss </t>
  </si>
  <si>
    <t>Ya viene mi Dios</t>
  </si>
  <si>
    <t>Yahveh, tú eres mi Dios</t>
  </si>
  <si>
    <t>Isaías 25,1-8</t>
  </si>
  <si>
    <t>Yo te amo, Señor</t>
  </si>
  <si>
    <t>Sal 18 (17)</t>
  </si>
  <si>
    <t>Yo vengo a reunir</t>
  </si>
  <si>
    <t>Isaías 66,18-21</t>
  </si>
  <si>
    <t>Zaqueo</t>
  </si>
  <si>
    <t>Lucas 19,1-10</t>
  </si>
  <si>
    <t>Prountuario de Acordes</t>
  </si>
  <si>
    <t>Notas</t>
  </si>
  <si>
    <t>Libro de Canto en PDF</t>
  </si>
  <si>
    <t xml:space="preserve">Cantos del Camino Neo Catecumenal </t>
  </si>
  <si>
    <t>Autor: Kiko Argüelo</t>
  </si>
  <si>
    <t>/cantos/src/doc/resucito.pdf</t>
  </si>
  <si>
    <r>
      <t xml:space="preserve">                        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a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href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"/cantos/resucito/e/.html"</t>
    </r>
    <r>
      <rPr>
        <sz val="7"/>
        <color rgb="FFD4D4D4"/>
        <rFont val="Consolas"/>
        <family val="3"/>
      </rPr>
      <t xml:space="preserve"> </t>
    </r>
    <r>
      <rPr>
        <sz val="7"/>
        <color rgb="FFF44747"/>
        <rFont val="Consolas"/>
        <family val="3"/>
      </rPr>
      <t>align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"left"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"fleft"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   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span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"mso1"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arrow_left_alt   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span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a</t>
    </r>
    <r>
      <rPr>
        <sz val="7"/>
        <color rgb="FF808080"/>
        <rFont val="Consolas"/>
        <family val="3"/>
      </rPr>
      <t>&gt;</t>
    </r>
  </si>
  <si>
    <r>
      <t xml:space="preserve">                        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a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href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"/cantos/resucito/e/.html"</t>
    </r>
    <r>
      <rPr>
        <sz val="7"/>
        <color rgb="FFD4D4D4"/>
        <rFont val="Consolas"/>
        <family val="3"/>
      </rPr>
      <t xml:space="preserve"> </t>
    </r>
    <r>
      <rPr>
        <sz val="7"/>
        <color rgb="FFF44747"/>
        <rFont val="Consolas"/>
        <family val="3"/>
      </rPr>
      <t>align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"right"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"fright"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span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"mso1"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arrow_right_alt 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span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a</t>
    </r>
    <r>
      <rPr>
        <sz val="7"/>
        <color rgb="FF808080"/>
        <rFont val="Consolas"/>
        <family val="3"/>
      </rPr>
      <t>&gt;</t>
    </r>
  </si>
  <si>
    <t>/cantos/resucito/a/alavictimapascual.html</t>
  </si>
  <si>
    <t>/cantos/resucito/a/anadiedemosocasiondetropiezo.html</t>
  </si>
  <si>
    <t>/cantos/resucito/a/atilevantomisojos.html</t>
  </si>
  <si>
    <t>/cantos/resucito/a/atisenorenmiclamorimploro.html</t>
  </si>
  <si>
    <t>/cantos/resucito/a/atisenorlevantomialma.html</t>
  </si>
  <si>
    <t>/cantos/resucito/a/atisenorsedebelaalabanzaension.html</t>
  </si>
  <si>
    <t>/cantos/resucito/a/abbapadre.html</t>
  </si>
  <si>
    <t>/cantos/resucito/a/abraham.html</t>
  </si>
  <si>
    <t>/cantos/resucito/a/aclamadalsenor.html</t>
  </si>
  <si>
    <t>/cantos/resucito/a/aldespertar.html</t>
  </si>
  <si>
    <t>/cantos/resucito/a/alabadalsenorenelcielo.html</t>
  </si>
  <si>
    <t>/cantos/resucito/a/alegriahanacidoelsalvador.html</t>
  </si>
  <si>
    <t>/cantos/resucito/a/aleluyaalabadalsenor.html</t>
  </si>
  <si>
    <t>/cantos/resucito/a/aleluyabendecidalsenor.html</t>
  </si>
  <si>
    <t>/cantos/resucito/a/aleluyayallegoelreino.html</t>
  </si>
  <si>
    <t>/cantos/resucito/a/alzaospuertas.html</t>
  </si>
  <si>
    <t>/cantos/resucito/a/amenamenamen.html</t>
  </si>
  <si>
    <t>/cantos/resucito/a/amoalsenor.html</t>
  </si>
  <si>
    <t>/cantos/resucito/a/aquedah.html</t>
  </si>
  <si>
    <t>/cantos/resucito/a/asihablaelamen.html</t>
  </si>
  <si>
    <t>/cantos/resucito/a/avemariai.html</t>
  </si>
  <si>
    <t>/cantos/resucito/a/avemariaii(1984).html</t>
  </si>
  <si>
    <t>/cantos/resucito/b/babiloniacriminal.html</t>
  </si>
  <si>
    <t>/cantos/resucito/b/balaam.html</t>
  </si>
  <si>
    <t>/cantos/resucito/b/bendecirealsenorentodotiempo.html</t>
  </si>
  <si>
    <t>/cantos/resucito/b/bendicealmamiaayahveh.html</t>
  </si>
  <si>
    <t>/cantos/resucito/b/benditaerestumaria.html</t>
  </si>
  <si>
    <t>/cantos/resucito/b/benditoeressenor.html</t>
  </si>
  <si>
    <t>/cantos/resucito/b/benditoseadios.html</t>
  </si>
  <si>
    <t>/cantos/resucito/b/benedictus.html</t>
  </si>
  <si>
    <t>/cantos/resucito/c/cantadadios.html</t>
  </si>
  <si>
    <t>/cantos/resucito/c/cantadalsenor.html</t>
  </si>
  <si>
    <t>/cantos/resucito/c/canticodelostresjovenes.html</t>
  </si>
  <si>
    <t>/cantos/resucito/c/cantodemoises.html</t>
  </si>
  <si>
    <t>/cantos/resucito/c/caritaschristiurgetnos.html</t>
  </si>
  <si>
    <t>/cantos/resucito/c/carmen63-(estanrotasmisataduras).html</t>
  </si>
  <si>
    <t>/cantos/resucito/c/comocondenadosamuerte.html</t>
  </si>
  <si>
    <t>/cantos/resucito/c/comoesmaravilloso.html</t>
  </si>
  <si>
    <t>/cantos/resucito/c/comolacierva.html</t>
  </si>
  <si>
    <t>/cantos/resucito/c/comoovejaqueve.html</t>
  </si>
  <si>
    <t>/cantos/resucito/c/consoladamipueblo.html</t>
  </si>
  <si>
    <t>/cantos/resucito/c/cristoeslaluz.html</t>
  </si>
  <si>
    <t>/cantos/resucito/c/cuandoelsenor.html</t>
  </si>
  <si>
    <t>/cantos/resucito/c/cuandoisraelsaliodeegipto.html</t>
  </si>
  <si>
    <t>/cantos/resucito/d/dayenu.html</t>
  </si>
  <si>
    <t>/cantos/resucito/d/deprofundis.html</t>
  </si>
  <si>
    <t>/cantos/resucito/d/decidlealosdecorazoncansado.html</t>
  </si>
  <si>
    <t>/cantos/resucito/d/delantedelosangeles.html</t>
  </si>
  <si>
    <t>/cantos/resucito/d/diadereposo.html</t>
  </si>
  <si>
    <t>/cantos/resucito/d/diceelsenoramisenor.html</t>
  </si>
  <si>
    <t>/cantos/resucito/d/dichosoelhombre.html</t>
  </si>
  <si>
    <t>/cantos/resucito/e/elcombateescatologico.html</t>
  </si>
  <si>
    <t>/cantos/resucito/e/elespiritudelsenorestasobremi.html</t>
  </si>
  <si>
    <t>/cantos/resucito/e/eljacaldelospastores.html</t>
  </si>
  <si>
    <t>/cantos/resucito/e/ellagarero.html</t>
  </si>
  <si>
    <t>/cantos/resucito/e/elmesiasleon.html</t>
  </si>
  <si>
    <t>/cantos/resucito/e/elneciopiensaquediosnoexiste.html</t>
  </si>
  <si>
    <t>/cantos/resucito/e/elpuebloquecaminabaenlastinieblas.html</t>
  </si>
  <si>
    <t>/cantos/resucito/e/elsenoranunciaunanoticia.html</t>
  </si>
  <si>
    <t>/cantos/resucito/e/elsenoresmipastor.html</t>
  </si>
  <si>
    <t>/cantos/resucito/e/elsenormehadado.html</t>
  </si>
  <si>
    <t>/cantos/resucito/e/elielilamasabactani.html</t>
  </si>
  <si>
    <t>/cantos/resucito/e/enmediodeaquelgentio.html</t>
  </si>
  <si>
    <t>/cantos/resucito/e/enunanocheoscura.html</t>
  </si>
  <si>
    <t>/cantos/resucito/e/eresdignodetomarellibro.html</t>
  </si>
  <si>
    <t>/cantos/resucito/e/ereshermoso.html</t>
  </si>
  <si>
    <t>/cantos/resucito/e/espaciente.html</t>
  </si>
  <si>
    <t>/cantos/resucito/e/escondemeenloocultodetutienda.html</t>
  </si>
  <si>
    <t>/cantos/resucito/e/escuchadislaslejanas.html</t>
  </si>
  <si>
    <t>/cantos/resucito/é/esteeseldiaenqueactuoelsenor.html</t>
  </si>
  <si>
    <t>/cantos/resucito/e/esteeselmandamientomio.html</t>
  </si>
  <si>
    <t>/cantos/resucito/e/evenushalomalejem.html</t>
  </si>
  <si>
    <t>/cantos/resucito/e/extiendomismanos.html</t>
  </si>
  <si>
    <t>/cantos/resucito/e/exultadjustosenelsenor.html</t>
  </si>
  <si>
    <t>/cantos/resucito/f/felicidadparaelhombre.html</t>
  </si>
  <si>
    <t>/cantos/resucito/g/graciasayahveh.html</t>
  </si>
  <si>
    <t>/cantos/resucito/g/gritadjubilosos.html</t>
  </si>
  <si>
    <t>/cantos/resucito/h/haciatimoradasanta.html</t>
  </si>
  <si>
    <t>/cantos/resucito/h/hastacuando.html</t>
  </si>
  <si>
    <t>/cantos/resucito/h/heaquimisiervo.html</t>
  </si>
  <si>
    <t>/cantos/resucito/h/heaquiquevengopresto.html</t>
  </si>
  <si>
    <t>/cantos/resucito/h/heesperadoenelsenor.html</t>
  </si>
  <si>
    <t>/cantos/resucito/h/hijasdejerusalen.html</t>
  </si>
  <si>
    <t>/cantos/resucito/h/himnoacristoluz.html</t>
  </si>
  <si>
    <t>/cantos/resucito/h/himnoalacaridad.html</t>
  </si>
  <si>
    <t>/cantos/resucito/h/himnoalakenosis.html</t>
  </si>
  <si>
    <t>/cantos/resucito/h/himnodeadviento.html</t>
  </si>
  <si>
    <t>/cantos/resucito/h/himnodelaascension.html</t>
  </si>
  <si>
    <t>/cantos/resucito/h/himnodepascua.html</t>
  </si>
  <si>
    <t>/cantos/resucito/h/huyeamadomio.html</t>
  </si>
  <si>
    <t>/cantos/resucito/i/idyanunciadamishermanos.html</t>
  </si>
  <si>
    <t>/cantos/resucito/i/improperios.html</t>
  </si>
  <si>
    <t>/cantos/resucito/j/jerusalenreconstruida.html</t>
  </si>
  <si>
    <t>/cantos/resucito/j/jesusrecorriatodaslasciudades.html</t>
  </si>
  <si>
    <t>/cantos/resucito/l/lacorderadedios.html</t>
  </si>
  <si>
    <t>/cantos/resucito/l/laespada.html</t>
  </si>
  <si>
    <t>/cantos/resucito/l/lamarchaesdura.html</t>
  </si>
  <si>
    <t>/cantos/resucito/l/lasalve.html</t>
  </si>
  <si>
    <t>/cantos/resucito/l/lasiegadelasnaciones.html</t>
  </si>
  <si>
    <t>/cantos/resucito/l/lavozdemiamado.html</t>
  </si>
  <si>
    <t>/cantos/resucito/l/lasarmasdelaluz.html</t>
  </si>
  <si>
    <t>/cantos/resucito/l/laudasion.html</t>
  </si>
  <si>
    <t>/cantos/resucito/l/levantomisojosalosmontes.html</t>
  </si>
  <si>
    <t>/cantos/resucito/l/lleguehastatupresenciamiclamor.html</t>
  </si>
  <si>
    <t>/cantos/resucito/l/llevamealcielo.html</t>
  </si>
  <si>
    <t>/cantos/resucito/m/magnificat.html</t>
  </si>
  <si>
    <t>/cantos/resucito/m/mariacasadebendicion.html</t>
  </si>
  <si>
    <t>/cantos/resucito/m/mariadejasnagöra.html</t>
  </si>
  <si>
    <t>/cantos/resucito/m/mariamadredelaiglesia.html</t>
  </si>
  <si>
    <t>/cantos/resucito/m/mariamadredelcaminoardiente.html</t>
  </si>
  <si>
    <t>/cantos/resucito/m/mariapequenamaria.html</t>
  </si>
  <si>
    <t>/cantos/resucito/m/meensenaraselcaminodelavida.html</t>
  </si>
  <si>
    <t>/cantos/resucito/m/mehasseducidosenor.html</t>
  </si>
  <si>
    <t>/cantos/resucito/m/miradqueestupendo.html</t>
  </si>
  <si>
    <t>/cantos/resucito/m/misericordiadiosmio.html</t>
  </si>
  <si>
    <t>/cantos/resucito/m/misericordiamiamisericordia.html</t>
  </si>
  <si>
    <t>/cantos/resucito/m/muchomehanperseguido.html</t>
  </si>
  <si>
    <t>/cantos/resucito/n/noestaaquiresucito.html</t>
  </si>
  <si>
    <t>/cantos/resucito/n/nohayenelparecer.html</t>
  </si>
  <si>
    <t>/cantos/resucito/n/nolimetangere.html</t>
  </si>
  <si>
    <t>/cantos/resucito/o/ohcieloslloveddeloalto.html</t>
  </si>
  <si>
    <t>/cantos/resucito/o/ohdiosportunombresalvame.html</t>
  </si>
  <si>
    <t>/cantos/resucito/o/ohdiostueresmidios.html</t>
  </si>
  <si>
    <t>/cantos/resucito/o/ohjesusamormio.html</t>
  </si>
  <si>
    <t>/cantos/resucito/o/ohmuerte¿dondeestatuvictoria?.html</t>
  </si>
  <si>
    <t>/cantos/resucito/o/ohsenornuestrodios.html</t>
  </si>
  <si>
    <t>/cantos/resucito/o/ostomaredeentrelasnaciones.html</t>
  </si>
  <si>
    <t>/cantos/resucito/p/palomaincorrupta.html</t>
  </si>
  <si>
    <t>/cantos/resucito/p/pentecostes.html</t>
  </si>
  <si>
    <t>/cantos/resucito/p/porelamordemisamigos.html</t>
  </si>
  <si>
    <t>/cantos/resucito/p/porqueestanocheesdiferente.html</t>
  </si>
  <si>
    <t>/cantos/resucito/p/porquelasgentesconjuran.html</t>
  </si>
  <si>
    <t>/cantos/resucito/p/porquemiyugoessuave.html</t>
  </si>
  <si>
    <t>/cantos/resucito/q/queamablessontusmoradas.html</t>
  </si>
  <si>
    <t>/cantos/resucito/q/queestupendoquealegria.html</t>
  </si>
  <si>
    <t>/cantos/resucito/q/quienesestaquesubedeldesierto.html</t>
  </si>
  <si>
    <t>/cantos/resucito/q/quiennosseparara.html</t>
  </si>
  <si>
    <t>/cantos/resucito/q/quieroandarmadreajerusalen.html</t>
  </si>
  <si>
    <t>/cantos/resucito/q/quierocantar.html</t>
  </si>
  <si>
    <t>/cantos/resucito/r/resucito.html</t>
  </si>
  <si>
    <t>/cantos/resucito/r/resurrexit.html</t>
  </si>
  <si>
    <t>/cantos/resucito/s/salvereinadeloscielos.html</t>
  </si>
  <si>
    <t>/cantos/resucito/s/seencontrarondosangeles.html</t>
  </si>
  <si>
    <t>/cantos/resucito/s/senorayudameanodudardeti.html</t>
  </si>
  <si>
    <t>/cantos/resucito/s/senornomecorrijasentucolera.html</t>
  </si>
  <si>
    <t>/cantos/resucito/s/sermondelamontana.html</t>
  </si>
  <si>
    <t>/cantos/resucito/s/shlomlejmariam.html</t>
  </si>
  <si>
    <t>/cantos/resucito/s/sielsenornoconstruyelacasa.html</t>
  </si>
  <si>
    <t>/cantos/resucito/s/sihabeisresucitadoconcristo.html</t>
  </si>
  <si>
    <t>/cantos/resucito/s/sihoyescuchaissuvoz.html</t>
  </si>
  <si>
    <t>/cantos/resucito/s/simeherefugiadoenelsenor.html</t>
  </si>
  <si>
    <t>/cantos/resucito/s/sionmadredetodoslospueblos.html</t>
  </si>
  <si>
    <t>/cantos/resucito/s/solaasolo.html</t>
  </si>
  <si>
    <t>/cantos/resucito/s/stabatmaterdolorosa.html</t>
  </si>
  <si>
    <t>/cantos/resucito/s/subediosentreaclamaciones.html</t>
  </si>
  <si>
    <t>/cantos/resucito/t/teestoyllamandosenor.html</t>
  </si>
  <si>
    <t>/cantos/resucito/t/tehemanifestadomipecado.html</t>
  </si>
  <si>
    <t>/cantos/resucito/t/tuhascubiertodevergüenzalamuerte.html</t>
  </si>
  <si>
    <t>/cantos/resucito/t/tuqueeresfiel.html</t>
  </si>
  <si>
    <t>/cantos/resucito/u/unretonobrotadeltroncodejese.html</t>
  </si>
  <si>
    <t>/cantos/resucito/u/unagransenal.html</t>
  </si>
  <si>
    <t>/cantos/resucito/u/uriuriura.html</t>
  </si>
  <si>
    <t>/cantos/resucito/v/vamosyapastores.html</t>
  </si>
  <si>
    <t>/cantos/resucito/v/vendellibano.html</t>
  </si>
  <si>
    <t>/cantos/resucito/v/venespiritusanto.html</t>
  </si>
  <si>
    <t>/cantos/resucito/v/venhijodelhombre.html</t>
  </si>
  <si>
    <t>/cantos/resucito/v/venicreator.html</t>
  </si>
  <si>
    <t>/cantos/resucito/v/vieneelsenor.html</t>
  </si>
  <si>
    <t>/cantos/resucito/v/virgendelamaravilla.html</t>
  </si>
  <si>
    <t>/cantos/resucito/v/vividalegres.html</t>
  </si>
  <si>
    <t>/cantos/resucito/v/vosotrossoislaluzdelmundo.html</t>
  </si>
  <si>
    <t>/cantos/resucito/y/yavienemidios.html</t>
  </si>
  <si>
    <t>/cantos/resucito/y/yahvehtueresmidios.html</t>
  </si>
  <si>
    <t>/cantos/resucito/y/yoteamosenor.html</t>
  </si>
  <si>
    <t>/cantos/resucito/y/yovengoareunir.html</t>
  </si>
  <si>
    <t>/cantos/resucito/z/zaqueo.html</t>
  </si>
  <si>
    <t>/cantos/resucito/liturgia/aclamacionesalaoraciondelosfieles.html</t>
  </si>
  <si>
    <t>/cantos/resucito/liturgia/aleluyainterleccional.html</t>
  </si>
  <si>
    <t>/cantos/resucito/liturgia/aleluyapascual.html</t>
  </si>
  <si>
    <t>/cantos/resucito/liturgia/antifonaparaelevangelio.html</t>
  </si>
  <si>
    <t>/cantos/resucito/liturgia/bendiciondelagua.html</t>
  </si>
  <si>
    <t>/cantos/resucito/liturgia/celebracionpenitencial(bendicionpenitencial).html</t>
  </si>
  <si>
    <t>/cantos/resucito/liturgia/corderodedios.html</t>
  </si>
  <si>
    <t>/cantos/resucito/liturgia/credo.html</t>
  </si>
  <si>
    <t>/cantos/resucito/liturgia/gloriaadiosenloaltodelcielo.html</t>
  </si>
  <si>
    <t>/cantos/resucito/liturgia/letaniasdelossantos.html</t>
  </si>
  <si>
    <t>/cantos/resucito/liturgia/letaniaspenitencialesi.html</t>
  </si>
  <si>
    <t>/cantos/resucito/liturgia/letaniaspenitencialesii.html</t>
  </si>
  <si>
    <t>/cantos/resucito/liturgia/padrenuestro.html</t>
  </si>
  <si>
    <t>/cantos/resucito/liturgia/plegariaeucaristicaiimodeloip1.html</t>
  </si>
  <si>
    <t>/cantos/resucito/liturgia/plegariaeucaristicaiimodeloii.html</t>
  </si>
  <si>
    <t>/cantos/resucito/liturgia/plegariaeucaristicaiv1988.html</t>
  </si>
  <si>
    <t>/cantos/resucito/liturgia/prefacioparaadvientoynavidad.html</t>
  </si>
  <si>
    <t>/cantos/resucito/liturgia/prefacioparaeltiempopascual.html</t>
  </si>
  <si>
    <t>/cantos/resucito/liturgia/pregonpascual.html</t>
  </si>
  <si>
    <t>/cantos/resucito/liturgia/salmodiaparaelevangelio.html</t>
  </si>
  <si>
    <t>/cantos/resucito/liturgia/salmodiaparaelrosario.html</t>
  </si>
  <si>
    <t>/cantos/resucito/liturgia/salmodiaparaelsalmoresponsorial.html</t>
  </si>
  <si>
    <t>/cantos/resucito/liturgia/salmodiasparalaoraciondelosfieles.html</t>
  </si>
  <si>
    <t>/cantos/resucito/liturgia/salmodiasparalaudes.html</t>
  </si>
  <si>
    <t>/cantos/resucito/liturgia/santopalomeras65.html</t>
  </si>
  <si>
    <t>/cantos/resucito/liturgia/santomelodiahebraica.html</t>
  </si>
  <si>
    <t>/cantos/resucito/liturgia/santopalestina74.html</t>
  </si>
  <si>
    <t>/cantos/resucito/liturgia/santoroma77.html</t>
  </si>
  <si>
    <t>/cantos/resucito/liturgia/santo1982.html</t>
  </si>
  <si>
    <t>/cantos/resucito/liturgia/santo1988.html</t>
  </si>
  <si>
    <t>/cantos/resucito/liturgia/tedeum.html</t>
  </si>
  <si>
    <t>/cantos/resucito/c/comoelimpulsoquesientelaira.html</t>
  </si>
  <si>
    <t>/cantos/resucito/c/cuandodormia.html</t>
  </si>
  <si>
    <t>/cantos/resucito/d/debora.html</t>
  </si>
  <si>
    <t>/cantos/resucito/e/elmismodios.html</t>
  </si>
  <si>
    <t>/cantos/resucito/e/elsembrador.html</t>
  </si>
  <si>
    <t>/cantos/resucito/h/heaquiquenuestroespejoeselsenor.html</t>
  </si>
  <si>
    <t>/cantos/resucito/h/himnoalacruzgloriosa.html</t>
  </si>
  <si>
    <t>/cantos/resucito/j/jacob.html</t>
  </si>
  <si>
    <t>/cantos/resucito/n/ningunopuedeserviradossenores.html</t>
  </si>
  <si>
    <t>/cantos/resucito/n/noresistaisalmal.html</t>
  </si>
  <si>
    <t>/cantos/resucito/n/nosufrasporlosmalvados.html</t>
  </si>
  <si>
    <t>/cantos/resucito/o/ohsenormicorazonyanoesambicioso.html</t>
  </si>
  <si>
    <t>/cantos/resucito/s/senortumeescrutasyconoces.html</t>
  </si>
  <si>
    <t>/cantos/resucito/s/shemaisrael.html</t>
  </si>
  <si>
    <t>/cantos/resucito/s/sientatesolitarioysilencioso.html</t>
  </si>
  <si>
    <t>/cantos/resucito/t/tueresmiesperanzasenor.html</t>
  </si>
  <si>
    <t>/cantos/resucito/a/alacenadelcordero.html</t>
  </si>
  <si>
    <t>/cantos/resucito/a/adondeteescondisteamado.html</t>
  </si>
  <si>
    <t>/cantos/resucito/c/comodestilalamiel.html</t>
  </si>
  <si>
    <t>/cantos/resucito/c/comolirioentreloscardos.html</t>
  </si>
  <si>
    <t>/cantos/resucito/h/hermosaeresamigamia.html</t>
  </si>
  <si>
    <t>/cantos/resucito/l/lapalomavolo.html</t>
  </si>
  <si>
    <t>/cantos/resucito/m/merobasteelcorazon.html</t>
  </si>
  <si>
    <t>/cantos/resucito/s/subaelesposoallenodesutalamo.html</t>
  </si>
  <si>
    <t>/cantos/resucito/p/prountuariodeacordes.html</t>
  </si>
  <si>
    <t>/cantos/resucito/l/librodecantoenpdf.html</t>
  </si>
  <si>
    <t>/cantos/resucito//.html</t>
  </si>
  <si>
    <t>/cantos/</t>
  </si>
  <si>
    <t>&lt;a href="/cantos/resucito/a/anadiedemosocasiondetropiezo.html" align="right" class="fright"&gt;    &lt;span class="mso1"&gt;arrow_right_alt   &lt;/span&gt;&lt;/a&gt;</t>
  </si>
  <si>
    <t>&lt;a href="/cantos/resucito/a/alavictimapascual.html" align="left" class="fleft"&gt;    &lt;span class="mso1"&gt;arrow_left_alt   &lt;/span&gt;&lt;/a&gt;</t>
  </si>
  <si>
    <t>&lt;a href="/cantos/resucito/a/atilevantomisojos.html" align="right" class="fright"&gt;    &lt;span class="mso1"&gt;arrow_right_alt   &lt;/span&gt;&lt;/a&gt;</t>
  </si>
  <si>
    <t>&lt;a href="/cantos/resucito/a/anadiedemosocasiondetropiezo.html" align="left" class="fleft"&gt;    &lt;span class="mso1"&gt;arrow_left_alt   &lt;/span&gt;&lt;/a&gt;</t>
  </si>
  <si>
    <t>&lt;a href="/cantos/resucito/a/atisenorenmiclamorimploro.html" align="right" class="fright"&gt;    &lt;span class="mso1"&gt;arrow_right_alt   &lt;/span&gt;&lt;/a&gt;</t>
  </si>
  <si>
    <t>&lt;a href="/cantos/resucito/a/atilevantomisojos.html" align="left" class="fleft"&gt;    &lt;span class="mso1"&gt;arrow_left_alt   &lt;/span&gt;&lt;/a&gt;</t>
  </si>
  <si>
    <t>&lt;a href="/cantos/resucito/a/atisenorlevantomialma.html" align="right" class="fright"&gt;    &lt;span class="mso1"&gt;arrow_right_alt   &lt;/span&gt;&lt;/a&gt;</t>
  </si>
  <si>
    <t>&lt;a href="/cantos/resucito/a/atisenorenmiclamorimploro.html" align="left" class="fleft"&gt;    &lt;span class="mso1"&gt;arrow_left_alt   &lt;/span&gt;&lt;/a&gt;</t>
  </si>
  <si>
    <t>&lt;a href="/cantos/resucito/a/atisenorsedebelaalabanzaension.html" align="right" class="fright"&gt;    &lt;span class="mso1"&gt;arrow_right_alt   &lt;/span&gt;&lt;/a&gt;</t>
  </si>
  <si>
    <t>&lt;a href="/cantos/resucito/a/atisenorlevantomialma.html" align="left" class="fleft"&gt;    &lt;span class="mso1"&gt;arrow_left_alt   &lt;/span&gt;&lt;/a&gt;</t>
  </si>
  <si>
    <t>&lt;a href="/cantos/resucito/a/abbapadre.html" align="right" class="fright"&gt;    &lt;span class="mso1"&gt;arrow_right_alt   &lt;/span&gt;&lt;/a&gt;</t>
  </si>
  <si>
    <t>&lt;a href="/cantos/resucito/a/atisenorsedebelaalabanzaension.html" align="left" class="fleft"&gt;    &lt;span class="mso1"&gt;arrow_left_alt   &lt;/span&gt;&lt;/a&gt;</t>
  </si>
  <si>
    <t>&lt;a href="/cantos/resucito/a/abraham.html" align="right" class="fright"&gt;    &lt;span class="mso1"&gt;arrow_right_alt   &lt;/span&gt;&lt;/a&gt;</t>
  </si>
  <si>
    <t>&lt;a href="/cantos/resucito/a/abbapadre.html" align="left" class="fleft"&gt;    &lt;span class="mso1"&gt;arrow_left_alt   &lt;/span&gt;&lt;/a&gt;</t>
  </si>
  <si>
    <t>&lt;a href="/cantos/resucito/a/aclamadalsenor.html" align="right" class="fright"&gt;    &lt;span class="mso1"&gt;arrow_right_alt   &lt;/span&gt;&lt;/a&gt;</t>
  </si>
  <si>
    <t>&lt;a href="/cantos/resucito/a/abraham.html" align="left" class="fleft"&gt;    &lt;span class="mso1"&gt;arrow_left_alt   &lt;/span&gt;&lt;/a&gt;</t>
  </si>
  <si>
    <t>&lt;a href="/cantos/resucito/a/aldespertar.html" align="right" class="fright"&gt;    &lt;span class="mso1"&gt;arrow_right_alt   &lt;/span&gt;&lt;/a&gt;</t>
  </si>
  <si>
    <t>&lt;a href="/cantos/resucito/a/aclamadalsenor.html" align="left" class="fleft"&gt;    &lt;span class="mso1"&gt;arrow_left_alt   &lt;/span&gt;&lt;/a&gt;</t>
  </si>
  <si>
    <t>&lt;a href="/cantos/resucito/a/alabadalsenorenelcielo.html" align="right" class="fright"&gt;    &lt;span class="mso1"&gt;arrow_right_alt   &lt;/span&gt;&lt;/a&gt;</t>
  </si>
  <si>
    <t>&lt;a href="/cantos/resucito/a/aldespertar.html" align="left" class="fleft"&gt;    &lt;span class="mso1"&gt;arrow_left_alt   &lt;/span&gt;&lt;/a&gt;</t>
  </si>
  <si>
    <t>&lt;a href="/cantos/resucito/a/alegriahanacidoelsalvador.html" align="right" class="fright"&gt;    &lt;span class="mso1"&gt;arrow_right_alt   &lt;/span&gt;&lt;/a&gt;</t>
  </si>
  <si>
    <t>&lt;a href="/cantos/resucito/a/alabadalsenorenelcielo.html" align="left" class="fleft"&gt;    &lt;span class="mso1"&gt;arrow_left_alt   &lt;/span&gt;&lt;/a&gt;</t>
  </si>
  <si>
    <t>&lt;a href="/cantos/resucito/a/aleluyaalabadalsenor.html" align="right" class="fright"&gt;    &lt;span class="mso1"&gt;arrow_right_alt   &lt;/span&gt;&lt;/a&gt;</t>
  </si>
  <si>
    <t>&lt;a href="/cantos/resucito/a/alegriahanacidoelsalvador.html" align="left" class="fleft"&gt;    &lt;span class="mso1"&gt;arrow_left_alt   &lt;/span&gt;&lt;/a&gt;</t>
  </si>
  <si>
    <t>&lt;a href="/cantos/resucito/a/aleluyabendecidalsenor.html" align="right" class="fright"&gt;    &lt;span class="mso1"&gt;arrow_right_alt   &lt;/span&gt;&lt;/a&gt;</t>
  </si>
  <si>
    <t>&lt;a href="/cantos/resucito/a/aleluyaalabadalsenor.html" align="left" class="fleft"&gt;    &lt;span class="mso1"&gt;arrow_left_alt   &lt;/span&gt;&lt;/a&gt;</t>
  </si>
  <si>
    <t>&lt;a href="/cantos/resucito/a/aleluyayallegoelreino.html" align="right" class="fright"&gt;    &lt;span class="mso1"&gt;arrow_right_alt   &lt;/span&gt;&lt;/a&gt;</t>
  </si>
  <si>
    <t>&lt;a href="/cantos/resucito/a/aleluyabendecidalsenor.html" align="left" class="fleft"&gt;    &lt;span class="mso1"&gt;arrow_left_alt   &lt;/span&gt;&lt;/a&gt;</t>
  </si>
  <si>
    <t>&lt;a href="/cantos/resucito/a/alzaospuertas.html" align="right" class="fright"&gt;    &lt;span class="mso1"&gt;arrow_right_alt   &lt;/span&gt;&lt;/a&gt;</t>
  </si>
  <si>
    <t>&lt;a href="/cantos/resucito/a/aleluyayallegoelreino.html" align="left" class="fleft"&gt;    &lt;span class="mso1"&gt;arrow_left_alt   &lt;/span&gt;&lt;/a&gt;</t>
  </si>
  <si>
    <t>&lt;a href="/cantos/resucito/a/amenamenamen.html" align="right" class="fright"&gt;    &lt;span class="mso1"&gt;arrow_right_alt   &lt;/span&gt;&lt;/a&gt;</t>
  </si>
  <si>
    <t>&lt;a href="/cantos/resucito/a/alzaospuertas.html" align="left" class="fleft"&gt;    &lt;span class="mso1"&gt;arrow_left_alt   &lt;/span&gt;&lt;/a&gt;</t>
  </si>
  <si>
    <t>&lt;a href="/cantos/resucito/a/amoalsenor.html" align="right" class="fright"&gt;    &lt;span class="mso1"&gt;arrow_right_alt   &lt;/span&gt;&lt;/a&gt;</t>
  </si>
  <si>
    <t>&lt;a href="/cantos/resucito/a/amenamenamen.html" align="left" class="fleft"&gt;    &lt;span class="mso1"&gt;arrow_left_alt   &lt;/span&gt;&lt;/a&gt;</t>
  </si>
  <si>
    <t>&lt;a href="/cantos/resucito/a/aquedah.html" align="right" class="fright"&gt;    &lt;span class="mso1"&gt;arrow_right_alt   &lt;/span&gt;&lt;/a&gt;</t>
  </si>
  <si>
    <t>&lt;a href="/cantos/resucito/a/amoalsenor.html" align="left" class="fleft"&gt;    &lt;span class="mso1"&gt;arrow_left_alt   &lt;/span&gt;&lt;/a&gt;</t>
  </si>
  <si>
    <t>&lt;a href="/cantos/resucito/a/asihablaelamen.html" align="right" class="fright"&gt;    &lt;span class="mso1"&gt;arrow_right_alt   &lt;/span&gt;&lt;/a&gt;</t>
  </si>
  <si>
    <t>&lt;a href="/cantos/resucito/a/aquedah.html" align="left" class="fleft"&gt;    &lt;span class="mso1"&gt;arrow_left_alt   &lt;/span&gt;&lt;/a&gt;</t>
  </si>
  <si>
    <t>&lt;a href="/cantos/resucito/a/avemariai.html" align="right" class="fright"&gt;    &lt;span class="mso1"&gt;arrow_right_alt   &lt;/span&gt;&lt;/a&gt;</t>
  </si>
  <si>
    <t>&lt;a href="/cantos/resucito/a/asihablaelamen.html" align="left" class="fleft"&gt;    &lt;span class="mso1"&gt;arrow_left_alt   &lt;/span&gt;&lt;/a&gt;</t>
  </si>
  <si>
    <t>&lt;a href="/cantos/resucito/a/avemariaii(1984).html" align="right" class="fright"&gt;    &lt;span class="mso1"&gt;arrow_right_alt   &lt;/span&gt;&lt;/a&gt;</t>
  </si>
  <si>
    <t>&lt;a href="/cantos/resucito/a/avemariai.html" align="left" class="fleft"&gt;    &lt;span class="mso1"&gt;arrow_left_alt   &lt;/span&gt;&lt;/a&gt;</t>
  </si>
  <si>
    <t>&lt;a href="/cantos/resucito/b/babiloniacriminal.html" align="right" class="fright"&gt;    &lt;span class="mso1"&gt;arrow_right_alt   &lt;/span&gt;&lt;/a&gt;</t>
  </si>
  <si>
    <t>&lt;a href="/cantos/resucito/a/avemariaii(1984).html" align="left" class="fleft"&gt;    &lt;span class="mso1"&gt;arrow_left_alt   &lt;/span&gt;&lt;/a&gt;</t>
  </si>
  <si>
    <t>&lt;a href="/cantos/resucito/b/balaam.html" align="right" class="fright"&gt;    &lt;span class="mso1"&gt;arrow_right_alt   &lt;/span&gt;&lt;/a&gt;</t>
  </si>
  <si>
    <t>&lt;a href="/cantos/resucito/b/babiloniacriminal.html" align="left" class="fleft"&gt;    &lt;span class="mso1"&gt;arrow_left_alt   &lt;/span&gt;&lt;/a&gt;</t>
  </si>
  <si>
    <t>&lt;a href="/cantos/resucito/b/bendecirealsenorentodotiempo.html" align="right" class="fright"&gt;    &lt;span class="mso1"&gt;arrow_right_alt   &lt;/span&gt;&lt;/a&gt;</t>
  </si>
  <si>
    <t>&lt;a href="/cantos/resucito/b/balaam.html" align="left" class="fleft"&gt;    &lt;span class="mso1"&gt;arrow_left_alt   &lt;/span&gt;&lt;/a&gt;</t>
  </si>
  <si>
    <t>&lt;a href="/cantos/resucito/b/bendicealmamiaayahveh.html" align="right" class="fright"&gt;    &lt;span class="mso1"&gt;arrow_right_alt   &lt;/span&gt;&lt;/a&gt;</t>
  </si>
  <si>
    <t>&lt;a href="/cantos/resucito/b/bendecirealsenorentodotiempo.html" align="left" class="fleft"&gt;    &lt;span class="mso1"&gt;arrow_left_alt   &lt;/span&gt;&lt;/a&gt;</t>
  </si>
  <si>
    <t>&lt;a href="/cantos/resucito/b/benditaerestumaria.html" align="right" class="fright"&gt;    &lt;span class="mso1"&gt;arrow_right_alt   &lt;/span&gt;&lt;/a&gt;</t>
  </si>
  <si>
    <t>&lt;a href="/cantos/resucito/b/bendicealmamiaayahveh.html" align="left" class="fleft"&gt;    &lt;span class="mso1"&gt;arrow_left_alt   &lt;/span&gt;&lt;/a&gt;</t>
  </si>
  <si>
    <t>&lt;a href="/cantos/resucito/b/benditoeressenor.html" align="right" class="fright"&gt;    &lt;span class="mso1"&gt;arrow_right_alt   &lt;/span&gt;&lt;/a&gt;</t>
  </si>
  <si>
    <t>&lt;a href="/cantos/resucito/b/benditaerestumaria.html" align="left" class="fleft"&gt;    &lt;span class="mso1"&gt;arrow_left_alt   &lt;/span&gt;&lt;/a&gt;</t>
  </si>
  <si>
    <t>&lt;a href="/cantos/resucito/b/benditoseadios.html" align="right" class="fright"&gt;    &lt;span class="mso1"&gt;arrow_right_alt   &lt;/span&gt;&lt;/a&gt;</t>
  </si>
  <si>
    <t>&lt;a href="/cantos/resucito/b/benditoeressenor.html" align="left" class="fleft"&gt;    &lt;span class="mso1"&gt;arrow_left_alt   &lt;/span&gt;&lt;/a&gt;</t>
  </si>
  <si>
    <t>&lt;a href="/cantos/resucito/b/benedictus.html" align="right" class="fright"&gt;    &lt;span class="mso1"&gt;arrow_right_alt   &lt;/span&gt;&lt;/a&gt;</t>
  </si>
  <si>
    <t>&lt;a href="/cantos/resucito/b/benditoseadios.html" align="left" class="fleft"&gt;    &lt;span class="mso1"&gt;arrow_left_alt   &lt;/span&gt;&lt;/a&gt;</t>
  </si>
  <si>
    <t>&lt;a href="/cantos/resucito/c/cantadadios.html" align="right" class="fright"&gt;    &lt;span class="mso1"&gt;arrow_right_alt   &lt;/span&gt;&lt;/a&gt;</t>
  </si>
  <si>
    <t>&lt;a href="/cantos/resucito/b/benedictus.html" align="left" class="fleft"&gt;    &lt;span class="mso1"&gt;arrow_left_alt   &lt;/span&gt;&lt;/a&gt;</t>
  </si>
  <si>
    <t>&lt;a href="/cantos/resucito/c/cantadalsenor.html" align="right" class="fright"&gt;    &lt;span class="mso1"&gt;arrow_right_alt   &lt;/span&gt;&lt;/a&gt;</t>
  </si>
  <si>
    <t>&lt;a href="/cantos/resucito/c/cantadadios.html" align="left" class="fleft"&gt;    &lt;span class="mso1"&gt;arrow_left_alt   &lt;/span&gt;&lt;/a&gt;</t>
  </si>
  <si>
    <t>&lt;a href="/cantos/resucito/c/canticodelostresjovenes.html" align="right" class="fright"&gt;    &lt;span class="mso1"&gt;arrow_right_alt   &lt;/span&gt;&lt;/a&gt;</t>
  </si>
  <si>
    <t>&lt;a href="/cantos/resucito/c/cantadalsenor.html" align="left" class="fleft"&gt;    &lt;span class="mso1"&gt;arrow_left_alt   &lt;/span&gt;&lt;/a&gt;</t>
  </si>
  <si>
    <t>&lt;a href="/cantos/resucito/c/cantodemoises.html" align="right" class="fright"&gt;    &lt;span class="mso1"&gt;arrow_right_alt   &lt;/span&gt;&lt;/a&gt;</t>
  </si>
  <si>
    <t>&lt;a href="/cantos/resucito/c/canticodelostresjovenes.html" align="left" class="fleft"&gt;    &lt;span class="mso1"&gt;arrow_left_alt   &lt;/span&gt;&lt;/a&gt;</t>
  </si>
  <si>
    <t>&lt;a href="/cantos/resucito/c/caritaschristiurgetnos.html" align="right" class="fright"&gt;    &lt;span class="mso1"&gt;arrow_right_alt   &lt;/span&gt;&lt;/a&gt;</t>
  </si>
  <si>
    <t>&lt;a href="/cantos/resucito/c/cantodemoises.html" align="left" class="fleft"&gt;    &lt;span class="mso1"&gt;arrow_left_alt   &lt;/span&gt;&lt;/a&gt;</t>
  </si>
  <si>
    <t>&lt;a href="/cantos/resucito/c/carmen63-(estanrotasmisataduras).html" align="right" class="fright"&gt;    &lt;span class="mso1"&gt;arrow_right_alt   &lt;/span&gt;&lt;/a&gt;</t>
  </si>
  <si>
    <t>&lt;a href="/cantos/resucito/c/caritaschristiurgetnos.html" align="left" class="fleft"&gt;    &lt;span class="mso1"&gt;arrow_left_alt   &lt;/span&gt;&lt;/a&gt;</t>
  </si>
  <si>
    <t>&lt;a href="/cantos/resucito/c/comocondenadosamuerte.html" align="right" class="fright"&gt;    &lt;span class="mso1"&gt;arrow_right_alt   &lt;/span&gt;&lt;/a&gt;</t>
  </si>
  <si>
    <t>&lt;a href="/cantos/resucito/c/carmen63-(estanrotasmisataduras).html" align="left" class="fleft"&gt;    &lt;span class="mso1"&gt;arrow_left_alt   &lt;/span&gt;&lt;/a&gt;</t>
  </si>
  <si>
    <t>&lt;a href="/cantos/resucito/c/comoesmaravilloso.html" align="right" class="fright"&gt;    &lt;span class="mso1"&gt;arrow_right_alt   &lt;/span&gt;&lt;/a&gt;</t>
  </si>
  <si>
    <t>&lt;a href="/cantos/resucito/c/comocondenadosamuerte.html" align="left" class="fleft"&gt;    &lt;span class="mso1"&gt;arrow_left_alt   &lt;/span&gt;&lt;/a&gt;</t>
  </si>
  <si>
    <t>&lt;a href="/cantos/resucito/c/comolacierva.html" align="right" class="fright"&gt;    &lt;span class="mso1"&gt;arrow_right_alt   &lt;/span&gt;&lt;/a&gt;</t>
  </si>
  <si>
    <t>&lt;a href="/cantos/resucito/c/comoesmaravilloso.html" align="left" class="fleft"&gt;    &lt;span class="mso1"&gt;arrow_left_alt   &lt;/span&gt;&lt;/a&gt;</t>
  </si>
  <si>
    <t>&lt;a href="/cantos/resucito/c/comoovejaqueve.html" align="right" class="fright"&gt;    &lt;span class="mso1"&gt;arrow_right_alt   &lt;/span&gt;&lt;/a&gt;</t>
  </si>
  <si>
    <t>&lt;a href="/cantos/resucito/c/comolacierva.html" align="left" class="fleft"&gt;    &lt;span class="mso1"&gt;arrow_left_alt   &lt;/span&gt;&lt;/a&gt;</t>
  </si>
  <si>
    <t>&lt;a href="/cantos/resucito/c/consoladamipueblo.html" align="right" class="fright"&gt;    &lt;span class="mso1"&gt;arrow_right_alt   &lt;/span&gt;&lt;/a&gt;</t>
  </si>
  <si>
    <t>&lt;a href="/cantos/resucito/c/comoovejaqueve.html" align="left" class="fleft"&gt;    &lt;span class="mso1"&gt;arrow_left_alt   &lt;/span&gt;&lt;/a&gt;</t>
  </si>
  <si>
    <t>&lt;a href="/cantos/resucito/c/cristoeslaluz.html" align="right" class="fright"&gt;    &lt;span class="mso1"&gt;arrow_right_alt   &lt;/span&gt;&lt;/a&gt;</t>
  </si>
  <si>
    <t>&lt;a href="/cantos/resucito/c/consoladamipueblo.html" align="left" class="fleft"&gt;    &lt;span class="mso1"&gt;arrow_left_alt   &lt;/span&gt;&lt;/a&gt;</t>
  </si>
  <si>
    <t>&lt;a href="/cantos/resucito/c/cuandoelsenor.html" align="right" class="fright"&gt;    &lt;span class="mso1"&gt;arrow_right_alt   &lt;/span&gt;&lt;/a&gt;</t>
  </si>
  <si>
    <t>&lt;a href="/cantos/resucito/c/cristoeslaluz.html" align="left" class="fleft"&gt;    &lt;span class="mso1"&gt;arrow_left_alt   &lt;/span&gt;&lt;/a&gt;</t>
  </si>
  <si>
    <t>&lt;a href="/cantos/resucito/c/cuandoisraelsaliodeegipto.html" align="right" class="fright"&gt;    &lt;span class="mso1"&gt;arrow_right_alt   &lt;/span&gt;&lt;/a&gt;</t>
  </si>
  <si>
    <t>&lt;a href="/cantos/resucito/c/cuandoelsenor.html" align="left" class="fleft"&gt;    &lt;span class="mso1"&gt;arrow_left_alt   &lt;/span&gt;&lt;/a&gt;</t>
  </si>
  <si>
    <t>&lt;a href="/cantos/resucito/d/dayenu.html" align="right" class="fright"&gt;    &lt;span class="mso1"&gt;arrow_right_alt   &lt;/span&gt;&lt;/a&gt;</t>
  </si>
  <si>
    <t>&lt;a href="/cantos/resucito/c/cuandoisraelsaliodeegipto.html" align="left" class="fleft"&gt;    &lt;span class="mso1"&gt;arrow_left_alt   &lt;/span&gt;&lt;/a&gt;</t>
  </si>
  <si>
    <t>&lt;a href="/cantos/resucito/d/deprofundis.html" align="right" class="fright"&gt;    &lt;span class="mso1"&gt;arrow_right_alt   &lt;/span&gt;&lt;/a&gt;</t>
  </si>
  <si>
    <t>&lt;a href="/cantos/resucito/d/dayenu.html" align="left" class="fleft"&gt;    &lt;span class="mso1"&gt;arrow_left_alt   &lt;/span&gt;&lt;/a&gt;</t>
  </si>
  <si>
    <t>&lt;a href="/cantos/resucito/d/decidlealosdecorazoncansado.html" align="right" class="fright"&gt;    &lt;span class="mso1"&gt;arrow_right_alt   &lt;/span&gt;&lt;/a&gt;</t>
  </si>
  <si>
    <t>&lt;a href="/cantos/resucito/d/deprofundis.html" align="left" class="fleft"&gt;    &lt;span class="mso1"&gt;arrow_left_alt   &lt;/span&gt;&lt;/a&gt;</t>
  </si>
  <si>
    <t>&lt;a href="/cantos/resucito/d/delantedelosangeles.html" align="right" class="fright"&gt;    &lt;span class="mso1"&gt;arrow_right_alt   &lt;/span&gt;&lt;/a&gt;</t>
  </si>
  <si>
    <t>&lt;a href="/cantos/resucito/d/decidlealosdecorazoncansado.html" align="left" class="fleft"&gt;    &lt;span class="mso1"&gt;arrow_left_alt   &lt;/span&gt;&lt;/a&gt;</t>
  </si>
  <si>
    <t>&lt;a href="/cantos/resucito/d/diadereposo.html" align="right" class="fright"&gt;    &lt;span class="mso1"&gt;arrow_right_alt   &lt;/span&gt;&lt;/a&gt;</t>
  </si>
  <si>
    <t>&lt;a href="/cantos/resucito/d/delantedelosangeles.html" align="left" class="fleft"&gt;    &lt;span class="mso1"&gt;arrow_left_alt   &lt;/span&gt;&lt;/a&gt;</t>
  </si>
  <si>
    <t>&lt;a href="/cantos/resucito/d/diceelsenoramisenor.html" align="right" class="fright"&gt;    &lt;span class="mso1"&gt;arrow_right_alt   &lt;/span&gt;&lt;/a&gt;</t>
  </si>
  <si>
    <t>&lt;a href="/cantos/resucito/d/diadereposo.html" align="left" class="fleft"&gt;    &lt;span class="mso1"&gt;arrow_left_alt   &lt;/span&gt;&lt;/a&gt;</t>
  </si>
  <si>
    <t>&lt;a href="/cantos/resucito/d/dichosoelhombre.html" align="right" class="fright"&gt;    &lt;span class="mso1"&gt;arrow_right_alt   &lt;/span&gt;&lt;/a&gt;</t>
  </si>
  <si>
    <t>&lt;a href="/cantos/resucito/d/diceelsenoramisenor.html" align="left" class="fleft"&gt;    &lt;span class="mso1"&gt;arrow_left_alt   &lt;/span&gt;&lt;/a&gt;</t>
  </si>
  <si>
    <t>&lt;a href="/cantos/resucito/e/elcombateescatologico.html" align="right" class="fright"&gt;    &lt;span class="mso1"&gt;arrow_right_alt   &lt;/span&gt;&lt;/a&gt;</t>
  </si>
  <si>
    <t>&lt;a href="/cantos/resucito/d/dichosoelhombre.html" align="left" class="fleft"&gt;    &lt;span class="mso1"&gt;arrow_left_alt   &lt;/span&gt;&lt;/a&gt;</t>
  </si>
  <si>
    <t>&lt;a href="/cantos/resucito/e/elespiritudelsenorestasobremi.html" align="right" class="fright"&gt;    &lt;span class="mso1"&gt;arrow_right_alt   &lt;/span&gt;&lt;/a&gt;</t>
  </si>
  <si>
    <t>&lt;a href="/cantos/resucito/e/elcombateescatologico.html" align="left" class="fleft"&gt;    &lt;span class="mso1"&gt;arrow_left_alt   &lt;/span&gt;&lt;/a&gt;</t>
  </si>
  <si>
    <t>&lt;a href="/cantos/resucito/e/eljacaldelospastores.html" align="right" class="fright"&gt;    &lt;span class="mso1"&gt;arrow_right_alt   &lt;/span&gt;&lt;/a&gt;</t>
  </si>
  <si>
    <t>&lt;a href="/cantos/resucito/e/elespiritudelsenorestasobremi.html" align="left" class="fleft"&gt;    &lt;span class="mso1"&gt;arrow_left_alt   &lt;/span&gt;&lt;/a&gt;</t>
  </si>
  <si>
    <t>&lt;a href="/cantos/resucito/e/ellagarero.html" align="right" class="fright"&gt;    &lt;span class="mso1"&gt;arrow_right_alt   &lt;/span&gt;&lt;/a&gt;</t>
  </si>
  <si>
    <t>&lt;a href="/cantos/resucito/e/eljacaldelospastores.html" align="left" class="fleft"&gt;    &lt;span class="mso1"&gt;arrow_left_alt   &lt;/span&gt;&lt;/a&gt;</t>
  </si>
  <si>
    <t>&lt;a href="/cantos/resucito/e/elmesiasleon.html" align="right" class="fright"&gt;    &lt;span class="mso1"&gt;arrow_right_alt   &lt;/span&gt;&lt;/a&gt;</t>
  </si>
  <si>
    <t>&lt;a href="/cantos/resucito/e/ellagarero.html" align="left" class="fleft"&gt;    &lt;span class="mso1"&gt;arrow_left_alt   &lt;/span&gt;&lt;/a&gt;</t>
  </si>
  <si>
    <t>&lt;a href="/cantos/resucito/e/elneciopiensaquediosnoexiste.html" align="right" class="fright"&gt;    &lt;span class="mso1"&gt;arrow_right_alt   &lt;/span&gt;&lt;/a&gt;</t>
  </si>
  <si>
    <t>&lt;a href="/cantos/resucito/e/elmesiasleon.html" align="left" class="fleft"&gt;    &lt;span class="mso1"&gt;arrow_left_alt   &lt;/span&gt;&lt;/a&gt;</t>
  </si>
  <si>
    <t>&lt;a href="/cantos/resucito/e/elpuebloquecaminabaenlastinieblas.html" align="right" class="fright"&gt;    &lt;span class="mso1"&gt;arrow_right_alt   &lt;/span&gt;&lt;/a&gt;</t>
  </si>
  <si>
    <t>&lt;a href="/cantos/resucito/e/elneciopiensaquediosnoexiste.html" align="left" class="fleft"&gt;    &lt;span class="mso1"&gt;arrow_left_alt   &lt;/span&gt;&lt;/a&gt;</t>
  </si>
  <si>
    <t>&lt;a href="/cantos/resucito/e/elsenoranunciaunanoticia.html" align="right" class="fright"&gt;    &lt;span class="mso1"&gt;arrow_right_alt   &lt;/span&gt;&lt;/a&gt;</t>
  </si>
  <si>
    <t>&lt;a href="/cantos/resucito/e/elpuebloquecaminabaenlastinieblas.html" align="left" class="fleft"&gt;    &lt;span class="mso1"&gt;arrow_left_alt   &lt;/span&gt;&lt;/a&gt;</t>
  </si>
  <si>
    <t>&lt;a href="/cantos/resucito/e/elsenoresmipastor.html" align="right" class="fright"&gt;    &lt;span class="mso1"&gt;arrow_right_alt   &lt;/span&gt;&lt;/a&gt;</t>
  </si>
  <si>
    <t>&lt;a href="/cantos/resucito/e/elsenoranunciaunanoticia.html" align="left" class="fleft"&gt;    &lt;span class="mso1"&gt;arrow_left_alt   &lt;/span&gt;&lt;/a&gt;</t>
  </si>
  <si>
    <t>&lt;a href="/cantos/resucito/e/elsenormehadado.html" align="right" class="fright"&gt;    &lt;span class="mso1"&gt;arrow_right_alt   &lt;/span&gt;&lt;/a&gt;</t>
  </si>
  <si>
    <t>&lt;a href="/cantos/resucito/e/elsenoresmipastor.html" align="left" class="fleft"&gt;    &lt;span class="mso1"&gt;arrow_left_alt   &lt;/span&gt;&lt;/a&gt;</t>
  </si>
  <si>
    <t>&lt;a href="/cantos/resucito/e/elielilamasabactani.html" align="right" class="fright"&gt;    &lt;span class="mso1"&gt;arrow_right_alt   &lt;/span&gt;&lt;/a&gt;</t>
  </si>
  <si>
    <t>&lt;a href="/cantos/resucito/e/elsenormehadado.html" align="left" class="fleft"&gt;    &lt;span class="mso1"&gt;arrow_left_alt   &lt;/span&gt;&lt;/a&gt;</t>
  </si>
  <si>
    <t>&lt;a href="/cantos/resucito/e/enmediodeaquelgentio.html" align="right" class="fright"&gt;    &lt;span class="mso1"&gt;arrow_right_alt   &lt;/span&gt;&lt;/a&gt;</t>
  </si>
  <si>
    <t>&lt;a href="/cantos/resucito/e/elielilamasabactani.html" align="left" class="fleft"&gt;    &lt;span class="mso1"&gt;arrow_left_alt   &lt;/span&gt;&lt;/a&gt;</t>
  </si>
  <si>
    <t>&lt;a href="/cantos/resucito/e/enunanocheoscura.html" align="right" class="fright"&gt;    &lt;span class="mso1"&gt;arrow_right_alt   &lt;/span&gt;&lt;/a&gt;</t>
  </si>
  <si>
    <t>&lt;a href="/cantos/resucito/e/enmediodeaquelgentio.html" align="left" class="fleft"&gt;    &lt;span class="mso1"&gt;arrow_left_alt   &lt;/span&gt;&lt;/a&gt;</t>
  </si>
  <si>
    <t>&lt;a href="/cantos/resucito/e/eresdignodetomarellibro.html" align="right" class="fright"&gt;    &lt;span class="mso1"&gt;arrow_right_alt   &lt;/span&gt;&lt;/a&gt;</t>
  </si>
  <si>
    <t>&lt;a href="/cantos/resucito/e/enunanocheoscura.html" align="left" class="fleft"&gt;    &lt;span class="mso1"&gt;arrow_left_alt   &lt;/span&gt;&lt;/a&gt;</t>
  </si>
  <si>
    <t>&lt;a href="/cantos/resucito/e/ereshermoso.html" align="right" class="fright"&gt;    &lt;span class="mso1"&gt;arrow_right_alt   &lt;/span&gt;&lt;/a&gt;</t>
  </si>
  <si>
    <t>&lt;a href="/cantos/resucito/e/eresdignodetomarellibro.html" align="left" class="fleft"&gt;    &lt;span class="mso1"&gt;arrow_left_alt   &lt;/span&gt;&lt;/a&gt;</t>
  </si>
  <si>
    <t>&lt;a href="/cantos/resucito/e/espaciente.html" align="right" class="fright"&gt;    &lt;span class="mso1"&gt;arrow_right_alt   &lt;/span&gt;&lt;/a&gt;</t>
  </si>
  <si>
    <t>&lt;a href="/cantos/resucito/e/ereshermoso.html" align="left" class="fleft"&gt;    &lt;span class="mso1"&gt;arrow_left_alt   &lt;/span&gt;&lt;/a&gt;</t>
  </si>
  <si>
    <t>&lt;a href="/cantos/resucito/e/escondemeenloocultodetutienda.html" align="right" class="fright"&gt;    &lt;span class="mso1"&gt;arrow_right_alt   &lt;/span&gt;&lt;/a&gt;</t>
  </si>
  <si>
    <t>&lt;a href="/cantos/resucito/e/espaciente.html" align="left" class="fleft"&gt;    &lt;span class="mso1"&gt;arrow_left_alt   &lt;/span&gt;&lt;/a&gt;</t>
  </si>
  <si>
    <t>&lt;a href="/cantos/resucito/e/escuchadislaslejanas.html" align="right" class="fright"&gt;    &lt;span class="mso1"&gt;arrow_right_alt   &lt;/span&gt;&lt;/a&gt;</t>
  </si>
  <si>
    <t>&lt;a href="/cantos/resucito/e/escondemeenloocultodetutienda.html" align="left" class="fleft"&gt;    &lt;span class="mso1"&gt;arrow_left_alt   &lt;/span&gt;&lt;/a&gt;</t>
  </si>
  <si>
    <t>&lt;a href="/cantos/resucito/é/esteeseldiaenqueactuoelsenor.html" align="right" class="fright"&gt;    &lt;span class="mso1"&gt;arrow_right_alt   &lt;/span&gt;&lt;/a&gt;</t>
  </si>
  <si>
    <t>&lt;a href="/cantos/resucito/e/escuchadislaslejanas.html" align="left" class="fleft"&gt;    &lt;span class="mso1"&gt;arrow_left_alt   &lt;/span&gt;&lt;/a&gt;</t>
  </si>
  <si>
    <t>&lt;a href="/cantos/resucito/e/esteeselmandamientomio.html" align="right" class="fright"&gt;    &lt;span class="mso1"&gt;arrow_right_alt   &lt;/span&gt;&lt;/a&gt;</t>
  </si>
  <si>
    <t>&lt;a href="/cantos/resucito/é/esteeseldiaenqueactuoelsenor.html" align="left" class="fleft"&gt;    &lt;span class="mso1"&gt;arrow_left_alt   &lt;/span&gt;&lt;/a&gt;</t>
  </si>
  <si>
    <t>&lt;a href="/cantos/resucito/e/evenushalomalejem.html" align="right" class="fright"&gt;    &lt;span class="mso1"&gt;arrow_right_alt   &lt;/span&gt;&lt;/a&gt;</t>
  </si>
  <si>
    <t>&lt;a href="/cantos/resucito/e/esteeselmandamientomio.html" align="left" class="fleft"&gt;    &lt;span class="mso1"&gt;arrow_left_alt   &lt;/span&gt;&lt;/a&gt;</t>
  </si>
  <si>
    <t>&lt;a href="/cantos/resucito/e/extiendomismanos.html" align="right" class="fright"&gt;    &lt;span class="mso1"&gt;arrow_right_alt   &lt;/span&gt;&lt;/a&gt;</t>
  </si>
  <si>
    <t>&lt;a href="/cantos/resucito/e/evenushalomalejem.html" align="left" class="fleft"&gt;    &lt;span class="mso1"&gt;arrow_left_alt   &lt;/span&gt;&lt;/a&gt;</t>
  </si>
  <si>
    <t>&lt;a href="/cantos/resucito/e/exultadjustosenelsenor.html" align="right" class="fright"&gt;    &lt;span class="mso1"&gt;arrow_right_alt   &lt;/span&gt;&lt;/a&gt;</t>
  </si>
  <si>
    <t>&lt;a href="/cantos/resucito/e/extiendomismanos.html" align="left" class="fleft"&gt;    &lt;span class="mso1"&gt;arrow_left_alt   &lt;/span&gt;&lt;/a&gt;</t>
  </si>
  <si>
    <t>&lt;a href="/cantos/resucito/f/felicidadparaelhombre.html" align="right" class="fright"&gt;    &lt;span class="mso1"&gt;arrow_right_alt   &lt;/span&gt;&lt;/a&gt;</t>
  </si>
  <si>
    <t>&lt;a href="/cantos/resucito/e/exultadjustosenelsenor.html" align="left" class="fleft"&gt;    &lt;span class="mso1"&gt;arrow_left_alt   &lt;/span&gt;&lt;/a&gt;</t>
  </si>
  <si>
    <t>&lt;a href="/cantos/resucito/g/graciasayahveh.html" align="right" class="fright"&gt;    &lt;span class="mso1"&gt;arrow_right_alt   &lt;/span&gt;&lt;/a&gt;</t>
  </si>
  <si>
    <t>&lt;a href="/cantos/resucito/f/felicidadparaelhombre.html" align="left" class="fleft"&gt;    &lt;span class="mso1"&gt;arrow_left_alt   &lt;/span&gt;&lt;/a&gt;</t>
  </si>
  <si>
    <t>&lt;a href="/cantos/resucito/g/gritadjubilosos.html" align="right" class="fright"&gt;    &lt;span class="mso1"&gt;arrow_right_alt   &lt;/span&gt;&lt;/a&gt;</t>
  </si>
  <si>
    <t>&lt;a href="/cantos/resucito/g/graciasayahveh.html" align="left" class="fleft"&gt;    &lt;span class="mso1"&gt;arrow_left_alt   &lt;/span&gt;&lt;/a&gt;</t>
  </si>
  <si>
    <t>&lt;a href="/cantos/resucito/h/haciatimoradasanta.html" align="right" class="fright"&gt;    &lt;span class="mso1"&gt;arrow_right_alt   &lt;/span&gt;&lt;/a&gt;</t>
  </si>
  <si>
    <t>&lt;a href="/cantos/resucito/g/gritadjubilosos.html" align="left" class="fleft"&gt;    &lt;span class="mso1"&gt;arrow_left_alt   &lt;/span&gt;&lt;/a&gt;</t>
  </si>
  <si>
    <t>&lt;a href="/cantos/resucito/h/hastacuando.html" align="right" class="fright"&gt;    &lt;span class="mso1"&gt;arrow_right_alt   &lt;/span&gt;&lt;/a&gt;</t>
  </si>
  <si>
    <t>&lt;a href="/cantos/resucito/h/haciatimoradasanta.html" align="left" class="fleft"&gt;    &lt;span class="mso1"&gt;arrow_left_alt   &lt;/span&gt;&lt;/a&gt;</t>
  </si>
  <si>
    <t>&lt;a href="/cantos/resucito/h/heaquimisiervo.html" align="right" class="fright"&gt;    &lt;span class="mso1"&gt;arrow_right_alt   &lt;/span&gt;&lt;/a&gt;</t>
  </si>
  <si>
    <t>&lt;a href="/cantos/resucito/h/hastacuando.html" align="left" class="fleft"&gt;    &lt;span class="mso1"&gt;arrow_left_alt   &lt;/span&gt;&lt;/a&gt;</t>
  </si>
  <si>
    <t>&lt;a href="/cantos/resucito/h/heaquiquevengopresto.html" align="right" class="fright"&gt;    &lt;span class="mso1"&gt;arrow_right_alt   &lt;/span&gt;&lt;/a&gt;</t>
  </si>
  <si>
    <t>&lt;a href="/cantos/resucito/h/heaquimisiervo.html" align="left" class="fleft"&gt;    &lt;span class="mso1"&gt;arrow_left_alt   &lt;/span&gt;&lt;/a&gt;</t>
  </si>
  <si>
    <t>&lt;a href="/cantos/resucito/h/heesperadoenelsenor.html" align="right" class="fright"&gt;    &lt;span class="mso1"&gt;arrow_right_alt   &lt;/span&gt;&lt;/a&gt;</t>
  </si>
  <si>
    <t>&lt;a href="/cantos/resucito/h/heaquiquevengopresto.html" align="left" class="fleft"&gt;    &lt;span class="mso1"&gt;arrow_left_alt   &lt;/span&gt;&lt;/a&gt;</t>
  </si>
  <si>
    <t>&lt;a href="/cantos/resucito/h/hijasdejerusalen.html" align="right" class="fright"&gt;    &lt;span class="mso1"&gt;arrow_right_alt   &lt;/span&gt;&lt;/a&gt;</t>
  </si>
  <si>
    <t>&lt;a href="/cantos/resucito/h/heesperadoenelsenor.html" align="left" class="fleft"&gt;    &lt;span class="mso1"&gt;arrow_left_alt   &lt;/span&gt;&lt;/a&gt;</t>
  </si>
  <si>
    <t>&lt;a href="/cantos/resucito/h/himnoacristoluz.html" align="right" class="fright"&gt;    &lt;span class="mso1"&gt;arrow_right_alt   &lt;/span&gt;&lt;/a&gt;</t>
  </si>
  <si>
    <t>&lt;a href="/cantos/resucito/h/hijasdejerusalen.html" align="left" class="fleft"&gt;    &lt;span class="mso1"&gt;arrow_left_alt   &lt;/span&gt;&lt;/a&gt;</t>
  </si>
  <si>
    <t>&lt;a href="/cantos/resucito/h/himnoalacaridad.html" align="right" class="fright"&gt;    &lt;span class="mso1"&gt;arrow_right_alt   &lt;/span&gt;&lt;/a&gt;</t>
  </si>
  <si>
    <t>&lt;a href="/cantos/resucito/h/himnoacristoluz.html" align="left" class="fleft"&gt;    &lt;span class="mso1"&gt;arrow_left_alt   &lt;/span&gt;&lt;/a&gt;</t>
  </si>
  <si>
    <t>&lt;a href="/cantos/resucito/h/himnoalakenosis.html" align="right" class="fright"&gt;    &lt;span class="mso1"&gt;arrow_right_alt   &lt;/span&gt;&lt;/a&gt;</t>
  </si>
  <si>
    <t>&lt;a href="/cantos/resucito/h/himnoalacaridad.html" align="left" class="fleft"&gt;    &lt;span class="mso1"&gt;arrow_left_alt   &lt;/span&gt;&lt;/a&gt;</t>
  </si>
  <si>
    <t>&lt;a href="/cantos/resucito/h/himnodeadviento.html" align="right" class="fright"&gt;    &lt;span class="mso1"&gt;arrow_right_alt   &lt;/span&gt;&lt;/a&gt;</t>
  </si>
  <si>
    <t>&lt;a href="/cantos/resucito/h/himnoalakenosis.html" align="left" class="fleft"&gt;    &lt;span class="mso1"&gt;arrow_left_alt   &lt;/span&gt;&lt;/a&gt;</t>
  </si>
  <si>
    <t>&lt;a href="/cantos/resucito/h/himnodelaascension.html" align="right" class="fright"&gt;    &lt;span class="mso1"&gt;arrow_right_alt   &lt;/span&gt;&lt;/a&gt;</t>
  </si>
  <si>
    <t>&lt;a href="/cantos/resucito/h/himnodeadviento.html" align="left" class="fleft"&gt;    &lt;span class="mso1"&gt;arrow_left_alt   &lt;/span&gt;&lt;/a&gt;</t>
  </si>
  <si>
    <t>&lt;a href="/cantos/resucito/h/himnodepascua.html" align="right" class="fright"&gt;    &lt;span class="mso1"&gt;arrow_right_alt   &lt;/span&gt;&lt;/a&gt;</t>
  </si>
  <si>
    <t>&lt;a href="/cantos/resucito/h/himnodelaascension.html" align="left" class="fleft"&gt;    &lt;span class="mso1"&gt;arrow_left_alt   &lt;/span&gt;&lt;/a&gt;</t>
  </si>
  <si>
    <t>&lt;a href="/cantos/resucito/h/huyeamadomio.html" align="right" class="fright"&gt;    &lt;span class="mso1"&gt;arrow_right_alt   &lt;/span&gt;&lt;/a&gt;</t>
  </si>
  <si>
    <t>&lt;a href="/cantos/resucito/h/himnodepascua.html" align="left" class="fleft"&gt;    &lt;span class="mso1"&gt;arrow_left_alt   &lt;/span&gt;&lt;/a&gt;</t>
  </si>
  <si>
    <t>&lt;a href="/cantos/resucito/i/idyanunciadamishermanos.html" align="right" class="fright"&gt;    &lt;span class="mso1"&gt;arrow_right_alt   &lt;/span&gt;&lt;/a&gt;</t>
  </si>
  <si>
    <t>&lt;a href="/cantos/resucito/h/huyeamadomio.html" align="left" class="fleft"&gt;    &lt;span class="mso1"&gt;arrow_left_alt   &lt;/span&gt;&lt;/a&gt;</t>
  </si>
  <si>
    <t>&lt;a href="/cantos/resucito/i/improperios.html" align="right" class="fright"&gt;    &lt;span class="mso1"&gt;arrow_right_alt   &lt;/span&gt;&lt;/a&gt;</t>
  </si>
  <si>
    <t>&lt;a href="/cantos/resucito/i/idyanunciadamishermanos.html" align="left" class="fleft"&gt;    &lt;span class="mso1"&gt;arrow_left_alt   &lt;/span&gt;&lt;/a&gt;</t>
  </si>
  <si>
    <t>&lt;a href="/cantos/resucito/j/jerusalenreconstruida.html" align="right" class="fright"&gt;    &lt;span class="mso1"&gt;arrow_right_alt   &lt;/span&gt;&lt;/a&gt;</t>
  </si>
  <si>
    <t>&lt;a href="/cantos/resucito/i/improperios.html" align="left" class="fleft"&gt;    &lt;span class="mso1"&gt;arrow_left_alt   &lt;/span&gt;&lt;/a&gt;</t>
  </si>
  <si>
    <t>&lt;a href="/cantos/resucito/j/jesusrecorriatodaslasciudades.html" align="right" class="fright"&gt;    &lt;span class="mso1"&gt;arrow_right_alt   &lt;/span&gt;&lt;/a&gt;</t>
  </si>
  <si>
    <t>&lt;a href="/cantos/resucito/j/jerusalenreconstruida.html" align="left" class="fleft"&gt;    &lt;span class="mso1"&gt;arrow_left_alt   &lt;/span&gt;&lt;/a&gt;</t>
  </si>
  <si>
    <t>&lt;a href="/cantos/resucito/l/lacorderadedios.html" align="right" class="fright"&gt;    &lt;span class="mso1"&gt;arrow_right_alt   &lt;/span&gt;&lt;/a&gt;</t>
  </si>
  <si>
    <t>&lt;a href="/cantos/resucito/j/jesusrecorriatodaslasciudades.html" align="left" class="fleft"&gt;    &lt;span class="mso1"&gt;arrow_left_alt   &lt;/span&gt;&lt;/a&gt;</t>
  </si>
  <si>
    <t>&lt;a href="/cantos/resucito/l/laespada.html" align="right" class="fright"&gt;    &lt;span class="mso1"&gt;arrow_right_alt   &lt;/span&gt;&lt;/a&gt;</t>
  </si>
  <si>
    <t>&lt;a href="/cantos/resucito/l/lacorderadedios.html" align="left" class="fleft"&gt;    &lt;span class="mso1"&gt;arrow_left_alt   &lt;/span&gt;&lt;/a&gt;</t>
  </si>
  <si>
    <t>&lt;a href="/cantos/resucito/l/lamarchaesdura.html" align="right" class="fright"&gt;    &lt;span class="mso1"&gt;arrow_right_alt   &lt;/span&gt;&lt;/a&gt;</t>
  </si>
  <si>
    <t>&lt;a href="/cantos/resucito/l/laespada.html" align="left" class="fleft"&gt;    &lt;span class="mso1"&gt;arrow_left_alt   &lt;/span&gt;&lt;/a&gt;</t>
  </si>
  <si>
    <t>&lt;a href="/cantos/resucito/l/lasalve.html" align="right" class="fright"&gt;    &lt;span class="mso1"&gt;arrow_right_alt   &lt;/span&gt;&lt;/a&gt;</t>
  </si>
  <si>
    <t>&lt;a href="/cantos/resucito/l/lamarchaesdura.html" align="left" class="fleft"&gt;    &lt;span class="mso1"&gt;arrow_left_alt   &lt;/span&gt;&lt;/a&gt;</t>
  </si>
  <si>
    <t>&lt;a href="/cantos/resucito/l/lasiegadelasnaciones.html" align="right" class="fright"&gt;    &lt;span class="mso1"&gt;arrow_right_alt   &lt;/span&gt;&lt;/a&gt;</t>
  </si>
  <si>
    <t>&lt;a href="/cantos/resucito/l/lasalve.html" align="left" class="fleft"&gt;    &lt;span class="mso1"&gt;arrow_left_alt   &lt;/span&gt;&lt;/a&gt;</t>
  </si>
  <si>
    <t>&lt;a href="/cantos/resucito/l/lavozdemiamado.html" align="right" class="fright"&gt;    &lt;span class="mso1"&gt;arrow_right_alt   &lt;/span&gt;&lt;/a&gt;</t>
  </si>
  <si>
    <t>&lt;a href="/cantos/resucito/l/lasiegadelasnaciones.html" align="left" class="fleft"&gt;    &lt;span class="mso1"&gt;arrow_left_alt   &lt;/span&gt;&lt;/a&gt;</t>
  </si>
  <si>
    <t>&lt;a href="/cantos/resucito/l/lasarmasdelaluz.html" align="right" class="fright"&gt;    &lt;span class="mso1"&gt;arrow_right_alt   &lt;/span&gt;&lt;/a&gt;</t>
  </si>
  <si>
    <t>&lt;a href="/cantos/resucito/l/lavozdemiamado.html" align="left" class="fleft"&gt;    &lt;span class="mso1"&gt;arrow_left_alt   &lt;/span&gt;&lt;/a&gt;</t>
  </si>
  <si>
    <t>&lt;a href="/cantos/resucito/l/laudasion.html" align="right" class="fright"&gt;    &lt;span class="mso1"&gt;arrow_right_alt   &lt;/span&gt;&lt;/a&gt;</t>
  </si>
  <si>
    <t>&lt;a href="/cantos/resucito/l/lasarmasdelaluz.html" align="left" class="fleft"&gt;    &lt;span class="mso1"&gt;arrow_left_alt   &lt;/span&gt;&lt;/a&gt;</t>
  </si>
  <si>
    <t>&lt;a href="/cantos/resucito/l/levantomisojosalosmontes.html" align="right" class="fright"&gt;    &lt;span class="mso1"&gt;arrow_right_alt   &lt;/span&gt;&lt;/a&gt;</t>
  </si>
  <si>
    <t>&lt;a href="/cantos/resucito/l/laudasion.html" align="left" class="fleft"&gt;    &lt;span class="mso1"&gt;arrow_left_alt   &lt;/span&gt;&lt;/a&gt;</t>
  </si>
  <si>
    <t>&lt;a href="/cantos/resucito/l/lleguehastatupresenciamiclamor.html" align="right" class="fright"&gt;    &lt;span class="mso1"&gt;arrow_right_alt   &lt;/span&gt;&lt;/a&gt;</t>
  </si>
  <si>
    <t>&lt;a href="/cantos/resucito/l/levantomisojosalosmontes.html" align="left" class="fleft"&gt;    &lt;span class="mso1"&gt;arrow_left_alt   &lt;/span&gt;&lt;/a&gt;</t>
  </si>
  <si>
    <t>&lt;a href="/cantos/resucito/l/llevamealcielo.html" align="right" class="fright"&gt;    &lt;span class="mso1"&gt;arrow_right_alt   &lt;/span&gt;&lt;/a&gt;</t>
  </si>
  <si>
    <t>&lt;a href="/cantos/resucito/l/lleguehastatupresenciamiclamor.html" align="left" class="fleft"&gt;    &lt;span class="mso1"&gt;arrow_left_alt   &lt;/span&gt;&lt;/a&gt;</t>
  </si>
  <si>
    <t>&lt;a href="/cantos/resucito/m/magnificat.html" align="right" class="fright"&gt;    &lt;span class="mso1"&gt;arrow_right_alt   &lt;/span&gt;&lt;/a&gt;</t>
  </si>
  <si>
    <t>&lt;a href="/cantos/resucito/l/llevamealcielo.html" align="left" class="fleft"&gt;    &lt;span class="mso1"&gt;arrow_left_alt   &lt;/span&gt;&lt;/a&gt;</t>
  </si>
  <si>
    <t>&lt;a href="/cantos/resucito/m/mariacasadebendicion.html" align="right" class="fright"&gt;    &lt;span class="mso1"&gt;arrow_right_alt   &lt;/span&gt;&lt;/a&gt;</t>
  </si>
  <si>
    <t>&lt;a href="/cantos/resucito/m/magnificat.html" align="left" class="fleft"&gt;    &lt;span class="mso1"&gt;arrow_left_alt   &lt;/span&gt;&lt;/a&gt;</t>
  </si>
  <si>
    <t>&lt;a href="/cantos/resucito/m/mariadejasnagöra.html" align="right" class="fright"&gt;    &lt;span class="mso1"&gt;arrow_right_alt   &lt;/span&gt;&lt;/a&gt;</t>
  </si>
  <si>
    <t>&lt;a href="/cantos/resucito/m/mariacasadebendicion.html" align="left" class="fleft"&gt;    &lt;span class="mso1"&gt;arrow_left_alt   &lt;/span&gt;&lt;/a&gt;</t>
  </si>
  <si>
    <t>&lt;a href="/cantos/resucito/m/mariamadredelaiglesia.html" align="right" class="fright"&gt;    &lt;span class="mso1"&gt;arrow_right_alt   &lt;/span&gt;&lt;/a&gt;</t>
  </si>
  <si>
    <t>&lt;a href="/cantos/resucito/m/mariadejasnagöra.html" align="left" class="fleft"&gt;    &lt;span class="mso1"&gt;arrow_left_alt   &lt;/span&gt;&lt;/a&gt;</t>
  </si>
  <si>
    <t>&lt;a href="/cantos/resucito/m/mariamadredelcaminoardiente.html" align="right" class="fright"&gt;    &lt;span class="mso1"&gt;arrow_right_alt   &lt;/span&gt;&lt;/a&gt;</t>
  </si>
  <si>
    <t>&lt;a href="/cantos/resucito/m/mariamadredelaiglesia.html" align="left" class="fleft"&gt;    &lt;span class="mso1"&gt;arrow_left_alt   &lt;/span&gt;&lt;/a&gt;</t>
  </si>
  <si>
    <t>&lt;a href="/cantos/resucito/m/mariapequenamaria.html" align="right" class="fright"&gt;    &lt;span class="mso1"&gt;arrow_right_alt   &lt;/span&gt;&lt;/a&gt;</t>
  </si>
  <si>
    <t>&lt;a href="/cantos/resucito/m/mariamadredelcaminoardiente.html" align="left" class="fleft"&gt;    &lt;span class="mso1"&gt;arrow_left_alt   &lt;/span&gt;&lt;/a&gt;</t>
  </si>
  <si>
    <t>&lt;a href="/cantos/resucito/m/meensenaraselcaminodelavida.html" align="right" class="fright"&gt;    &lt;span class="mso1"&gt;arrow_right_alt   &lt;/span&gt;&lt;/a&gt;</t>
  </si>
  <si>
    <t>&lt;a href="/cantos/resucito/m/mariapequenamaria.html" align="left" class="fleft"&gt;    &lt;span class="mso1"&gt;arrow_left_alt   &lt;/span&gt;&lt;/a&gt;</t>
  </si>
  <si>
    <t>&lt;a href="/cantos/resucito/m/mehasseducidosenor.html" align="right" class="fright"&gt;    &lt;span class="mso1"&gt;arrow_right_alt   &lt;/span&gt;&lt;/a&gt;</t>
  </si>
  <si>
    <t>&lt;a href="/cantos/resucito/m/meensenaraselcaminodelavida.html" align="left" class="fleft"&gt;    &lt;span class="mso1"&gt;arrow_left_alt   &lt;/span&gt;&lt;/a&gt;</t>
  </si>
  <si>
    <t>&lt;a href="/cantos/resucito/m/miradqueestupendo.html" align="right" class="fright"&gt;    &lt;span class="mso1"&gt;arrow_right_alt   &lt;/span&gt;&lt;/a&gt;</t>
  </si>
  <si>
    <t>&lt;a href="/cantos/resucito/m/mehasseducidosenor.html" align="left" class="fleft"&gt;    &lt;span class="mso1"&gt;arrow_left_alt   &lt;/span&gt;&lt;/a&gt;</t>
  </si>
  <si>
    <t>&lt;a href="/cantos/resucito/m/misericordiadiosmio.html" align="right" class="fright"&gt;    &lt;span class="mso1"&gt;arrow_right_alt   &lt;/span&gt;&lt;/a&gt;</t>
  </si>
  <si>
    <t>&lt;a href="/cantos/resucito/m/miradqueestupendo.html" align="left" class="fleft"&gt;    &lt;span class="mso1"&gt;arrow_left_alt   &lt;/span&gt;&lt;/a&gt;</t>
  </si>
  <si>
    <t>&lt;a href="/cantos/resucito/m/misericordiamiamisericordia.html" align="right" class="fright"&gt;    &lt;span class="mso1"&gt;arrow_right_alt   &lt;/span&gt;&lt;/a&gt;</t>
  </si>
  <si>
    <t>&lt;a href="/cantos/resucito/m/misericordiadiosmio.html" align="left" class="fleft"&gt;    &lt;span class="mso1"&gt;arrow_left_alt   &lt;/span&gt;&lt;/a&gt;</t>
  </si>
  <si>
    <t>&lt;a href="/cantos/resucito/m/muchomehanperseguido.html" align="right" class="fright"&gt;    &lt;span class="mso1"&gt;arrow_right_alt   &lt;/span&gt;&lt;/a&gt;</t>
  </si>
  <si>
    <t>&lt;a href="/cantos/resucito/m/misericordiamiamisericordia.html" align="left" class="fleft"&gt;    &lt;span class="mso1"&gt;arrow_left_alt   &lt;/span&gt;&lt;/a&gt;</t>
  </si>
  <si>
    <t>&lt;a href="/cantos/resucito/n/noestaaquiresucito.html" align="right" class="fright"&gt;    &lt;span class="mso1"&gt;arrow_right_alt   &lt;/span&gt;&lt;/a&gt;</t>
  </si>
  <si>
    <t>&lt;a href="/cantos/resucito/m/muchomehanperseguido.html" align="left" class="fleft"&gt;    &lt;span class="mso1"&gt;arrow_left_alt   &lt;/span&gt;&lt;/a&gt;</t>
  </si>
  <si>
    <t>&lt;a href="/cantos/resucito/n/nohayenelparecer.html" align="right" class="fright"&gt;    &lt;span class="mso1"&gt;arrow_right_alt   &lt;/span&gt;&lt;/a&gt;</t>
  </si>
  <si>
    <t>&lt;a href="/cantos/resucito/n/noestaaquiresucito.html" align="left" class="fleft"&gt;    &lt;span class="mso1"&gt;arrow_left_alt   &lt;/span&gt;&lt;/a&gt;</t>
  </si>
  <si>
    <t>&lt;a href="/cantos/resucito/n/nolimetangere.html" align="right" class="fright"&gt;    &lt;span class="mso1"&gt;arrow_right_alt   &lt;/span&gt;&lt;/a&gt;</t>
  </si>
  <si>
    <t>&lt;a href="/cantos/resucito/n/nohayenelparecer.html" align="left" class="fleft"&gt;    &lt;span class="mso1"&gt;arrow_left_alt   &lt;/span&gt;&lt;/a&gt;</t>
  </si>
  <si>
    <t>&lt;a href="/cantos/resucito/o/ohcieloslloveddeloalto.html" align="right" class="fright"&gt;    &lt;span class="mso1"&gt;arrow_right_alt   &lt;/span&gt;&lt;/a&gt;</t>
  </si>
  <si>
    <t>&lt;a href="/cantos/resucito/n/nolimetangere.html" align="left" class="fleft"&gt;    &lt;span class="mso1"&gt;arrow_left_alt   &lt;/span&gt;&lt;/a&gt;</t>
  </si>
  <si>
    <t>&lt;a href="/cantos/resucito/o/ohdiosportunombresalvame.html" align="right" class="fright"&gt;    &lt;span class="mso1"&gt;arrow_right_alt   &lt;/span&gt;&lt;/a&gt;</t>
  </si>
  <si>
    <t>&lt;a href="/cantos/resucito/o/ohcieloslloveddeloalto.html" align="left" class="fleft"&gt;    &lt;span class="mso1"&gt;arrow_left_alt   &lt;/span&gt;&lt;/a&gt;</t>
  </si>
  <si>
    <t>&lt;a href="/cantos/resucito/o/ohdiostueresmidios.html" align="right" class="fright"&gt;    &lt;span class="mso1"&gt;arrow_right_alt   &lt;/span&gt;&lt;/a&gt;</t>
  </si>
  <si>
    <t>&lt;a href="/cantos/resucito/o/ohdiosportunombresalvame.html" align="left" class="fleft"&gt;    &lt;span class="mso1"&gt;arrow_left_alt   &lt;/span&gt;&lt;/a&gt;</t>
  </si>
  <si>
    <t>&lt;a href="/cantos/resucito/o/ohjesusamormio.html" align="right" class="fright"&gt;    &lt;span class="mso1"&gt;arrow_right_alt   &lt;/span&gt;&lt;/a&gt;</t>
  </si>
  <si>
    <t>&lt;a href="/cantos/resucito/o/ohdiostueresmidios.html" align="left" class="fleft"&gt;    &lt;span class="mso1"&gt;arrow_left_alt   &lt;/span&gt;&lt;/a&gt;</t>
  </si>
  <si>
    <t>&lt;a href="/cantos/resucito/o/ohmuerte¿dondeestatuvictoria?.html" align="right" class="fright"&gt;    &lt;span class="mso1"&gt;arrow_right_alt   &lt;/span&gt;&lt;/a&gt;</t>
  </si>
  <si>
    <t>&lt;a href="/cantos/resucito/o/ohjesusamormio.html" align="left" class="fleft"&gt;    &lt;span class="mso1"&gt;arrow_left_alt   &lt;/span&gt;&lt;/a&gt;</t>
  </si>
  <si>
    <t>&lt;a href="/cantos/resucito/o/ohsenornuestrodios.html" align="right" class="fright"&gt;    &lt;span class="mso1"&gt;arrow_right_alt   &lt;/span&gt;&lt;/a&gt;</t>
  </si>
  <si>
    <t>&lt;a href="/cantos/resucito/o/ohmuerte¿dondeestatuvictoria?.html" align="left" class="fleft"&gt;    &lt;span class="mso1"&gt;arrow_left_alt   &lt;/span&gt;&lt;/a&gt;</t>
  </si>
  <si>
    <t>&lt;a href="/cantos/resucito/o/ostomaredeentrelasnaciones.html" align="right" class="fright"&gt;    &lt;span class="mso1"&gt;arrow_right_alt   &lt;/span&gt;&lt;/a&gt;</t>
  </si>
  <si>
    <t>&lt;a href="/cantos/resucito/o/ohsenornuestrodios.html" align="left" class="fleft"&gt;    &lt;span class="mso1"&gt;arrow_left_alt   &lt;/span&gt;&lt;/a&gt;</t>
  </si>
  <si>
    <t>&lt;a href="/cantos/resucito/p/palomaincorrupta.html" align="right" class="fright"&gt;    &lt;span class="mso1"&gt;arrow_right_alt   &lt;/span&gt;&lt;/a&gt;</t>
  </si>
  <si>
    <t>&lt;a href="/cantos/resucito/o/ostomaredeentrelasnaciones.html" align="left" class="fleft"&gt;    &lt;span class="mso1"&gt;arrow_left_alt   &lt;/span&gt;&lt;/a&gt;</t>
  </si>
  <si>
    <t>&lt;a href="/cantos/resucito/p/pentecostes.html" align="right" class="fright"&gt;    &lt;span class="mso1"&gt;arrow_right_alt   &lt;/span&gt;&lt;/a&gt;</t>
  </si>
  <si>
    <t>&lt;a href="/cantos/resucito/p/palomaincorrupta.html" align="left" class="fleft"&gt;    &lt;span class="mso1"&gt;arrow_left_alt   &lt;/span&gt;&lt;/a&gt;</t>
  </si>
  <si>
    <t>&lt;a href="/cantos/resucito/p/porelamordemisamigos.html" align="right" class="fright"&gt;    &lt;span class="mso1"&gt;arrow_right_alt   &lt;/span&gt;&lt;/a&gt;</t>
  </si>
  <si>
    <t>&lt;a href="/cantos/resucito/p/pentecostes.html" align="left" class="fleft"&gt;    &lt;span class="mso1"&gt;arrow_left_alt   &lt;/span&gt;&lt;/a&gt;</t>
  </si>
  <si>
    <t>&lt;a href="/cantos/resucito/p/porqueestanocheesdiferente.html" align="right" class="fright"&gt;    &lt;span class="mso1"&gt;arrow_right_alt   &lt;/span&gt;&lt;/a&gt;</t>
  </si>
  <si>
    <t>&lt;a href="/cantos/resucito/p/porelamordemisamigos.html" align="left" class="fleft"&gt;    &lt;span class="mso1"&gt;arrow_left_alt   &lt;/span&gt;&lt;/a&gt;</t>
  </si>
  <si>
    <t>&lt;a href="/cantos/resucito/p/porquelasgentesconjuran.html" align="right" class="fright"&gt;    &lt;span class="mso1"&gt;arrow_right_alt   &lt;/span&gt;&lt;/a&gt;</t>
  </si>
  <si>
    <t>&lt;a href="/cantos/resucito/p/porqueestanocheesdiferente.html" align="left" class="fleft"&gt;    &lt;span class="mso1"&gt;arrow_left_alt   &lt;/span&gt;&lt;/a&gt;</t>
  </si>
  <si>
    <t>&lt;a href="/cantos/resucito/p/porquemiyugoessuave.html" align="right" class="fright"&gt;    &lt;span class="mso1"&gt;arrow_right_alt   &lt;/span&gt;&lt;/a&gt;</t>
  </si>
  <si>
    <t>&lt;a href="/cantos/resucito/p/porquelasgentesconjuran.html" align="left" class="fleft"&gt;    &lt;span class="mso1"&gt;arrow_left_alt   &lt;/span&gt;&lt;/a&gt;</t>
  </si>
  <si>
    <t>&lt;a href="/cantos/resucito/q/queamablessontusmoradas.html" align="right" class="fright"&gt;    &lt;span class="mso1"&gt;arrow_right_alt   &lt;/span&gt;&lt;/a&gt;</t>
  </si>
  <si>
    <t>&lt;a href="/cantos/resucito/p/porquemiyugoessuave.html" align="left" class="fleft"&gt;    &lt;span class="mso1"&gt;arrow_left_alt   &lt;/span&gt;&lt;/a&gt;</t>
  </si>
  <si>
    <t>&lt;a href="/cantos/resucito/q/queestupendoquealegria.html" align="right" class="fright"&gt;    &lt;span class="mso1"&gt;arrow_right_alt   &lt;/span&gt;&lt;/a&gt;</t>
  </si>
  <si>
    <t>&lt;a href="/cantos/resucito/q/queamablessontusmoradas.html" align="left" class="fleft"&gt;    &lt;span class="mso1"&gt;arrow_left_alt   &lt;/span&gt;&lt;/a&gt;</t>
  </si>
  <si>
    <t>&lt;a href="/cantos/resucito/q/quienesestaquesubedeldesierto.html" align="right" class="fright"&gt;    &lt;span class="mso1"&gt;arrow_right_alt   &lt;/span&gt;&lt;/a&gt;</t>
  </si>
  <si>
    <t>&lt;a href="/cantos/resucito/q/queestupendoquealegria.html" align="left" class="fleft"&gt;    &lt;span class="mso1"&gt;arrow_left_alt   &lt;/span&gt;&lt;/a&gt;</t>
  </si>
  <si>
    <t>&lt;a href="/cantos/resucito/q/quiennosseparara.html" align="right" class="fright"&gt;    &lt;span class="mso1"&gt;arrow_right_alt   &lt;/span&gt;&lt;/a&gt;</t>
  </si>
  <si>
    <t>&lt;a href="/cantos/resucito/q/quienesestaquesubedeldesierto.html" align="left" class="fleft"&gt;    &lt;span class="mso1"&gt;arrow_left_alt   &lt;/span&gt;&lt;/a&gt;</t>
  </si>
  <si>
    <t>&lt;a href="/cantos/resucito/q/quieroandarmadreajerusalen.html" align="right" class="fright"&gt;    &lt;span class="mso1"&gt;arrow_right_alt   &lt;/span&gt;&lt;/a&gt;</t>
  </si>
  <si>
    <t>&lt;a href="/cantos/resucito/q/quiennosseparara.html" align="left" class="fleft"&gt;    &lt;span class="mso1"&gt;arrow_left_alt   &lt;/span&gt;&lt;/a&gt;</t>
  </si>
  <si>
    <t>&lt;a href="/cantos/resucito/q/quierocantar.html" align="right" class="fright"&gt;    &lt;span class="mso1"&gt;arrow_right_alt   &lt;/span&gt;&lt;/a&gt;</t>
  </si>
  <si>
    <t>&lt;a href="/cantos/resucito/q/quieroandarmadreajerusalen.html" align="left" class="fleft"&gt;    &lt;span class="mso1"&gt;arrow_left_alt   &lt;/span&gt;&lt;/a&gt;</t>
  </si>
  <si>
    <t>&lt;a href="/cantos/resucito/r/resucito.html" align="right" class="fright"&gt;    &lt;span class="mso1"&gt;arrow_right_alt   &lt;/span&gt;&lt;/a&gt;</t>
  </si>
  <si>
    <t>&lt;a href="/cantos/resucito/q/quierocantar.html" align="left" class="fleft"&gt;    &lt;span class="mso1"&gt;arrow_left_alt   &lt;/span&gt;&lt;/a&gt;</t>
  </si>
  <si>
    <t>&lt;a href="/cantos/resucito/r/resurrexit.html" align="right" class="fright"&gt;    &lt;span class="mso1"&gt;arrow_right_alt   &lt;/span&gt;&lt;/a&gt;</t>
  </si>
  <si>
    <t>&lt;a href="/cantos/resucito/r/resucito.html" align="left" class="fleft"&gt;    &lt;span class="mso1"&gt;arrow_left_alt   &lt;/span&gt;&lt;/a&gt;</t>
  </si>
  <si>
    <t>&lt;a href="/cantos/resucito/s/salvereinadeloscielos.html" align="right" class="fright"&gt;    &lt;span class="mso1"&gt;arrow_right_alt   &lt;/span&gt;&lt;/a&gt;</t>
  </si>
  <si>
    <t>&lt;a href="/cantos/resucito/r/resurrexit.html" align="left" class="fleft"&gt;    &lt;span class="mso1"&gt;arrow_left_alt   &lt;/span&gt;&lt;/a&gt;</t>
  </si>
  <si>
    <t>&lt;a href="/cantos/resucito/s/seencontrarondosangeles.html" align="right" class="fright"&gt;    &lt;span class="mso1"&gt;arrow_right_alt   &lt;/span&gt;&lt;/a&gt;</t>
  </si>
  <si>
    <t>&lt;a href="/cantos/resucito/s/salvereinadeloscielos.html" align="left" class="fleft"&gt;    &lt;span class="mso1"&gt;arrow_left_alt   &lt;/span&gt;&lt;/a&gt;</t>
  </si>
  <si>
    <t>&lt;a href="/cantos/resucito/s/senorayudameanodudardeti.html" align="right" class="fright"&gt;    &lt;span class="mso1"&gt;arrow_right_alt   &lt;/span&gt;&lt;/a&gt;</t>
  </si>
  <si>
    <t>&lt;a href="/cantos/resucito/s/seencontrarondosangeles.html" align="left" class="fleft"&gt;    &lt;span class="mso1"&gt;arrow_left_alt   &lt;/span&gt;&lt;/a&gt;</t>
  </si>
  <si>
    <t>&lt;a href="/cantos/resucito/s/senornomecorrijasentucolera.html" align="right" class="fright"&gt;    &lt;span class="mso1"&gt;arrow_right_alt   &lt;/span&gt;&lt;/a&gt;</t>
  </si>
  <si>
    <t>&lt;a href="/cantos/resucito/s/senorayudameanodudardeti.html" align="left" class="fleft"&gt;    &lt;span class="mso1"&gt;arrow_left_alt   &lt;/span&gt;&lt;/a&gt;</t>
  </si>
  <si>
    <t>&lt;a href="/cantos/resucito/s/sermondelamontana.html" align="right" class="fright"&gt;    &lt;span class="mso1"&gt;arrow_right_alt   &lt;/span&gt;&lt;/a&gt;</t>
  </si>
  <si>
    <t>&lt;a href="/cantos/resucito/s/senornomecorrijasentucolera.html" align="left" class="fleft"&gt;    &lt;span class="mso1"&gt;arrow_left_alt   &lt;/span&gt;&lt;/a&gt;</t>
  </si>
  <si>
    <t>&lt;a href="/cantos/resucito/s/shlomlejmariam.html" align="right" class="fright"&gt;    &lt;span class="mso1"&gt;arrow_right_alt   &lt;/span&gt;&lt;/a&gt;</t>
  </si>
  <si>
    <t>&lt;a href="/cantos/resucito/s/sermondelamontana.html" align="left" class="fleft"&gt;    &lt;span class="mso1"&gt;arrow_left_alt   &lt;/span&gt;&lt;/a&gt;</t>
  </si>
  <si>
    <t>&lt;a href="/cantos/resucito/s/sielsenornoconstruyelacasa.html" align="right" class="fright"&gt;    &lt;span class="mso1"&gt;arrow_right_alt   &lt;/span&gt;&lt;/a&gt;</t>
  </si>
  <si>
    <t>&lt;a href="/cantos/resucito/s/shlomlejmariam.html" align="left" class="fleft"&gt;    &lt;span class="mso1"&gt;arrow_left_alt   &lt;/span&gt;&lt;/a&gt;</t>
  </si>
  <si>
    <t>&lt;a href="/cantos/resucito/s/sihabeisresucitadoconcristo.html" align="right" class="fright"&gt;    &lt;span class="mso1"&gt;arrow_right_alt   &lt;/span&gt;&lt;/a&gt;</t>
  </si>
  <si>
    <t>&lt;a href="/cantos/resucito/s/sielsenornoconstruyelacasa.html" align="left" class="fleft"&gt;    &lt;span class="mso1"&gt;arrow_left_alt   &lt;/span&gt;&lt;/a&gt;</t>
  </si>
  <si>
    <t>&lt;a href="/cantos/resucito/s/sihoyescuchaissuvoz.html" align="right" class="fright"&gt;    &lt;span class="mso1"&gt;arrow_right_alt   &lt;/span&gt;&lt;/a&gt;</t>
  </si>
  <si>
    <t>&lt;a href="/cantos/resucito/s/sihabeisresucitadoconcristo.html" align="left" class="fleft"&gt;    &lt;span class="mso1"&gt;arrow_left_alt   &lt;/span&gt;&lt;/a&gt;</t>
  </si>
  <si>
    <t>&lt;a href="/cantos/resucito/s/simeherefugiadoenelsenor.html" align="right" class="fright"&gt;    &lt;span class="mso1"&gt;arrow_right_alt   &lt;/span&gt;&lt;/a&gt;</t>
  </si>
  <si>
    <t>&lt;a href="/cantos/resucito/s/sihoyescuchaissuvoz.html" align="left" class="fleft"&gt;    &lt;span class="mso1"&gt;arrow_left_alt   &lt;/span&gt;&lt;/a&gt;</t>
  </si>
  <si>
    <t>&lt;a href="/cantos/resucito/s/sionmadredetodoslospueblos.html" align="right" class="fright"&gt;    &lt;span class="mso1"&gt;arrow_right_alt   &lt;/span&gt;&lt;/a&gt;</t>
  </si>
  <si>
    <t>&lt;a href="/cantos/resucito/s/simeherefugiadoenelsenor.html" align="left" class="fleft"&gt;    &lt;span class="mso1"&gt;arrow_left_alt   &lt;/span&gt;&lt;/a&gt;</t>
  </si>
  <si>
    <t>&lt;a href="/cantos/resucito/s/solaasolo.html" align="right" class="fright"&gt;    &lt;span class="mso1"&gt;arrow_right_alt   &lt;/span&gt;&lt;/a&gt;</t>
  </si>
  <si>
    <t>&lt;a href="/cantos/resucito/s/sionmadredetodoslospueblos.html" align="left" class="fleft"&gt;    &lt;span class="mso1"&gt;arrow_left_alt   &lt;/span&gt;&lt;/a&gt;</t>
  </si>
  <si>
    <t>&lt;a href="/cantos/resucito/s/stabatmaterdolorosa.html" align="right" class="fright"&gt;    &lt;span class="mso1"&gt;arrow_right_alt   &lt;/span&gt;&lt;/a&gt;</t>
  </si>
  <si>
    <t>&lt;a href="/cantos/resucito/s/solaasolo.html" align="left" class="fleft"&gt;    &lt;span class="mso1"&gt;arrow_left_alt   &lt;/span&gt;&lt;/a&gt;</t>
  </si>
  <si>
    <t>&lt;a href="/cantos/resucito/s/subediosentreaclamaciones.html" align="right" class="fright"&gt;    &lt;span class="mso1"&gt;arrow_right_alt   &lt;/span&gt;&lt;/a&gt;</t>
  </si>
  <si>
    <t>&lt;a href="/cantos/resucito/s/stabatmaterdolorosa.html" align="left" class="fleft"&gt;    &lt;span class="mso1"&gt;arrow_left_alt   &lt;/span&gt;&lt;/a&gt;</t>
  </si>
  <si>
    <t>&lt;a href="/cantos/resucito/t/teestoyllamandosenor.html" align="right" class="fright"&gt;    &lt;span class="mso1"&gt;arrow_right_alt   &lt;/span&gt;&lt;/a&gt;</t>
  </si>
  <si>
    <t>&lt;a href="/cantos/resucito/s/subediosentreaclamaciones.html" align="left" class="fleft"&gt;    &lt;span class="mso1"&gt;arrow_left_alt   &lt;/span&gt;&lt;/a&gt;</t>
  </si>
  <si>
    <t>&lt;a href="/cantos/resucito/t/tehemanifestadomipecado.html" align="right" class="fright"&gt;    &lt;span class="mso1"&gt;arrow_right_alt   &lt;/span&gt;&lt;/a&gt;</t>
  </si>
  <si>
    <t>&lt;a href="/cantos/resucito/t/teestoyllamandosenor.html" align="left" class="fleft"&gt;    &lt;span class="mso1"&gt;arrow_left_alt   &lt;/span&gt;&lt;/a&gt;</t>
  </si>
  <si>
    <t>&lt;a href="/cantos/resucito/t/tuhascubiertodevergüenzalamuerte.html" align="right" class="fright"&gt;    &lt;span class="mso1"&gt;arrow_right_alt   &lt;/span&gt;&lt;/a&gt;</t>
  </si>
  <si>
    <t>&lt;a href="/cantos/resucito/t/tehemanifestadomipecado.html" align="left" class="fleft"&gt;    &lt;span class="mso1"&gt;arrow_left_alt   &lt;/span&gt;&lt;/a&gt;</t>
  </si>
  <si>
    <t>&lt;a href="/cantos/resucito/t/tuqueeresfiel.html" align="right" class="fright"&gt;    &lt;span class="mso1"&gt;arrow_right_alt   &lt;/span&gt;&lt;/a&gt;</t>
  </si>
  <si>
    <t>&lt;a href="/cantos/resucito/t/tuhascubiertodevergüenzalamuerte.html" align="left" class="fleft"&gt;    &lt;span class="mso1"&gt;arrow_left_alt   &lt;/span&gt;&lt;/a&gt;</t>
  </si>
  <si>
    <t>&lt;a href="/cantos/resucito/u/unretonobrotadeltroncodejese.html" align="right" class="fright"&gt;    &lt;span class="mso1"&gt;arrow_right_alt   &lt;/span&gt;&lt;/a&gt;</t>
  </si>
  <si>
    <t>&lt;a href="/cantos/resucito/t/tuqueeresfiel.html" align="left" class="fleft"&gt;    &lt;span class="mso1"&gt;arrow_left_alt   &lt;/span&gt;&lt;/a&gt;</t>
  </si>
  <si>
    <t>&lt;a href="/cantos/resucito/u/unagransenal.html" align="right" class="fright"&gt;    &lt;span class="mso1"&gt;arrow_right_alt   &lt;/span&gt;&lt;/a&gt;</t>
  </si>
  <si>
    <t>&lt;a href="/cantos/resucito/u/unretonobrotadeltroncodejese.html" align="left" class="fleft"&gt;    &lt;span class="mso1"&gt;arrow_left_alt   &lt;/span&gt;&lt;/a&gt;</t>
  </si>
  <si>
    <t>&lt;a href="/cantos/resucito/u/uriuriura.html" align="right" class="fright"&gt;    &lt;span class="mso1"&gt;arrow_right_alt   &lt;/span&gt;&lt;/a&gt;</t>
  </si>
  <si>
    <t>&lt;a href="/cantos/resucito/u/unagransenal.html" align="left" class="fleft"&gt;    &lt;span class="mso1"&gt;arrow_left_alt   &lt;/span&gt;&lt;/a&gt;</t>
  </si>
  <si>
    <t>&lt;a href="/cantos/resucito/v/vamosyapastores.html" align="right" class="fright"&gt;    &lt;span class="mso1"&gt;arrow_right_alt   &lt;/span&gt;&lt;/a&gt;</t>
  </si>
  <si>
    <t>&lt;a href="/cantos/resucito/u/uriuriura.html" align="left" class="fleft"&gt;    &lt;span class="mso1"&gt;arrow_left_alt   &lt;/span&gt;&lt;/a&gt;</t>
  </si>
  <si>
    <t>&lt;a href="/cantos/resucito/v/vendellibano.html" align="right" class="fright"&gt;    &lt;span class="mso1"&gt;arrow_right_alt   &lt;/span&gt;&lt;/a&gt;</t>
  </si>
  <si>
    <t>&lt;a href="/cantos/resucito/v/vamosyapastores.html" align="left" class="fleft"&gt;    &lt;span class="mso1"&gt;arrow_left_alt   &lt;/span&gt;&lt;/a&gt;</t>
  </si>
  <si>
    <t>&lt;a href="/cantos/resucito/v/venespiritusanto.html" align="right" class="fright"&gt;    &lt;span class="mso1"&gt;arrow_right_alt   &lt;/span&gt;&lt;/a&gt;</t>
  </si>
  <si>
    <t>&lt;a href="/cantos/resucito/v/vendellibano.html" align="left" class="fleft"&gt;    &lt;span class="mso1"&gt;arrow_left_alt   &lt;/span&gt;&lt;/a&gt;</t>
  </si>
  <si>
    <t>&lt;a href="/cantos/resucito/v/venhijodelhombre.html" align="right" class="fright"&gt;    &lt;span class="mso1"&gt;arrow_right_alt   &lt;/span&gt;&lt;/a&gt;</t>
  </si>
  <si>
    <t>&lt;a href="/cantos/resucito/v/venespiritusanto.html" align="left" class="fleft"&gt;    &lt;span class="mso1"&gt;arrow_left_alt   &lt;/span&gt;&lt;/a&gt;</t>
  </si>
  <si>
    <t>&lt;a href="/cantos/resucito/v/venicreator.html" align="right" class="fright"&gt;    &lt;span class="mso1"&gt;arrow_right_alt   &lt;/span&gt;&lt;/a&gt;</t>
  </si>
  <si>
    <t>&lt;a href="/cantos/resucito/v/venhijodelhombre.html" align="left" class="fleft"&gt;    &lt;span class="mso1"&gt;arrow_left_alt   &lt;/span&gt;&lt;/a&gt;</t>
  </si>
  <si>
    <t>&lt;a href="/cantos/resucito/v/vieneelsenor.html" align="right" class="fright"&gt;    &lt;span class="mso1"&gt;arrow_right_alt   &lt;/span&gt;&lt;/a&gt;</t>
  </si>
  <si>
    <t>&lt;a href="/cantos/resucito/v/venicreator.html" align="left" class="fleft"&gt;    &lt;span class="mso1"&gt;arrow_left_alt   &lt;/span&gt;&lt;/a&gt;</t>
  </si>
  <si>
    <t>&lt;a href="/cantos/resucito/v/virgendelamaravilla.html" align="right" class="fright"&gt;    &lt;span class="mso1"&gt;arrow_right_alt   &lt;/span&gt;&lt;/a&gt;</t>
  </si>
  <si>
    <t>&lt;a href="/cantos/resucito/v/vieneelsenor.html" align="left" class="fleft"&gt;    &lt;span class="mso1"&gt;arrow_left_alt   &lt;/span&gt;&lt;/a&gt;</t>
  </si>
  <si>
    <t>&lt;a href="/cantos/resucito/v/vividalegres.html" align="right" class="fright"&gt;    &lt;span class="mso1"&gt;arrow_right_alt   &lt;/span&gt;&lt;/a&gt;</t>
  </si>
  <si>
    <t>&lt;a href="/cantos/resucito/v/virgendelamaravilla.html" align="left" class="fleft"&gt;    &lt;span class="mso1"&gt;arrow_left_alt   &lt;/span&gt;&lt;/a&gt;</t>
  </si>
  <si>
    <t>&lt;a href="/cantos/resucito/v/vosotrossoislaluzdelmundo.html" align="right" class="fright"&gt;    &lt;span class="mso1"&gt;arrow_right_alt   &lt;/span&gt;&lt;/a&gt;</t>
  </si>
  <si>
    <t>&lt;a href="/cantos/resucito/v/vividalegres.html" align="left" class="fleft"&gt;    &lt;span class="mso1"&gt;arrow_left_alt   &lt;/span&gt;&lt;/a&gt;</t>
  </si>
  <si>
    <t>&lt;a href="/cantos/resucito/y/yavienemidios.html" align="right" class="fright"&gt;    &lt;span class="mso1"&gt;arrow_right_alt   &lt;/span&gt;&lt;/a&gt;</t>
  </si>
  <si>
    <t>&lt;a href="/cantos/resucito/v/vosotrossoislaluzdelmundo.html" align="left" class="fleft"&gt;    &lt;span class="mso1"&gt;arrow_left_alt   &lt;/span&gt;&lt;/a&gt;</t>
  </si>
  <si>
    <t>&lt;a href="/cantos/resucito/y/yahvehtueresmidios.html" align="right" class="fright"&gt;    &lt;span class="mso1"&gt;arrow_right_alt   &lt;/span&gt;&lt;/a&gt;</t>
  </si>
  <si>
    <t>&lt;a href="/cantos/resucito/y/yavienemidios.html" align="left" class="fleft"&gt;    &lt;span class="mso1"&gt;arrow_left_alt   &lt;/span&gt;&lt;/a&gt;</t>
  </si>
  <si>
    <t>&lt;a href="/cantos/resucito/y/yoteamosenor.html" align="right" class="fright"&gt;    &lt;span class="mso1"&gt;arrow_right_alt   &lt;/span&gt;&lt;/a&gt;</t>
  </si>
  <si>
    <t>&lt;a href="/cantos/resucito/y/yahvehtueresmidios.html" align="left" class="fleft"&gt;    &lt;span class="mso1"&gt;arrow_left_alt   &lt;/span&gt;&lt;/a&gt;</t>
  </si>
  <si>
    <t>&lt;a href="/cantos/resucito/y/yovengoareunir.html" align="right" class="fright"&gt;    &lt;span class="mso1"&gt;arrow_right_alt   &lt;/span&gt;&lt;/a&gt;</t>
  </si>
  <si>
    <t>&lt;a href="/cantos/resucito/y/yoteamosenor.html" align="left" class="fleft"&gt;    &lt;span class="mso1"&gt;arrow_left_alt   &lt;/span&gt;&lt;/a&gt;</t>
  </si>
  <si>
    <t>&lt;a href="/cantos/resucito/z/zaqueo.html" align="right" class="fright"&gt;    &lt;span class="mso1"&gt;arrow_right_alt   &lt;/span&gt;&lt;/a&gt;</t>
  </si>
  <si>
    <t>&lt;a href="/cantos/resucito/y/yovengoareunir.html" align="left" class="fleft"&gt;    &lt;span class="mso1"&gt;arrow_left_alt   &lt;/span&gt;&lt;/a&gt;</t>
  </si>
  <si>
    <t>&lt;a href="/cantos/resucito/liturgia/aclamacionesalaoraciondelosfieles.html" align="right" class="fright"&gt;    &lt;span class="mso1"&gt;arrow_right_alt   &lt;/span&gt;&lt;/a&gt;</t>
  </si>
  <si>
    <t>&lt;a href="/cantos/resucito/z/zaqueo.html" align="left" class="fleft"&gt;    &lt;span class="mso1"&gt;arrow_left_alt   &lt;/span&gt;&lt;/a&gt;</t>
  </si>
  <si>
    <t>&lt;a href="/cantos/resucito/liturgia/aleluyainterleccional.html" align="right" class="fright"&gt;    &lt;span class="mso1"&gt;arrow_right_alt   &lt;/span&gt;&lt;/a&gt;</t>
  </si>
  <si>
    <t>&lt;a href="/cantos/resucito/liturgia/aclamacionesalaoraciondelosfieles.html" align="left" class="fleft"&gt;    &lt;span class="mso1"&gt;arrow_left_alt   &lt;/span&gt;&lt;/a&gt;</t>
  </si>
  <si>
    <t>&lt;a href="/cantos/resucito/liturgia/aleluyapascual.html" align="right" class="fright"&gt;    &lt;span class="mso1"&gt;arrow_right_alt   &lt;/span&gt;&lt;/a&gt;</t>
  </si>
  <si>
    <t>&lt;a href="/cantos/resucito/liturgia/aleluyainterleccional.html" align="left" class="fleft"&gt;    &lt;span class="mso1"&gt;arrow_left_alt   &lt;/span&gt;&lt;/a&gt;</t>
  </si>
  <si>
    <t>&lt;a href="/cantos/resucito/liturgia/antifonaparaelevangelio.html" align="right" class="fright"&gt;    &lt;span class="mso1"&gt;arrow_right_alt   &lt;/span&gt;&lt;/a&gt;</t>
  </si>
  <si>
    <t>&lt;a href="/cantos/resucito/liturgia/aleluyapascual.html" align="left" class="fleft"&gt;    &lt;span class="mso1"&gt;arrow_left_alt   &lt;/span&gt;&lt;/a&gt;</t>
  </si>
  <si>
    <t>&lt;a href="/cantos/resucito/liturgia/bendiciondelagua.html" align="right" class="fright"&gt;    &lt;span class="mso1"&gt;arrow_right_alt   &lt;/span&gt;&lt;/a&gt;</t>
  </si>
  <si>
    <t>&lt;a href="/cantos/resucito/liturgia/antifonaparaelevangelio.html" align="left" class="fleft"&gt;    &lt;span class="mso1"&gt;arrow_left_alt   &lt;/span&gt;&lt;/a&gt;</t>
  </si>
  <si>
    <t>&lt;a href="/cantos/resucito/liturgia/celebracionpenitencial(bendicionpenitencial).html" align="right" class="fright"&gt;    &lt;span class="mso1"&gt;arrow_right_alt   &lt;/span&gt;&lt;/a&gt;</t>
  </si>
  <si>
    <t>&lt;a href="/cantos/resucito/liturgia/bendiciondelagua.html" align="left" class="fleft"&gt;    &lt;span class="mso1"&gt;arrow_left_alt   &lt;/span&gt;&lt;/a&gt;</t>
  </si>
  <si>
    <t>&lt;a href="/cantos/resucito/liturgia/corderodedios.html" align="right" class="fright"&gt;    &lt;span class="mso1"&gt;arrow_right_alt   &lt;/span&gt;&lt;/a&gt;</t>
  </si>
  <si>
    <t>&lt;a href="/cantos/resucito/liturgia/celebracionpenitencial(bendicionpenitencial).html" align="left" class="fleft"&gt;    &lt;span class="mso1"&gt;arrow_left_alt   &lt;/span&gt;&lt;/a&gt;</t>
  </si>
  <si>
    <t>&lt;a href="/cantos/resucito/liturgia/credo.html" align="right" class="fright"&gt;    &lt;span class="mso1"&gt;arrow_right_alt   &lt;/span&gt;&lt;/a&gt;</t>
  </si>
  <si>
    <t>&lt;a href="/cantos/resucito/liturgia/corderodedios.html" align="left" class="fleft"&gt;    &lt;span class="mso1"&gt;arrow_left_alt   &lt;/span&gt;&lt;/a&gt;</t>
  </si>
  <si>
    <t>&lt;a href="/cantos/resucito/liturgia/gloriaadiosenloaltodelcielo.html" align="right" class="fright"&gt;    &lt;span class="mso1"&gt;arrow_right_alt   &lt;/span&gt;&lt;/a&gt;</t>
  </si>
  <si>
    <t>&lt;a href="/cantos/resucito/liturgia/credo.html" align="left" class="fleft"&gt;    &lt;span class="mso1"&gt;arrow_left_alt   &lt;/span&gt;&lt;/a&gt;</t>
  </si>
  <si>
    <t>&lt;a href="/cantos/resucito/liturgia/letaniasdelossantos.html" align="right" class="fright"&gt;    &lt;span class="mso1"&gt;arrow_right_alt   &lt;/span&gt;&lt;/a&gt;</t>
  </si>
  <si>
    <t>&lt;a href="/cantos/resucito/liturgia/gloriaadiosenloaltodelcielo.html" align="left" class="fleft"&gt;    &lt;span class="mso1"&gt;arrow_left_alt   &lt;/span&gt;&lt;/a&gt;</t>
  </si>
  <si>
    <t>&lt;a href="/cantos/resucito/liturgia/letaniaspenitencialesi.html" align="right" class="fright"&gt;    &lt;span class="mso1"&gt;arrow_right_alt   &lt;/span&gt;&lt;/a&gt;</t>
  </si>
  <si>
    <t>&lt;a href="/cantos/resucito/liturgia/letaniasdelossantos.html" align="left" class="fleft"&gt;    &lt;span class="mso1"&gt;arrow_left_alt   &lt;/span&gt;&lt;/a&gt;</t>
  </si>
  <si>
    <t>&lt;a href="/cantos/resucito/liturgia/letaniaspenitencialesii.html" align="right" class="fright"&gt;    &lt;span class="mso1"&gt;arrow_right_alt   &lt;/span&gt;&lt;/a&gt;</t>
  </si>
  <si>
    <t>&lt;a href="/cantos/resucito/liturgia/letaniaspenitencialesi.html" align="left" class="fleft"&gt;    &lt;span class="mso1"&gt;arrow_left_alt   &lt;/span&gt;&lt;/a&gt;</t>
  </si>
  <si>
    <t>&lt;a href="/cantos/resucito/liturgia/padrenuestro.html" align="right" class="fright"&gt;    &lt;span class="mso1"&gt;arrow_right_alt   &lt;/span&gt;&lt;/a&gt;</t>
  </si>
  <si>
    <t>&lt;a href="/cantos/resucito/liturgia/letaniaspenitencialesii.html" align="left" class="fleft"&gt;    &lt;span class="mso1"&gt;arrow_left_alt   &lt;/span&gt;&lt;/a&gt;</t>
  </si>
  <si>
    <t>&lt;a href="/cantos/resucito/liturgia/plegariaeucaristicaiimodeloip1.html" align="right" class="fright"&gt;    &lt;span class="mso1"&gt;arrow_right_alt   &lt;/span&gt;&lt;/a&gt;</t>
  </si>
  <si>
    <t>&lt;a href="/cantos/resucito/liturgia/padrenuestro.html" align="left" class="fleft"&gt;    &lt;span class="mso1"&gt;arrow_left_alt   &lt;/span&gt;&lt;/a&gt;</t>
  </si>
  <si>
    <t>&lt;a href="/cantos/resucito/liturgia/plegariaeucaristicaiimodeloii.html" align="right" class="fright"&gt;    &lt;span class="mso1"&gt;arrow_right_alt   &lt;/span&gt;&lt;/a&gt;</t>
  </si>
  <si>
    <t>&lt;a href="/cantos/resucito/liturgia/plegariaeucaristicaiimodeloip1.html" align="left" class="fleft"&gt;    &lt;span class="mso1"&gt;arrow_left_alt   &lt;/span&gt;&lt;/a&gt;</t>
  </si>
  <si>
    <t>&lt;a href="/cantos/resucito/liturgia/plegariaeucaristicaiv1988.html" align="right" class="fright"&gt;    &lt;span class="mso1"&gt;arrow_right_alt   &lt;/span&gt;&lt;/a&gt;</t>
  </si>
  <si>
    <t>&lt;a href="/cantos/resucito/liturgia/plegariaeucaristicaiimodeloii.html" align="left" class="fleft"&gt;    &lt;span class="mso1"&gt;arrow_left_alt   &lt;/span&gt;&lt;/a&gt;</t>
  </si>
  <si>
    <t>&lt;a href="/cantos/resucito/liturgia/prefacioparaadvientoynavidad.html" align="right" class="fright"&gt;    &lt;span class="mso1"&gt;arrow_right_alt   &lt;/span&gt;&lt;/a&gt;</t>
  </si>
  <si>
    <t>&lt;a href="/cantos/resucito/liturgia/plegariaeucaristicaiv1988.html" align="left" class="fleft"&gt;    &lt;span class="mso1"&gt;arrow_left_alt   &lt;/span&gt;&lt;/a&gt;</t>
  </si>
  <si>
    <t>&lt;a href="/cantos/resucito/liturgia/prefacioparaeltiempopascual.html" align="right" class="fright"&gt;    &lt;span class="mso1"&gt;arrow_right_alt   &lt;/span&gt;&lt;/a&gt;</t>
  </si>
  <si>
    <t>&lt;a href="/cantos/resucito/liturgia/prefacioparaadvientoynavidad.html" align="left" class="fleft"&gt;    &lt;span class="mso1"&gt;arrow_left_alt   &lt;/span&gt;&lt;/a&gt;</t>
  </si>
  <si>
    <t>&lt;a href="/cantos/resucito/liturgia/pregonpascual.html" align="right" class="fright"&gt;    &lt;span class="mso1"&gt;arrow_right_alt   &lt;/span&gt;&lt;/a&gt;</t>
  </si>
  <si>
    <t>&lt;a href="/cantos/resucito/liturgia/prefacioparaeltiempopascual.html" align="left" class="fleft"&gt;    &lt;span class="mso1"&gt;arrow_left_alt   &lt;/span&gt;&lt;/a&gt;</t>
  </si>
  <si>
    <t>&lt;a href="/cantos/resucito/liturgia/salmodiaparaelevangelio.html" align="right" class="fright"&gt;    &lt;span class="mso1"&gt;arrow_right_alt   &lt;/span&gt;&lt;/a&gt;</t>
  </si>
  <si>
    <t>&lt;a href="/cantos/resucito/liturgia/pregonpascual.html" align="left" class="fleft"&gt;    &lt;span class="mso1"&gt;arrow_left_alt   &lt;/span&gt;&lt;/a&gt;</t>
  </si>
  <si>
    <t>&lt;a href="/cantos/resucito/liturgia/salmodiaparaelrosario.html" align="right" class="fright"&gt;    &lt;span class="mso1"&gt;arrow_right_alt   &lt;/span&gt;&lt;/a&gt;</t>
  </si>
  <si>
    <t>&lt;a href="/cantos/resucito/liturgia/salmodiaparaelevangelio.html" align="left" class="fleft"&gt;    &lt;span class="mso1"&gt;arrow_left_alt   &lt;/span&gt;&lt;/a&gt;</t>
  </si>
  <si>
    <t>&lt;a href="/cantos/resucito/liturgia/salmodiaparaelsalmoresponsorial.html" align="right" class="fright"&gt;    &lt;span class="mso1"&gt;arrow_right_alt   &lt;/span&gt;&lt;/a&gt;</t>
  </si>
  <si>
    <t>&lt;a href="/cantos/resucito/liturgia/salmodiaparaelrosario.html" align="left" class="fleft"&gt;    &lt;span class="mso1"&gt;arrow_left_alt   &lt;/span&gt;&lt;/a&gt;</t>
  </si>
  <si>
    <t>&lt;a href="/cantos/resucito/liturgia/salmodiasparalaoraciondelosfieles.html" align="right" class="fright"&gt;    &lt;span class="mso1"&gt;arrow_right_alt   &lt;/span&gt;&lt;/a&gt;</t>
  </si>
  <si>
    <t>&lt;a href="/cantos/resucito/liturgia/salmodiaparaelsalmoresponsorial.html" align="left" class="fleft"&gt;    &lt;span class="mso1"&gt;arrow_left_alt   &lt;/span&gt;&lt;/a&gt;</t>
  </si>
  <si>
    <t>&lt;a href="/cantos/resucito/liturgia/salmodiasparalaudes.html" align="right" class="fright"&gt;    &lt;span class="mso1"&gt;arrow_right_alt   &lt;/span&gt;&lt;/a&gt;</t>
  </si>
  <si>
    <t>&lt;a href="/cantos/resucito/liturgia/salmodiasparalaoraciondelosfieles.html" align="left" class="fleft"&gt;    &lt;span class="mso1"&gt;arrow_left_alt   &lt;/span&gt;&lt;/a&gt;</t>
  </si>
  <si>
    <t>&lt;a href="/cantos/resucito/liturgia/santopalomeras65.html" align="right" class="fright"&gt;    &lt;span class="mso1"&gt;arrow_right_alt   &lt;/span&gt;&lt;/a&gt;</t>
  </si>
  <si>
    <t>Santo Palomeras 65</t>
  </si>
  <si>
    <t>&lt;a href="/cantos/resucito/liturgia/salmodiasparalaudes.html" align="left" class="fleft"&gt;    &lt;span class="mso1"&gt;arrow_left_alt   &lt;/span&gt;&lt;/a&gt;</t>
  </si>
  <si>
    <t>&lt;a href="/cantos/resucito/liturgia/santomelodiahebraica.html" align="right" class="fright"&gt;    &lt;span class="mso1"&gt;arrow_right_alt   &lt;/span&gt;&lt;/a&gt;</t>
  </si>
  <si>
    <t xml:space="preserve">Santo Melodía hebraica </t>
  </si>
  <si>
    <t>&lt;a href="/cantos/resucito/liturgia/santopalomeras65.html" align="left" class="fleft"&gt;    &lt;span class="mso1"&gt;arrow_left_alt   &lt;/span&gt;&lt;/a&gt;</t>
  </si>
  <si>
    <t>&lt;a href="/cantos/resucito/liturgia/santopalestina74.html" align="right" class="fright"&gt;    &lt;span class="mso1"&gt;arrow_right_alt   &lt;/span&gt;&lt;/a&gt;</t>
  </si>
  <si>
    <t>Santo Palestina 74</t>
  </si>
  <si>
    <t>&lt;a href="/cantos/resucito/liturgia/santomelodiahebraica.html" align="left" class="fleft"&gt;    &lt;span class="mso1"&gt;arrow_left_alt   &lt;/span&gt;&lt;/a&gt;</t>
  </si>
  <si>
    <t>&lt;a href="/cantos/resucito/liturgia/santoroma77.html" align="right" class="fright"&gt;    &lt;span class="mso1"&gt;arrow_right_alt   &lt;/span&gt;&lt;/a&gt;</t>
  </si>
  <si>
    <t>Santo Roma 77</t>
  </si>
  <si>
    <t>&lt;a href="/cantos/resucito/liturgia/santopalestina74.html" align="left" class="fleft"&gt;    &lt;span class="mso1"&gt;arrow_left_alt   &lt;/span&gt;&lt;/a&gt;</t>
  </si>
  <si>
    <t>&lt;a href="/cantos/resucito/liturgia/santo1982.html" align="right" class="fright"&gt;    &lt;span class="mso1"&gt;arrow_right_alt   &lt;/span&gt;&lt;/a&gt;</t>
  </si>
  <si>
    <t>Santo 1982</t>
  </si>
  <si>
    <t>&lt;a href="/cantos/resucito/liturgia/santoroma77.html" align="left" class="fleft"&gt;    &lt;span class="mso1"&gt;arrow_left_alt   &lt;/span&gt;&lt;/a&gt;</t>
  </si>
  <si>
    <t>&lt;a href="/cantos/resucito/liturgia/santo1988.html" align="right" class="fright"&gt;    &lt;span class="mso1"&gt;arrow_right_alt   &lt;/span&gt;&lt;/a&gt;</t>
  </si>
  <si>
    <t>Santo 1988</t>
  </si>
  <si>
    <t>&lt;a href="/cantos/resucito/liturgia/santo1982.html" align="left" class="fleft"&gt;    &lt;span class="mso1"&gt;arrow_left_alt   &lt;/span&gt;&lt;/a&gt;</t>
  </si>
  <si>
    <t>&lt;a href="/cantos/resucito/liturgia/tedeum.html" align="right" class="fright"&gt;    &lt;span class="mso1"&gt;arrow_right_alt   &lt;/span&gt;&lt;/a&gt;</t>
  </si>
  <si>
    <t>&lt;a href="/cantos/resucito/liturgia/santo1988.html" align="left" class="fleft"&gt;    &lt;span class="mso1"&gt;arrow_left_alt   &lt;/span&gt;&lt;/a&gt;</t>
  </si>
  <si>
    <t>&lt;a href="/cantos/resucito/c/comoelimpulsoquesientelaira.html" align="right" class="fright"&gt;    &lt;span class="mso1"&gt;arrow_right_alt   &lt;/span&gt;&lt;/a&gt;</t>
  </si>
  <si>
    <t>&lt;a href="/cantos/resucito/liturgia/tedeum.html" align="left" class="fleft"&gt;    &lt;span class="mso1"&gt;arrow_left_alt   &lt;/span&gt;&lt;/a&gt;</t>
  </si>
  <si>
    <t>&lt;a href="/cantos/resucito/c/cuandodormia.html" align="right" class="fright"&gt;    &lt;span class="mso1"&gt;arrow_right_alt   &lt;/span&gt;&lt;/a&gt;</t>
  </si>
  <si>
    <t>&lt;a href="/cantos/resucito/c/comoelimpulsoquesientelaira.html" align="left" class="fleft"&gt;    &lt;span class="mso1"&gt;arrow_left_alt   &lt;/span&gt;&lt;/a&gt;</t>
  </si>
  <si>
    <t>&lt;a href="/cantos/resucito/d/debora.html" align="right" class="fright"&gt;    &lt;span class="mso1"&gt;arrow_right_alt   &lt;/span&gt;&lt;/a&gt;</t>
  </si>
  <si>
    <t>&lt;a href="/cantos/resucito/c/cuandodormia.html" align="left" class="fleft"&gt;    &lt;span class="mso1"&gt;arrow_left_alt   &lt;/span&gt;&lt;/a&gt;</t>
  </si>
  <si>
    <t>&lt;a href="/cantos/resucito/e/elmismodios.html" align="right" class="fright"&gt;    &lt;span class="mso1"&gt;arrow_right_alt   &lt;/span&gt;&lt;/a&gt;</t>
  </si>
  <si>
    <t>&lt;a href="/cantos/resucito/d/debora.html" align="left" class="fleft"&gt;    &lt;span class="mso1"&gt;arrow_left_alt   &lt;/span&gt;&lt;/a&gt;</t>
  </si>
  <si>
    <t>&lt;a href="/cantos/resucito/e/elsembrador.html" align="right" class="fright"&gt;    &lt;span class="mso1"&gt;arrow_right_alt   &lt;/span&gt;&lt;/a&gt;</t>
  </si>
  <si>
    <t>&lt;a href="/cantos/resucito/e/elmismodios.html" align="left" class="fleft"&gt;    &lt;span class="mso1"&gt;arrow_left_alt   &lt;/span&gt;&lt;/a&gt;</t>
  </si>
  <si>
    <t>&lt;a href="/cantos/resucito/h/heaquiquenuestroespejoeselsenor.html" align="right" class="fright"&gt;    &lt;span class="mso1"&gt;arrow_right_alt   &lt;/span&gt;&lt;/a&gt;</t>
  </si>
  <si>
    <t>&lt;a href="/cantos/resucito/e/elsembrador.html" align="left" class="fleft"&gt;    &lt;span class="mso1"&gt;arrow_left_alt   &lt;/span&gt;&lt;/a&gt;</t>
  </si>
  <si>
    <t>&lt;a href="/cantos/resucito/h/himnoalacruzgloriosa.html" align="right" class="fright"&gt;    &lt;span class="mso1"&gt;arrow_right_alt   &lt;/span&gt;&lt;/a&gt;</t>
  </si>
  <si>
    <t>&lt;a href="/cantos/resucito/h/heaquiquenuestroespejoeselsenor.html" align="left" class="fleft"&gt;    &lt;span class="mso1"&gt;arrow_left_alt   &lt;/span&gt;&lt;/a&gt;</t>
  </si>
  <si>
    <t>&lt;a href="/cantos/resucito/j/jacob.html" align="right" class="fright"&gt;    &lt;span class="mso1"&gt;arrow_right_alt   &lt;/span&gt;&lt;/a&gt;</t>
  </si>
  <si>
    <t>&lt;a href="/cantos/resucito/h/himnoalacruzgloriosa.html" align="left" class="fleft"&gt;    &lt;span class="mso1"&gt;arrow_left_alt   &lt;/span&gt;&lt;/a&gt;</t>
  </si>
  <si>
    <t>&lt;a href="/cantos/resucito/n/ningunopuedeserviradossenores.html" align="right" class="fright"&gt;    &lt;span class="mso1"&gt;arrow_right_alt   &lt;/span&gt;&lt;/a&gt;</t>
  </si>
  <si>
    <t>&lt;a href="/cantos/resucito/j/jacob.html" align="left" class="fleft"&gt;    &lt;span class="mso1"&gt;arrow_left_alt   &lt;/span&gt;&lt;/a&gt;</t>
  </si>
  <si>
    <t>&lt;a href="/cantos/resucito/n/noresistaisalmal.html" align="right" class="fright"&gt;    &lt;span class="mso1"&gt;arrow_right_alt   &lt;/span&gt;&lt;/a&gt;</t>
  </si>
  <si>
    <t>&lt;a href="/cantos/resucito/n/ningunopuedeserviradossenores.html" align="left" class="fleft"&gt;    &lt;span class="mso1"&gt;arrow_left_alt   &lt;/span&gt;&lt;/a&gt;</t>
  </si>
  <si>
    <t>&lt;a href="/cantos/resucito/n/nosufrasporlosmalvados.html" align="right" class="fright"&gt;    &lt;span class="mso1"&gt;arrow_right_alt   &lt;/span&gt;&lt;/a&gt;</t>
  </si>
  <si>
    <t>&lt;a href="/cantos/resucito/n/noresistaisalmal.html" align="left" class="fleft"&gt;    &lt;span class="mso1"&gt;arrow_left_alt   &lt;/span&gt;&lt;/a&gt;</t>
  </si>
  <si>
    <t>&lt;a href="/cantos/resucito/o/ohsenormicorazonyanoesambicioso.html" align="right" class="fright"&gt;    &lt;span class="mso1"&gt;arrow_right_alt   &lt;/span&gt;&lt;/a&gt;</t>
  </si>
  <si>
    <t>&lt;a href="/cantos/resucito/n/nosufrasporlosmalvados.html" align="left" class="fleft"&gt;    &lt;span class="mso1"&gt;arrow_left_alt   &lt;/span&gt;&lt;/a&gt;</t>
  </si>
  <si>
    <t>&lt;a href="/cantos/resucito/s/senortumeescrutasyconoces.html" align="right" class="fright"&gt;    &lt;span class="mso1"&gt;arrow_right_alt   &lt;/span&gt;&lt;/a&gt;</t>
  </si>
  <si>
    <t>&lt;a href="/cantos/resucito/o/ohsenormicorazonyanoesambicioso.html" align="left" class="fleft"&gt;    &lt;span class="mso1"&gt;arrow_left_alt   &lt;/span&gt;&lt;/a&gt;</t>
  </si>
  <si>
    <t>&lt;a href="/cantos/resucito/s/shemaisrael.html" align="right" class="fright"&gt;    &lt;span class="mso1"&gt;arrow_right_alt   &lt;/span&gt;&lt;/a&gt;</t>
  </si>
  <si>
    <t>&lt;a href="/cantos/resucito/s/senortumeescrutasyconoces.html" align="left" class="fleft"&gt;    &lt;span class="mso1"&gt;arrow_left_alt   &lt;/span&gt;&lt;/a&gt;</t>
  </si>
  <si>
    <t>&lt;a href="/cantos/resucito/s/sientatesolitarioysilencioso.html" align="right" class="fright"&gt;    &lt;span class="mso1"&gt;arrow_right_alt   &lt;/span&gt;&lt;/a&gt;</t>
  </si>
  <si>
    <t>&lt;a href="/cantos/resucito/s/shemaisrael.html" align="left" class="fleft"&gt;    &lt;span class="mso1"&gt;arrow_left_alt   &lt;/span&gt;&lt;/a&gt;</t>
  </si>
  <si>
    <t>&lt;a href="/cantos/resucito/t/tueresmiesperanzasenor.html" align="right" class="fright"&gt;    &lt;span class="mso1"&gt;arrow_right_alt   &lt;/span&gt;&lt;/a&gt;</t>
  </si>
  <si>
    <t>&lt;a href="/cantos/resucito/s/sientatesolitarioysilencioso.html" align="left" class="fleft"&gt;    &lt;span class="mso1"&gt;arrow_left_alt   &lt;/span&gt;&lt;/a&gt;</t>
  </si>
  <si>
    <t>&lt;a href="/cantos/resucito/a/alacenadelcordero.html" align="right" class="fright"&gt;    &lt;span class="mso1"&gt;arrow_right_alt   &lt;/span&gt;&lt;/a&gt;</t>
  </si>
  <si>
    <t>&lt;a href="/cantos/resucito/t/tueresmiesperanzasenor.html" align="left" class="fleft"&gt;    &lt;span class="mso1"&gt;arrow_left_alt   &lt;/span&gt;&lt;/a&gt;</t>
  </si>
  <si>
    <t>&lt;a href="/cantos/resucito/a/adondeteescondisteamado.html" align="right" class="fright"&gt;    &lt;span class="mso1"&gt;arrow_right_alt   &lt;/span&gt;&lt;/a&gt;</t>
  </si>
  <si>
    <t>&lt;a href="/cantos/resucito/a/alacenadelcordero.html" align="left" class="fleft"&gt;    &lt;span class="mso1"&gt;arrow_left_alt   &lt;/span&gt;&lt;/a&gt;</t>
  </si>
  <si>
    <t>&lt;a href="/cantos/resucito/c/comodestilalamiel.html" align="right" class="fright"&gt;    &lt;span class="mso1"&gt;arrow_right_alt   &lt;/span&gt;&lt;/a&gt;</t>
  </si>
  <si>
    <t>&lt;a href="/cantos/resucito/a/adondeteescondisteamado.html" align="left" class="fleft"&gt;    &lt;span class="mso1"&gt;arrow_left_alt   &lt;/span&gt;&lt;/a&gt;</t>
  </si>
  <si>
    <t>&lt;a href="/cantos/resucito/c/comolirioentreloscardos.html" align="right" class="fright"&gt;    &lt;span class="mso1"&gt;arrow_right_alt   &lt;/span&gt;&lt;/a&gt;</t>
  </si>
  <si>
    <t>&lt;a href="/cantos/resucito/c/comodestilalamiel.html" align="left" class="fleft"&gt;    &lt;span class="mso1"&gt;arrow_left_alt   &lt;/span&gt;&lt;/a&gt;</t>
  </si>
  <si>
    <t>&lt;a href="/cantos/resucito/h/hermosaeresamigamia.html" align="right" class="fright"&gt;    &lt;span class="mso1"&gt;arrow_right_alt   &lt;/span&gt;&lt;/a&gt;</t>
  </si>
  <si>
    <t>&lt;a href="/cantos/resucito/c/comolirioentreloscardos.html" align="left" class="fleft"&gt;    &lt;span class="mso1"&gt;arrow_left_alt   &lt;/span&gt;&lt;/a&gt;</t>
  </si>
  <si>
    <t>&lt;a href="/cantos/resucito/l/lapalomavolo.html" align="right" class="fright"&gt;    &lt;span class="mso1"&gt;arrow_right_alt   &lt;/span&gt;&lt;/a&gt;</t>
  </si>
  <si>
    <t>&lt;a href="/cantos/resucito/h/hermosaeresamigamia.html" align="left" class="fleft"&gt;    &lt;span class="mso1"&gt;arrow_left_alt   &lt;/span&gt;&lt;/a&gt;</t>
  </si>
  <si>
    <t>&lt;a href="/cantos/resucito/m/merobasteelcorazon.html" align="right" class="fright"&gt;    &lt;span class="mso1"&gt;arrow_right_alt   &lt;/span&gt;&lt;/a&gt;</t>
  </si>
  <si>
    <t>&lt;a href="/cantos/resucito/l/lapalomavolo.html" align="left" class="fleft"&gt;    &lt;span class="mso1"&gt;arrow_left_alt   &lt;/span&gt;&lt;/a&gt;</t>
  </si>
  <si>
    <t>&lt;a href="/cantos/resucito/s/subaelesposoallenodesutalamo.html" align="right" class="fright"&gt;    &lt;span class="mso1"&gt;arrow_right_alt   &lt;/span&gt;&lt;/a&gt;</t>
  </si>
  <si>
    <t>&lt;a href="/cantos/resucito/m/merobasteelcorazon.html" align="left" class="fleft"&gt;    &lt;span class="mso1"&gt;arrow_left_alt   &lt;/span&gt;&lt;/a&gt;</t>
  </si>
  <si>
    <t>&lt;a href="/cantos/resucito/p/prountuariodeacordes.html" align="right" class="fright"&gt;    &lt;span class="mso1"&gt;arrow_right_alt   &lt;/span&gt;&lt;/a&gt;</t>
  </si>
  <si>
    <t>&lt;a href="/cantos/resucito/s/subaelesposoallenodesutalamo.html" align="left" class="fleft"&gt;    &lt;span class="mso1"&gt;arrow_left_alt   &lt;/span&gt;&lt;/a&gt;</t>
  </si>
  <si>
    <t>&lt;a href="/cantos/resucito/l/librodecantoenpdf.html" align="right" class="fright"&gt;    &lt;span class="mso1"&gt;arrow_right_alt   &lt;/span&gt;&lt;/a&gt;</t>
  </si>
  <si>
    <t>&lt;a href="/cantos/resucito/p/prountuariodeacordes.html" align="left" class="fleft"&gt;    &lt;span class="mso1"&gt;arrow_left_alt   &lt;/span&gt;&lt;/a&gt;</t>
  </si>
  <si>
    <t>&lt;a href="/cantos/resucito//.html" align="right" class="fright"&gt;    &lt;span class="mso1"&gt;arrow_right_alt   &lt;/span&gt;&lt;/a&gt;</t>
  </si>
  <si>
    <t>&lt;a href="/cantos/" align="left" class="fleft"&gt;    &lt;span class="mso1"&gt;arrow_left_alt   &lt;/span&gt;&lt;/a&gt;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</si>
</sst>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rgb="FFD4D4D4"/>
      <name val="Consolas"/>
      <family val="3"/>
    </font>
    <font>
      <sz val="7"/>
      <color rgb="FF808080"/>
      <name val="Consolas"/>
      <family val="3"/>
    </font>
    <font>
      <sz val="7"/>
      <color rgb="FF569CD6"/>
      <name val="Consolas"/>
      <family val="3"/>
    </font>
    <font>
      <sz val="7"/>
      <color rgb="FF9CDCFE"/>
      <name val="Consolas"/>
      <family val="3"/>
    </font>
    <font>
      <sz val="7"/>
      <color rgb="FFCE9178"/>
      <name val="Consolas"/>
      <family val="3"/>
    </font>
    <font>
      <sz val="7"/>
      <color rgb="FFF44747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DEB9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5" fillId="2" borderId="0" xfId="1" applyFont="1" applyFill="1" applyAlignment="1">
      <alignment horizontal="left"/>
    </xf>
    <xf numFmtId="0" fontId="0" fillId="3" borderId="0" xfId="0" applyFill="1"/>
    <xf numFmtId="0" fontId="6" fillId="0" borderId="0" xfId="0" applyFont="1"/>
    <xf numFmtId="0" fontId="2" fillId="0" borderId="0" xfId="0" applyFont="1"/>
    <xf numFmtId="0" fontId="7" fillId="0" borderId="0" xfId="0" applyFont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1" fillId="6" borderId="1" xfId="0" applyFont="1" applyFill="1" applyBorder="1"/>
    <xf numFmtId="0" fontId="1" fillId="6" borderId="2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7" fillId="7" borderId="2" xfId="0" applyFont="1" applyFill="1" applyBorder="1"/>
    <xf numFmtId="0" fontId="10" fillId="0" borderId="0" xfId="0" applyFont="1" applyAlignment="1">
      <alignment vertical="center"/>
    </xf>
    <xf numFmtId="0" fontId="1" fillId="6" borderId="0" xfId="0" applyFont="1" applyFill="1" applyBorder="1"/>
    <xf numFmtId="0" fontId="0" fillId="7" borderId="0" xfId="0" applyFont="1" applyFill="1" applyBorder="1"/>
    <xf numFmtId="0" fontId="0" fillId="0" borderId="0" xfId="0" applyFont="1" applyBorder="1"/>
    <xf numFmtId="0" fontId="7" fillId="7" borderId="0" xfId="0" applyFont="1" applyFill="1" applyBorder="1"/>
    <xf numFmtId="0" fontId="0" fillId="0" borderId="0" xfId="0" quotePrefix="1" applyFont="1" applyBorder="1"/>
  </cellXfs>
  <cellStyles count="2">
    <cellStyle name="Hyperlink" xfId="1" builtinId="8"/>
    <cellStyle name="Normal" xfId="0" builtinId="0"/>
  </cellStyles>
  <dxfs count="42">
    <dxf>
      <font>
        <strike val="0"/>
        <outline val="0"/>
        <shadow val="0"/>
        <u val="none"/>
        <vertAlign val="baseline"/>
        <sz val="7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7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317500</xdr:colOff>
      <xdr:row>0</xdr:row>
      <xdr:rowOff>406783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707702-3369-48B3-B1AA-06D9DC4534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9" r="7513"/>
        <a:stretch/>
      </xdr:blipFill>
      <xdr:spPr bwMode="auto">
        <a:xfrm>
          <a:off x="0" y="0"/>
          <a:ext cx="615950" cy="406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317500</xdr:colOff>
      <xdr:row>0</xdr:row>
      <xdr:rowOff>406783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82C6E-3C93-468F-91B1-7715B7072F4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9" r="7513"/>
        <a:stretch/>
      </xdr:blipFill>
      <xdr:spPr bwMode="auto">
        <a:xfrm>
          <a:off x="0" y="0"/>
          <a:ext cx="615950" cy="406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b\Github\cantos\resucito\Codificacion%20Resucito.xlsm" TargetMode="External"/><Relationship Id="rId1" Type="http://schemas.openxmlformats.org/officeDocument/2006/relationships/externalLinkPath" Target="/db/Github/cantos/resucito/Codificacion%20Resuci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ice"/>
      <sheetName val="MARIA, MADRE MIA"/>
      <sheetName val="URL"/>
      <sheetName val="Scripts mains"/>
      <sheetName val="Indice Canto"/>
      <sheetName val="data-Cantos"/>
      <sheetName val="creando Directorios"/>
      <sheetName val="Find bk2"/>
      <sheetName val="MARIA MADRE MIA (3)"/>
      <sheetName val="Codigo Canto"/>
      <sheetName val="Indice Backups"/>
      <sheetName val="A la cena del cordero"/>
      <sheetName val="A LA VÍCTIMA PASCUAL"/>
      <sheetName val="A NADIE DEMOS OCASIÓN DE TROPIE"/>
      <sheetName val="A TI LEVANTO MIS OJOS "/>
      <sheetName val="A TI LEVANTO MIS OJOS x"/>
      <sheetName val="-A TI, SEÑOR, EN MI CLAMOR IMPL"/>
      <sheetName val="A TI, SEÑOR, EN MI CLAMOR IMPLO"/>
      <sheetName val="A TI, SEÑOR, LEVANTO MI ALMA "/>
      <sheetName val="A TI, SEÑOR, SE DEBE LA ALABANZ"/>
      <sheetName val="ABBÁ, PADRE"/>
      <sheetName val="ABRAHAM"/>
      <sheetName val="ACLAMAD AL SEÑOR"/>
      <sheetName val="ADÓNDE TE ESCONDISTE, AMADO "/>
      <sheetName val="ACLAMACIONES A LA ORACIÓN DE LO"/>
      <sheetName val="AL DESPERTAR"/>
      <sheetName val="ALABAD AL SEÑOR EN EL CIELO"/>
      <sheetName val="ALEGRÍA, HA NACIDO EL SALVAD"/>
      <sheetName val="ALELUYA INTERLECCIONAL"/>
      <sheetName val="ALELUYA, ALABAD AL SEÑOR"/>
      <sheetName val="ALELUYA, BENDECID AL SEÑOR"/>
      <sheetName val="ALELUYA, YA LLEGÓ EL REINO "/>
      <sheetName val="ALZAOS,PUERTAS"/>
      <sheetName val="AMÉN, AMÉN, AMÉN "/>
      <sheetName val="AMO AL SEÑOR"/>
      <sheetName val="ANTÍFONA PARA EL EVANGELIO "/>
      <sheetName val="ASÍ HABLA EL AMÉN"/>
      <sheetName val="AQUEDAH"/>
      <sheetName val="AVE MARÍA I"/>
      <sheetName val="AVE MARÍA II (1984)"/>
      <sheetName val="BABILONIA CRIMINAL"/>
      <sheetName val="BALAAM"/>
      <sheetName val="BENDECIRÉ AL SEÑOR EN TODO TIEM"/>
      <sheetName val="ALELUYA PASCUAL"/>
      <sheetName val="Preparacion Canto"/>
      <sheetName val="CONSOLAD A MI PUEBLO"/>
      <sheetName val="ESCUCHAD, ISLAS LEJANAS "/>
      <sheetName val="GLORIA DIOS EN LO ALTO DEL CIEL"/>
      <sheetName val="GLORIA A DIOS EN LO ALTO-old"/>
      <sheetName val="ME HAS SEDUCIDO, SEÑOR "/>
      <sheetName val="ID Y ANUNCIAD A MIS HERMANOS"/>
      <sheetName val="PREFACIO PARA EL TIEMPO PASCUAL"/>
      <sheetName val="PLEGARIA EUCARÍSTICA II -1"/>
      <sheetName val="PLEGARIA EUCARÍSTICA II -2"/>
      <sheetName val="PLEGARIA EUCARÍSTICA II -3"/>
      <sheetName val="SANTO ROMA 77"/>
      <sheetName val="ACORDES ☺"/>
      <sheetName val="Posicion"/>
      <sheetName val="Boceto-old2"/>
      <sheetName val="Boceto-old"/>
      <sheetName val="bk2"/>
      <sheetName val="MARIA MADRE MIA (Code Backup)"/>
      <sheetName val="URL-OLD"/>
      <sheetName val="BENDICE, ALMA MÍA, A YAHVEH"/>
      <sheetName val="BENDITA ERES TÚ, MARÍA "/>
      <sheetName val="BENDICIÓN DEL AGUA "/>
      <sheetName val="BENDICIÓN DEL AGUA  Continuacio"/>
      <sheetName val="MARIA MADRE MIA (2)"/>
      <sheetName val="BENDITO SEA DIOS"/>
      <sheetName val="BENEDICTUS"/>
      <sheetName val="CANTAD A DIOS"/>
      <sheetName val="CANTAD AL SEÑOR "/>
      <sheetName val="CÁNTICO DE LOS TRES JÓVENES "/>
      <sheetName val="CANTO DE MOISÉS"/>
      <sheetName val="CARITAS CHRISTI URGET NOS "/>
      <sheetName val="ACORDES ☺ (2)"/>
      <sheetName val="CARMEN 63 "/>
      <sheetName val="COMO CONDENADOS A MUERTE "/>
      <sheetName val="CÓMO ES MARAVILLOSO"/>
      <sheetName val="CELEBRACIÓN PENITENCIAL"/>
      <sheetName val="COMO DESTILA LA MIEL"/>
      <sheetName val="COMO EL IMPULSO QUE SIENTE LA I"/>
      <sheetName val="COMO LA CIERVA "/>
      <sheetName val="COMO OVEJA QUE VE"/>
      <sheetName val="CONSOLAD A MI PUEBLO☺"/>
      <sheetName val="CORDERO DE DIOS"/>
      <sheetName val="CRISTO ES LA LUZ"/>
      <sheetName val="CUANDO EL SEÑOR"/>
      <sheetName val="CUANDO ISRAEL SALIÓ DE EGIPTO"/>
      <sheetName val="DAYENÚ "/>
      <sheetName val="DAYENÚ Continuacion"/>
      <sheetName val="MARIA MADRE MIA (4)"/>
      <sheetName val="DE PROFUNDIS"/>
      <sheetName val="MARIA, MADRE MIA (2)"/>
      <sheetName val="ESCUCHAD, ISLAS LEJANAS"/>
      <sheetName val="CUANDO DORMÍA"/>
      <sheetName val="FAIL"/>
      <sheetName val="DÉBORA"/>
      <sheetName val="DELANTE DE LOS ÁNGELES "/>
      <sheetName val="Modificado"/>
      <sheetName val="DÍA DE REPOSO"/>
      <sheetName val="DICE EL SEÑOR A MI SEÑOR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AAD53-C484-47D6-B5F6-35C5A791D80C}" name="Table134568" displayName="Table134568" ref="A2:AP239" totalsRowShown="0">
  <autoFilter ref="A2:AP239" xr:uid="{09DC95E1-ECA2-46BD-BC94-6DF0C998C8CD}"/>
  <sortState xmlns:xlrd2="http://schemas.microsoft.com/office/spreadsheetml/2017/richdata2" ref="A3:AP239">
    <sortCondition ref="A2:A239"/>
  </sortState>
  <tableColumns count="42">
    <tableColumn id="1" xr3:uid="{B3F66935-2356-45FF-9EF2-1B532D738754}" name="#Pg" dataDxfId="41"/>
    <tableColumn id="2" xr3:uid="{26020AD5-1052-4628-9054-9A3113A31768}" name="ID" dataDxfId="40"/>
    <tableColumn id="3" xr3:uid="{1587FFA8-C100-43EA-97E6-5B821E32DF1D}" name="Or#" dataDxfId="39"/>
    <tableColumn id="4" xr3:uid="{7E155A20-3E28-40E2-B21C-67686CFA20B4}" name="c" dataDxfId="38"/>
    <tableColumn id="5" xr3:uid="{88264344-3560-421E-8CBE-D22BCE8290BA}" name="Title" dataDxfId="37"/>
    <tableColumn id="6" xr3:uid="{E4C367F8-ED31-4607-AB81-CC68988F4CEB}" name="c2" dataDxfId="36"/>
    <tableColumn id="7" xr3:uid="{61A77435-86B6-46BB-B1E0-4D6C286E135F}" name="Titulo" dataDxfId="35"/>
    <tableColumn id="8" xr3:uid="{4524E552-E711-456F-8BB7-CA3851ADAE54}" name="c0" dataDxfId="34"/>
    <tableColumn id="9" xr3:uid="{74212819-F227-4FCF-8088-D2052A03806F}" name="Subtitle"/>
    <tableColumn id="10" xr3:uid="{8673E3CC-2488-4AD3-827B-E0A40C2AFAF2}" name="c01"/>
    <tableColumn id="11" xr3:uid="{E5AEFCD4-ADFB-4450-8094-729A60DB9489}" name="Subtitle5"/>
    <tableColumn id="12" xr3:uid="{59CB3697-A562-4F67-96BC-887F42B3791B}" name="c02"/>
    <tableColumn id="13" xr3:uid="{96B00FD9-BD49-47B9-9309-476E7C4B0553}" name="Category"/>
    <tableColumn id="14" xr3:uid="{C3B75206-67F2-4636-AB39-565726982F36}" name="c03"/>
    <tableColumn id="15" xr3:uid="{8F1EC472-909B-439C-80FC-844089A9B180}" name="Categoria" dataDxfId="33"/>
    <tableColumn id="16" xr3:uid="{0E365E3F-EC2A-4B12-B600-FF32392B9C7B}" name="c04"/>
    <tableColumn id="17" xr3:uid="{48669560-1CC9-43CB-AC1E-EB482C19A15A}" name="moments"/>
    <tableColumn id="18" xr3:uid="{C42156AB-39AB-4EEB-BB67-F8D9C0EBCBD9}" name="c05"/>
    <tableColumn id="25" xr3:uid="{72EE898C-5F45-458D-A9FF-68C6C2284692}" name="Pascua"/>
    <tableColumn id="26" xr3:uid="{69E89D84-405A-49A7-875F-D571608155FA}" name="c09">
      <calculatedColumnFormula>IF(Table134568[[#This Row],[Pentecostés]]="","",""", """)</calculatedColumnFormula>
    </tableColumn>
    <tableColumn id="27" xr3:uid="{AF938521-2BAC-49DD-A348-4C69528C29FB}" name="Pentecostés"/>
    <tableColumn id="28" xr3:uid="{8F34CDE5-0062-4AA4-A13E-8FE24BE6BDFE}" name="c010" dataDxfId="32">
      <calculatedColumnFormula>IF(Table134568[[#This Row],[Virgen]]="","",""", """)</calculatedColumnFormula>
    </tableColumn>
    <tableColumn id="29" xr3:uid="{9C4143E4-0485-400B-A7D0-9582CD0E7213}" name="Virgen"/>
    <tableColumn id="30" xr3:uid="{BCCBFA98-96A3-4136-8739-1FF22E92E220}" name="c011">
      <calculatedColumnFormula>IF(Table134568[[#This Row],[Niños]]="","",""", """)</calculatedColumnFormula>
    </tableColumn>
    <tableColumn id="31" xr3:uid="{7577D389-9508-428B-A978-A09B552E9B80}" name="Niños"/>
    <tableColumn id="32" xr3:uid="{7C846E7E-1DA5-42B3-8106-18683C1954AF}" name="c012">
      <calculatedColumnFormula>IF(Table134568[[#This Row],[Laudes]]="","",""", """)</calculatedColumnFormula>
    </tableColumn>
    <tableColumn id="33" xr3:uid="{D13412CE-03D9-422B-B701-0CF57CF9BAEA}" name="Laudes"/>
    <tableColumn id="34" xr3:uid="{935844E8-7532-4D28-8749-25132F4B7611}" name="c013" dataDxfId="31">
      <calculatedColumnFormula>IF(Table134568[[#This Row],[Entrada]]="","",""", """)</calculatedColumnFormula>
    </tableColumn>
    <tableColumn id="35" xr3:uid="{20FAE930-8CEF-4250-8835-EF9108BFD97A}" name="Entrada"/>
    <tableColumn id="48" xr3:uid="{8AC74B41-1366-4AAC-BA03-3E5CA9CB72A5}" name="c020"/>
    <tableColumn id="49" xr3:uid="{3CFD4721-6972-4D7E-8F31-FAD3692AF7A8}" name="URL por nombre" dataDxfId="0"/>
    <tableColumn id="50" xr3:uid="{92B49632-18DD-4B22-A6A9-FD6146204D19}" name="c021"/>
    <tableColumn id="51" xr3:uid="{A4F2B876-0DE2-4C86-BC84-095BCFE7D2A2}" name="c022" dataDxfId="30">
      <calculatedColumnFormula>IF(Table134568[[#This Row],[Categoria]]="Liturgia","liturgia",LOWER(LEFT(Table134568[[#This Row],[Titulo]],1)))</calculatedColumnFormula>
    </tableColumn>
    <tableColumn id="36" xr3:uid="{5B880722-9337-401B-A436-2489B371EB12}" name="c0222">
      <calculatedColumnFormula>LOWER(LEFT(Table134568[[#This Row],[Titulo]],1))</calculatedColumnFormula>
    </tableColumn>
    <tableColumn id="38" xr3:uid="{3EFFFCFB-8F39-47C0-8ADE-2DC2FD8AA1AB}" name="c023" dataDxfId="29">
      <calculatedColumnFormula>LOWER(LEFT(Table134568[[#This Row],[Categoria]],1))</calculatedColumnFormula>
    </tableColumn>
    <tableColumn id="52" xr3:uid="{0063F14D-A89F-45B9-86F8-555A365B7608}" name="Codigo" dataDxfId="28">
      <calculatedColumnFormula>_xlfn.CONCAT(Table134568[[#This Row],[ID]:[c021]])</calculatedColumnFormula>
    </tableColumn>
    <tableColumn id="19" xr3:uid="{9FF3A16C-180D-4510-80BD-F1CA89444097}" name="CANTO" dataDxfId="27">
      <calculatedColumnFormula>UPPER(Table134568[[#This Row],[Titulo]])</calculatedColumnFormula>
    </tableColumn>
    <tableColumn id="20" xr3:uid="{A108AAF0-E840-47C5-9BB1-A6E6C8F11442}" name="canto2" dataDxfId="26">
      <calculatedColumnFormula>LOWER(SUBSTITUTE(Table134568[[#This Row],[CANTO]], " ", ""))</calculatedColumnFormula>
    </tableColumn>
    <tableColumn id="21" xr3:uid="{3CCA86C3-10E3-4242-BE41-C19891BFBD83}" name="citas" dataDxfId="25">
      <calculatedColumnFormula>Table134568[[#This Row],[Subtitle5]]</calculatedColumnFormula>
    </tableColumn>
    <tableColumn id="22" xr3:uid="{A7578457-AA04-434C-AE8A-AD478F42AAAE}" name="letra" dataDxfId="24"/>
    <tableColumn id="23" xr3:uid="{72B890AA-C879-4B7D-8281-0047077AB5DC}" name="Column1" dataDxfId="23">
      <calculatedColumnFormula>[1]!Table1[[#Headers],[CANTO]]</calculatedColumnFormula>
    </tableColumn>
    <tableColumn id="24" xr3:uid="{C87781EB-A2A8-45CE-8541-014A42F60178}" name="Column2" dataDxfId="22">
      <calculatedColumnFormula>Table134568[[#This Row],[CANTO]]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8EBE3-88B4-4A57-9EAB-51FCA1ECD167}" name="Table1345683" displayName="Table1345683" ref="A2:AP239" totalsRowShown="0">
  <autoFilter ref="A2:AP239" xr:uid="{09DC95E1-ECA2-46BD-BC94-6DF0C998C8CD}"/>
  <sortState xmlns:xlrd2="http://schemas.microsoft.com/office/spreadsheetml/2017/richdata2" ref="A3:AP239">
    <sortCondition ref="A2:A239"/>
  </sortState>
  <tableColumns count="42">
    <tableColumn id="1" xr3:uid="{6B6F72B1-A6DE-4676-AA56-17E7BF007694}" name="#Pg" dataDxfId="21"/>
    <tableColumn id="2" xr3:uid="{1B5A8C4A-4886-47A6-8FFD-2B266A882A5B}" name="ID" dataDxfId="20"/>
    <tableColumn id="3" xr3:uid="{7A2CB5B8-6115-4549-A369-F5C8FFCEC998}" name="Or#" dataDxfId="19"/>
    <tableColumn id="4" xr3:uid="{15C4CED0-AC1C-41C1-ADD4-C221FDC6FD78}" name="c" dataDxfId="18"/>
    <tableColumn id="5" xr3:uid="{89F5A5D6-7884-454D-931C-DD865CA08996}" name="Title" dataDxfId="17"/>
    <tableColumn id="6" xr3:uid="{FD906EA3-0F61-455E-AAA4-9D25188CC02E}" name="c2" dataDxfId="16"/>
    <tableColumn id="7" xr3:uid="{896AB7DA-D077-45DC-8CA4-C57B0466D287}" name="Titulo" dataDxfId="15"/>
    <tableColumn id="8" xr3:uid="{EC50CDC1-3FE5-467C-8727-10BF4448E250}" name="c0" dataDxfId="14"/>
    <tableColumn id="9" xr3:uid="{CA56EA34-9C1A-471E-A6B7-8A1D2A156A82}" name="Subtitle"/>
    <tableColumn id="10" xr3:uid="{D96970D5-9507-4DE4-87DC-01E78CB73B59}" name="c01"/>
    <tableColumn id="11" xr3:uid="{A20B72E3-80D2-44D3-8AFF-0784800EF6EA}" name="Subtitle5"/>
    <tableColumn id="12" xr3:uid="{5F72479E-ACDA-42F0-961D-B36CB64EFC45}" name="c02"/>
    <tableColumn id="13" xr3:uid="{4AD1D7E9-3C05-4D1A-B7DB-30366E634E43}" name="Category"/>
    <tableColumn id="14" xr3:uid="{5908097C-DD96-49FB-BCBD-5CF5C4A8C92E}" name="c03"/>
    <tableColumn id="15" xr3:uid="{8BCAA085-410F-4946-AB9C-B509E3849CE5}" name="Categoria" dataDxfId="13"/>
    <tableColumn id="16" xr3:uid="{B2CFD570-718E-4C71-B62E-04A66B69C1A8}" name="c04"/>
    <tableColumn id="17" xr3:uid="{1E6138E6-559E-4E7C-AE52-2B1C157E0567}" name="moments"/>
    <tableColumn id="18" xr3:uid="{45730CED-A6B9-422B-BCB2-F4CC505CEA52}" name="c05"/>
    <tableColumn id="25" xr3:uid="{B3047A67-D00D-47DB-9627-1ADA9F58E772}" name="Pascua"/>
    <tableColumn id="26" xr3:uid="{C07FE092-7541-4204-AD0C-9E8F842E6FAB}" name="c09">
      <calculatedColumnFormula>IF(Table1345683[[#This Row],[Pentecostés]]="","",""", """)</calculatedColumnFormula>
    </tableColumn>
    <tableColumn id="27" xr3:uid="{0C5A6526-801B-4827-999F-F8BC5E7FE8D9}" name="Pentecostés"/>
    <tableColumn id="28" xr3:uid="{E2180FEE-69A8-4B06-AAE3-8AA28EF798A0}" name="c010" dataDxfId="12">
      <calculatedColumnFormula>IF(Table1345683[[#This Row],[Virgen]]="","",""", """)</calculatedColumnFormula>
    </tableColumn>
    <tableColumn id="29" xr3:uid="{AFC0824F-FE22-4384-9025-35E356BF4E76}" name="Virgen"/>
    <tableColumn id="30" xr3:uid="{DD65FFF3-05EE-4A9C-B618-A2FC9698AD05}" name="c011">
      <calculatedColumnFormula>IF(Table1345683[[#This Row],[Niños]]="","",""", """)</calculatedColumnFormula>
    </tableColumn>
    <tableColumn id="31" xr3:uid="{D2A57DC1-CF09-43F0-96E3-40586FB7D4CB}" name="Niños"/>
    <tableColumn id="32" xr3:uid="{7B4B693E-7D59-4A98-A1BA-64C7B472C5D2}" name="c012">
      <calculatedColumnFormula>IF(Table1345683[[#This Row],[Laudes]]="","",""", """)</calculatedColumnFormula>
    </tableColumn>
    <tableColumn id="33" xr3:uid="{80D67E53-429E-42A2-8640-6A0FD91A787A}" name="Laudes"/>
    <tableColumn id="34" xr3:uid="{27A0A6B1-C037-448E-998E-2A4AB5FCD0FC}" name="c013" dataDxfId="11">
      <calculatedColumnFormula>IF(Table1345683[[#This Row],[Entrada]]="","",""", """)</calculatedColumnFormula>
    </tableColumn>
    <tableColumn id="35" xr3:uid="{251D79BE-0E70-4BE7-B8DC-1C05B61A206F}" name="Entrada"/>
    <tableColumn id="48" xr3:uid="{18A3F138-0007-4F1E-82A1-52C4B2D2F351}" name="c020"/>
    <tableColumn id="49" xr3:uid="{D210F399-E29A-4DA4-8F6A-93548DEA7AEC}" name="URL por nombre" dataDxfId="10">
      <calculatedColumnFormula array="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AG3, "/", _xlpm.texto_limpio, ".html")
)</calculatedColumnFormula>
    </tableColumn>
    <tableColumn id="50" xr3:uid="{21154779-14E3-4A83-BE3E-F15EAD18B233}" name="c021"/>
    <tableColumn id="51" xr3:uid="{AF1D6B05-569C-41B4-BAE2-2F25FF51E826}" name="c022" dataDxfId="9">
      <calculatedColumnFormula>IF(Table1345683[[#This Row],[Categoria]]="Liturgia","liturgia",LOWER(LEFT(Table1345683[[#This Row],[Titulo]],1)))</calculatedColumnFormula>
    </tableColumn>
    <tableColumn id="36" xr3:uid="{633574A1-B9D6-4C17-87EE-AD8631B9FF94}" name="c0222">
      <calculatedColumnFormula>LOWER(LEFT(Table1345683[[#This Row],[Titulo]],1))</calculatedColumnFormula>
    </tableColumn>
    <tableColumn id="38" xr3:uid="{5A6E6778-3EDA-41E4-AEF0-68EBEB6A31F3}" name="c023" dataDxfId="8">
      <calculatedColumnFormula>LOWER(LEFT(Table1345683[[#This Row],[Categoria]],1))</calculatedColumnFormula>
    </tableColumn>
    <tableColumn id="52" xr3:uid="{ED49F146-B241-420F-91CD-B61B76AC5D3A}" name="Codigo" dataDxfId="7">
      <calculatedColumnFormula>_xlfn.CONCAT(Table1345683[[#This Row],[ID]:[c021]])</calculatedColumnFormula>
    </tableColumn>
    <tableColumn id="19" xr3:uid="{23D4AAE2-5A3D-4F9E-94A2-30E3F810CD32}" name="CANTO" dataDxfId="6">
      <calculatedColumnFormula>UPPER(Table1345683[[#This Row],[Titulo]])</calculatedColumnFormula>
    </tableColumn>
    <tableColumn id="20" xr3:uid="{71D8402C-A9F6-4CAC-A39F-A632948178E1}" name="canto2" dataDxfId="5">
      <calculatedColumnFormula>LOWER(SUBSTITUTE(Table1345683[[#This Row],[CANTO]], " ", ""))</calculatedColumnFormula>
    </tableColumn>
    <tableColumn id="21" xr3:uid="{D0068845-9BFC-4D97-A226-98AF1EC118E1}" name="citas" dataDxfId="4">
      <calculatedColumnFormula>Table1345683[[#This Row],[Subtitle5]]</calculatedColumnFormula>
    </tableColumn>
    <tableColumn id="22" xr3:uid="{C6DA150C-2CD9-465A-969C-D9137C1D6F64}" name="letra" dataDxfId="3"/>
    <tableColumn id="23" xr3:uid="{7CC6B46F-93CF-4CAD-AF73-64C15EE7C2CD}" name="Column1" dataDxfId="2">
      <calculatedColumnFormula>[1]!Table1[[#Headers],[CANTO]]</calculatedColumnFormula>
    </tableColumn>
    <tableColumn id="24" xr3:uid="{65498E21-CC76-445F-AA81-B53B990D5218}" name="Column2" dataDxfId="1">
      <calculatedColumnFormula>Table1345683[[#This Row],[CANTO]]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CC43-18EC-4A26-9818-C61E1E23264D}">
  <sheetPr codeName="Sheet16">
    <tabColor theme="5"/>
  </sheetPr>
  <dimension ref="A1:AP239"/>
  <sheetViews>
    <sheetView zoomScale="190" zoomScaleNormal="190" workbookViewId="0">
      <pane xSplit="1" ySplit="2" topLeftCell="AO239" activePane="bottomRight" state="frozen"/>
      <selection pane="topRight" activeCell="B1" sqref="B1"/>
      <selection pane="bottomLeft" activeCell="A3" sqref="A3"/>
      <selection pane="bottomRight" activeCell="AP239" sqref="AP239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1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31.26953125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9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37.1796875" bestFit="1" customWidth="1"/>
    <col min="32" max="32" width="8.1796875" bestFit="1" customWidth="1"/>
    <col min="33" max="33" width="7.1796875" bestFit="1" customWidth="1"/>
    <col min="34" max="35" width="7.1796875" customWidth="1"/>
    <col min="36" max="37" width="26" customWidth="1"/>
    <col min="38" max="38" width="16.7265625" customWidth="1"/>
  </cols>
  <sheetData>
    <row r="1" spans="1:42" ht="34.5" customHeight="1" x14ac:dyDescent="0.85">
      <c r="A1" s="1"/>
      <c r="B1" s="1"/>
      <c r="C1" s="2" t="str" cm="1">
        <f t="array" aca="1" ref="C1" ca="1">MID(CELL("filename", B1), FIND("]", CELL("filename", B1)) + 1, 255)</f>
        <v>URL-DATA</v>
      </c>
      <c r="D1" s="2"/>
      <c r="E1" s="2"/>
      <c r="F1" s="2"/>
      <c r="G1" s="2"/>
      <c r="H1" s="2"/>
    </row>
    <row r="2" spans="1:4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</row>
    <row r="3" spans="1:42" x14ac:dyDescent="0.35">
      <c r="A3">
        <v>1</v>
      </c>
      <c r="B3" t="s">
        <v>42</v>
      </c>
      <c r="C3">
        <v>2</v>
      </c>
      <c r="D3" t="s">
        <v>43</v>
      </c>
      <c r="E3" t="s">
        <v>44</v>
      </c>
      <c r="F3" t="s">
        <v>45</v>
      </c>
      <c r="G3" t="s">
        <v>56</v>
      </c>
      <c r="H3" t="s">
        <v>47</v>
      </c>
      <c r="I3" t="s">
        <v>48</v>
      </c>
      <c r="J3" t="s">
        <v>45</v>
      </c>
      <c r="K3" t="s">
        <v>57</v>
      </c>
      <c r="L3" t="s">
        <v>50</v>
      </c>
      <c r="M3" t="s">
        <v>51</v>
      </c>
      <c r="N3" t="s">
        <v>45</v>
      </c>
      <c r="O3" t="s">
        <v>58</v>
      </c>
      <c r="P3" t="s">
        <v>45</v>
      </c>
      <c r="Q3" t="s">
        <v>53</v>
      </c>
      <c r="R3" t="s">
        <v>45</v>
      </c>
      <c r="S3" s="5" t="s">
        <v>18</v>
      </c>
      <c r="T3" t="str">
        <f>IF(Table134568[[#This Row],[Pentecostés]]="","",""", """)</f>
        <v>", "</v>
      </c>
      <c r="U3" s="5" t="s">
        <v>20</v>
      </c>
      <c r="V3" t="str">
        <f>IF(Table134568[[#This Row],[Virgen]]="","",""", """)</f>
        <v>", "</v>
      </c>
      <c r="W3" s="5" t="s">
        <v>59</v>
      </c>
      <c r="X3" t="str">
        <f>IF(Table134568[[#This Row],[Niños]]="","",""", """)</f>
        <v/>
      </c>
      <c r="Y3" s="5"/>
      <c r="Z3" t="str">
        <f>IF(Table134568[[#This Row],[Laudes]]="","",""", """)</f>
        <v/>
      </c>
      <c r="AB3" t="str">
        <f>IF(Table134568[[#This Row],[Entrada]]="","",""", """)</f>
        <v/>
      </c>
      <c r="AD3" t="s">
        <v>54</v>
      </c>
      <c r="AE3" s="4" t="s">
        <v>520</v>
      </c>
      <c r="AF3" t="s">
        <v>55</v>
      </c>
      <c r="AG3" t="str">
        <f>IF(Table134568[[#This Row],[Categoria]]="Liturgia","liturgia",LOWER(LEFT(Table134568[[#This Row],[Titulo]],1)))</f>
        <v>a</v>
      </c>
      <c r="AH3" t="str">
        <f>LOWER(LEFT(Table134568[[#This Row],[Titulo]],1))</f>
        <v>a</v>
      </c>
      <c r="AI3" t="str">
        <f>LOWER(LEFT(Table134568[[#This Row],[Categoria]],1))</f>
        <v>p</v>
      </c>
      <c r="AJ3" t="str">
        <f>_xlfn.CONCAT(Table134568[[#This Row],[ID]:[c021]])</f>
        <v>{id:2,title: "A la víctima pascual", subtitle: "Secuencia de Pascua - Himno lat. «Victimae paschall laudes» ", category: "Precatecumenado", moments: ["Pascua", "Pentecostés", "Comunión"], url: "/cantos/resucito/a/alavictimapascual.html"},</v>
      </c>
      <c r="AK3" t="str">
        <f>UPPER(Table134568[[#This Row],[Titulo]])</f>
        <v>A LA VÍCTIMA PASCUAL</v>
      </c>
      <c r="AL3" t="str">
        <f>LOWER(SUBSTITUTE(Table134568[[#This Row],[CANTO]], " ", ""))</f>
        <v>alavíctimapascual</v>
      </c>
      <c r="AM3" t="str">
        <f>Table134568[[#This Row],[Subtitle5]]</f>
        <v xml:space="preserve">Secuencia de Pascua - Himno lat. «Victimae paschall laudes» </v>
      </c>
      <c r="AO3" t="str">
        <f>[1]!Table1[[#Headers],[CANTO]]</f>
        <v>CANTO</v>
      </c>
      <c r="AP3" t="str">
        <f>Table134568[[#This Row],[CANTO]]</f>
        <v>A LA VÍCTIMA PASCUAL</v>
      </c>
    </row>
    <row r="4" spans="1:42" x14ac:dyDescent="0.35">
      <c r="A4">
        <v>2</v>
      </c>
      <c r="B4" t="s">
        <v>42</v>
      </c>
      <c r="C4">
        <v>3</v>
      </c>
      <c r="D4" t="s">
        <v>43</v>
      </c>
      <c r="E4" t="s">
        <v>44</v>
      </c>
      <c r="F4" t="s">
        <v>45</v>
      </c>
      <c r="G4" t="s">
        <v>60</v>
      </c>
      <c r="H4" t="s">
        <v>47</v>
      </c>
      <c r="I4" t="s">
        <v>48</v>
      </c>
      <c r="J4" t="s">
        <v>45</v>
      </c>
      <c r="K4" t="s">
        <v>61</v>
      </c>
      <c r="L4" t="s">
        <v>50</v>
      </c>
      <c r="M4" t="s">
        <v>51</v>
      </c>
      <c r="N4" t="s">
        <v>45</v>
      </c>
      <c r="O4" t="s">
        <v>58</v>
      </c>
      <c r="P4" t="s">
        <v>45</v>
      </c>
      <c r="Q4" t="s">
        <v>53</v>
      </c>
      <c r="R4" t="s">
        <v>45</v>
      </c>
      <c r="S4" t="s">
        <v>62</v>
      </c>
      <c r="T4" t="str">
        <f>IF(Table134568[[#This Row],[Pentecostés]]="","",""", """)</f>
        <v/>
      </c>
      <c r="V4" t="str">
        <f>IF(Table134568[[#This Row],[Virgen]]="","",""", """)</f>
        <v/>
      </c>
      <c r="X4" t="str">
        <f>IF(Table134568[[#This Row],[Niños]]="","",""", """)</f>
        <v/>
      </c>
      <c r="Z4" t="str">
        <f>IF(Table134568[[#This Row],[Laudes]]="","",""", """)</f>
        <v/>
      </c>
      <c r="AB4" t="str">
        <f>IF(Table134568[[#This Row],[Entrada]]="","",""", """)</f>
        <v/>
      </c>
      <c r="AD4" t="s">
        <v>54</v>
      </c>
      <c r="AE4" s="4" t="s">
        <v>521</v>
      </c>
      <c r="AF4" t="s">
        <v>55</v>
      </c>
      <c r="AG4" t="str">
        <f>IF(Table134568[[#This Row],[Categoria]]="Liturgia","liturgia",LOWER(LEFT(Table134568[[#This Row],[Titulo]],1)))</f>
        <v>a</v>
      </c>
      <c r="AH4" t="str">
        <f>LOWER(LEFT(Table134568[[#This Row],[Titulo]],1))</f>
        <v>a</v>
      </c>
      <c r="AI4" t="str">
        <f>LOWER(LEFT(Table134568[[#This Row],[Categoria]],1))</f>
        <v>p</v>
      </c>
      <c r="AJ4" t="str">
        <f>_xlfn.CONCAT(Table134568[[#This Row],[ID]:[c021]])</f>
        <v>{id:3,title: "A nadie demos ocasión de tropiezo", subtitle: "2ª Corintios 6,3ss", category: "Precatecumenado", moments: ["Nuevo Testamento"], url: "/cantos/resucito/a/anadiedemosocasiondetropiezo.html"},</v>
      </c>
      <c r="AK4" t="str">
        <f>UPPER(Table134568[[#This Row],[Titulo]])</f>
        <v>A NADIE DEMOS OCASIÓN DE TROPIEZO</v>
      </c>
      <c r="AL4" t="str">
        <f>LOWER(SUBSTITUTE(Table134568[[#This Row],[CANTO]], " ", ""))</f>
        <v>anadiedemosocasióndetropiezo</v>
      </c>
      <c r="AM4" t="str">
        <f>Table134568[[#This Row],[Subtitle5]]</f>
        <v>2ª Corintios 6,3ss</v>
      </c>
      <c r="AO4" t="str">
        <f>[1]!Table1[[#Headers],[CANTO]]</f>
        <v>CANTO</v>
      </c>
      <c r="AP4" t="str">
        <f>Table134568[[#This Row],[CANTO]]</f>
        <v>A NADIE DEMOS OCASIÓN DE TROPIEZO</v>
      </c>
    </row>
    <row r="5" spans="1:42" x14ac:dyDescent="0.35">
      <c r="A5">
        <v>3</v>
      </c>
      <c r="B5" t="s">
        <v>42</v>
      </c>
      <c r="C5">
        <v>4</v>
      </c>
      <c r="D5" t="s">
        <v>43</v>
      </c>
      <c r="E5" t="s">
        <v>44</v>
      </c>
      <c r="F5" t="s">
        <v>45</v>
      </c>
      <c r="G5" t="s">
        <v>63</v>
      </c>
      <c r="H5" t="s">
        <v>47</v>
      </c>
      <c r="I5" t="s">
        <v>48</v>
      </c>
      <c r="J5" t="s">
        <v>45</v>
      </c>
      <c r="K5" t="s">
        <v>64</v>
      </c>
      <c r="L5" t="s">
        <v>50</v>
      </c>
      <c r="M5" t="s">
        <v>51</v>
      </c>
      <c r="N5" t="s">
        <v>45</v>
      </c>
      <c r="O5" t="s">
        <v>58</v>
      </c>
      <c r="P5" t="s">
        <v>45</v>
      </c>
      <c r="Q5" t="s">
        <v>53</v>
      </c>
      <c r="R5" t="s">
        <v>45</v>
      </c>
      <c r="S5" t="s">
        <v>65</v>
      </c>
      <c r="T5" t="str">
        <f>IF(Table134568[[#This Row],[Pentecostés]]="","",""", """)</f>
        <v>", "</v>
      </c>
      <c r="U5" t="s">
        <v>66</v>
      </c>
      <c r="V5" t="str">
        <f>IF(Table134568[[#This Row],[Virgen]]="","",""", """)</f>
        <v/>
      </c>
      <c r="X5" t="str">
        <f>IF(Table134568[[#This Row],[Niños]]="","",""", """)</f>
        <v/>
      </c>
      <c r="Z5" t="str">
        <f>IF(Table134568[[#This Row],[Laudes]]="","",""", """)</f>
        <v/>
      </c>
      <c r="AB5" t="str">
        <f>IF(Table134568[[#This Row],[Entrada]]="","",""", """)</f>
        <v/>
      </c>
      <c r="AD5" t="s">
        <v>54</v>
      </c>
      <c r="AE5" s="4" t="s">
        <v>522</v>
      </c>
      <c r="AF5" t="s">
        <v>55</v>
      </c>
      <c r="AG5" t="str">
        <f>IF(Table134568[[#This Row],[Categoria]]="Liturgia","liturgia",LOWER(LEFT(Table134568[[#This Row],[Titulo]],1)))</f>
        <v>a</v>
      </c>
      <c r="AH5" t="str">
        <f>LOWER(LEFT(Table134568[[#This Row],[Titulo]],1))</f>
        <v>a</v>
      </c>
      <c r="AI5" t="str">
        <f>LOWER(LEFT(Table134568[[#This Row],[Categoria]],1))</f>
        <v>p</v>
      </c>
      <c r="AJ5" t="str">
        <f>_xlfn.CONCAT(Table134568[[#This Row],[ID]:[c021]])</f>
        <v>{id:4,title: "A ti levanto mis ojos", subtitle: "Salmo 123 (122)", category: "Precatecumenado", moments: ["Cuaresma", "Antiguo Testamento"], url: "/cantos/resucito/a/atilevantomisojos.html"},</v>
      </c>
      <c r="AK5" t="str">
        <f>UPPER(Table134568[[#This Row],[Titulo]])</f>
        <v>A TI LEVANTO MIS OJOS</v>
      </c>
      <c r="AL5" t="str">
        <f>LOWER(SUBSTITUTE(Table134568[[#This Row],[CANTO]], " ", ""))</f>
        <v>atilevantomisojos</v>
      </c>
      <c r="AM5" t="str">
        <f>Table134568[[#This Row],[Subtitle5]]</f>
        <v>Salmo 123 (122)</v>
      </c>
      <c r="AO5" t="str">
        <f>[1]!Table1[[#Headers],[CANTO]]</f>
        <v>CANTO</v>
      </c>
      <c r="AP5" t="str">
        <f>Table134568[[#This Row],[CANTO]]</f>
        <v>A TI LEVANTO MIS OJOS</v>
      </c>
    </row>
    <row r="6" spans="1:42" x14ac:dyDescent="0.35">
      <c r="A6">
        <v>4</v>
      </c>
      <c r="B6" t="s">
        <v>42</v>
      </c>
      <c r="C6">
        <v>5</v>
      </c>
      <c r="D6" t="s">
        <v>43</v>
      </c>
      <c r="E6" t="s">
        <v>44</v>
      </c>
      <c r="F6" t="s">
        <v>45</v>
      </c>
      <c r="G6" t="s">
        <v>67</v>
      </c>
      <c r="H6" t="s">
        <v>47</v>
      </c>
      <c r="I6" t="s">
        <v>48</v>
      </c>
      <c r="J6" t="s">
        <v>45</v>
      </c>
      <c r="K6" t="s">
        <v>68</v>
      </c>
      <c r="L6" t="s">
        <v>50</v>
      </c>
      <c r="M6" t="s">
        <v>51</v>
      </c>
      <c r="N6" t="s">
        <v>45</v>
      </c>
      <c r="O6" t="s">
        <v>58</v>
      </c>
      <c r="P6" t="s">
        <v>45</v>
      </c>
      <c r="Q6" t="s">
        <v>53</v>
      </c>
      <c r="R6" t="s">
        <v>45</v>
      </c>
      <c r="S6" t="s">
        <v>65</v>
      </c>
      <c r="T6" t="str">
        <f>IF(Table134568[[#This Row],[Pentecostés]]="","",""", """)</f>
        <v>", "</v>
      </c>
      <c r="U6" t="s">
        <v>66</v>
      </c>
      <c r="V6" t="str">
        <f>IF(Table134568[[#This Row],[Virgen]]="","",""", """)</f>
        <v/>
      </c>
      <c r="X6" t="str">
        <f>IF(Table134568[[#This Row],[Niños]]="","",""", """)</f>
        <v/>
      </c>
      <c r="Z6" t="str">
        <f>IF(Table134568[[#This Row],[Laudes]]="","",""", """)</f>
        <v/>
      </c>
      <c r="AB6" t="str">
        <f>IF(Table134568[[#This Row],[Entrada]]="","",""", """)</f>
        <v/>
      </c>
      <c r="AD6" t="s">
        <v>54</v>
      </c>
      <c r="AE6" s="4" t="s">
        <v>523</v>
      </c>
      <c r="AF6" t="s">
        <v>55</v>
      </c>
      <c r="AG6" t="str">
        <f>IF(Table134568[[#This Row],[Categoria]]="Liturgia","liturgia",LOWER(LEFT(Table134568[[#This Row],[Titulo]],1)))</f>
        <v>a</v>
      </c>
      <c r="AH6" t="str">
        <f>LOWER(LEFT(Table134568[[#This Row],[Titulo]],1))</f>
        <v>a</v>
      </c>
      <c r="AI6" t="str">
        <f>LOWER(LEFT(Table134568[[#This Row],[Categoria]],1))</f>
        <v>p</v>
      </c>
      <c r="AJ6" t="str">
        <f>_xlfn.CONCAT(Table134568[[#This Row],[ID]:[c021]])</f>
        <v>{id:5,title: "A ti, Señor, en mi clamor imploro", subtitle: "Salmo 142 (141)", category: "Precatecumenado", moments: ["Cuaresma", "Antiguo Testamento"], url: "/cantos/resucito/a/atisenorenmiclamorimploro.html"},</v>
      </c>
      <c r="AK6" t="str">
        <f>UPPER(Table134568[[#This Row],[Titulo]])</f>
        <v>A TI, SEÑOR, EN MI CLAMOR IMPLORO</v>
      </c>
      <c r="AL6" t="str">
        <f>LOWER(SUBSTITUTE(Table134568[[#This Row],[CANTO]], " ", ""))</f>
        <v>ati,señor,enmiclamorimploro</v>
      </c>
      <c r="AM6" t="str">
        <f>Table134568[[#This Row],[Subtitle5]]</f>
        <v>Salmo 142 (141)</v>
      </c>
      <c r="AO6" t="str">
        <f>[1]!Table1[[#Headers],[CANTO]]</f>
        <v>CANTO</v>
      </c>
      <c r="AP6" t="str">
        <f>Table134568[[#This Row],[CANTO]]</f>
        <v>A TI, SEÑOR, EN MI CLAMOR IMPLORO</v>
      </c>
    </row>
    <row r="7" spans="1:42" x14ac:dyDescent="0.35">
      <c r="A7">
        <v>5</v>
      </c>
      <c r="B7" t="s">
        <v>42</v>
      </c>
      <c r="C7">
        <v>6</v>
      </c>
      <c r="D7" t="s">
        <v>43</v>
      </c>
      <c r="E7" t="s">
        <v>44</v>
      </c>
      <c r="F7" t="s">
        <v>45</v>
      </c>
      <c r="G7" t="s">
        <v>69</v>
      </c>
      <c r="H7" t="s">
        <v>47</v>
      </c>
      <c r="I7" t="s">
        <v>48</v>
      </c>
      <c r="J7" t="s">
        <v>45</v>
      </c>
      <c r="K7" t="s">
        <v>70</v>
      </c>
      <c r="L7" t="s">
        <v>50</v>
      </c>
      <c r="M7" t="s">
        <v>51</v>
      </c>
      <c r="N7" t="s">
        <v>45</v>
      </c>
      <c r="O7" t="s">
        <v>58</v>
      </c>
      <c r="P7" t="s">
        <v>45</v>
      </c>
      <c r="Q7" t="s">
        <v>53</v>
      </c>
      <c r="R7" t="s">
        <v>45</v>
      </c>
      <c r="S7" t="s">
        <v>65</v>
      </c>
      <c r="T7" t="str">
        <f>IF(Table134568[[#This Row],[Pentecostés]]="","",""", """)</f>
        <v>", "</v>
      </c>
      <c r="U7" t="s">
        <v>66</v>
      </c>
      <c r="V7" t="str">
        <f>IF(Table134568[[#This Row],[Virgen]]="","",""", """)</f>
        <v/>
      </c>
      <c r="X7" t="str">
        <f>IF(Table134568[[#This Row],[Niños]]="","",""", """)</f>
        <v/>
      </c>
      <c r="Z7" t="str">
        <f>IF(Table134568[[#This Row],[Laudes]]="","",""", """)</f>
        <v/>
      </c>
      <c r="AB7" t="str">
        <f>IF(Table134568[[#This Row],[Entrada]]="","",""", """)</f>
        <v/>
      </c>
      <c r="AD7" t="s">
        <v>54</v>
      </c>
      <c r="AE7" s="4" t="s">
        <v>524</v>
      </c>
      <c r="AF7" t="s">
        <v>55</v>
      </c>
      <c r="AG7" t="str">
        <f>IF(Table134568[[#This Row],[Categoria]]="Liturgia","liturgia",LOWER(LEFT(Table134568[[#This Row],[Titulo]],1)))</f>
        <v>a</v>
      </c>
      <c r="AH7" t="str">
        <f>LOWER(LEFT(Table134568[[#This Row],[Titulo]],1))</f>
        <v>a</v>
      </c>
      <c r="AI7" t="str">
        <f>LOWER(LEFT(Table134568[[#This Row],[Categoria]],1))</f>
        <v>p</v>
      </c>
      <c r="AJ7" t="str">
        <f>_xlfn.CONCAT(Table134568[[#This Row],[ID]:[c021]])</f>
        <v>{id:6,title: "A ti, Señor, levanto mi alma", subtitle: "Salmo 25 (24)", category: "Precatecumenado", moments: ["Cuaresma", "Antiguo Testamento"], url: "/cantos/resucito/a/atisenorlevantomialma.html"},</v>
      </c>
      <c r="AK7" t="str">
        <f>UPPER(Table134568[[#This Row],[Titulo]])</f>
        <v>A TI, SEÑOR, LEVANTO MI ALMA</v>
      </c>
      <c r="AL7" t="str">
        <f>LOWER(SUBSTITUTE(Table134568[[#This Row],[CANTO]], " ", ""))</f>
        <v>ati,señor,levantomialma</v>
      </c>
      <c r="AM7" t="str">
        <f>Table134568[[#This Row],[Subtitle5]]</f>
        <v>Salmo 25 (24)</v>
      </c>
      <c r="AO7" t="str">
        <f>[1]!Table1[[#Headers],[CANTO]]</f>
        <v>CANTO</v>
      </c>
      <c r="AP7" t="str">
        <f>Table134568[[#This Row],[CANTO]]</f>
        <v>A TI, SEÑOR, LEVANTO MI ALMA</v>
      </c>
    </row>
    <row r="8" spans="1:42" x14ac:dyDescent="0.35">
      <c r="A8">
        <v>6</v>
      </c>
      <c r="B8" t="s">
        <v>42</v>
      </c>
      <c r="C8">
        <v>7</v>
      </c>
      <c r="D8" t="s">
        <v>43</v>
      </c>
      <c r="E8" t="s">
        <v>44</v>
      </c>
      <c r="F8" t="s">
        <v>45</v>
      </c>
      <c r="G8" t="s">
        <v>71</v>
      </c>
      <c r="H8" t="s">
        <v>47</v>
      </c>
      <c r="I8" t="s">
        <v>48</v>
      </c>
      <c r="J8" t="s">
        <v>45</v>
      </c>
      <c r="K8" t="s">
        <v>72</v>
      </c>
      <c r="L8" t="s">
        <v>50</v>
      </c>
      <c r="M8" t="s">
        <v>51</v>
      </c>
      <c r="N8" t="s">
        <v>45</v>
      </c>
      <c r="O8" t="s">
        <v>58</v>
      </c>
      <c r="P8" t="s">
        <v>45</v>
      </c>
      <c r="Q8" t="s">
        <v>53</v>
      </c>
      <c r="R8" t="s">
        <v>45</v>
      </c>
      <c r="S8" t="s">
        <v>65</v>
      </c>
      <c r="T8" t="str">
        <f>IF(Table134568[[#This Row],[Pentecostés]]="","",""", """)</f>
        <v>", "</v>
      </c>
      <c r="U8" t="s">
        <v>26</v>
      </c>
      <c r="V8" t="str">
        <f>IF(Table134568[[#This Row],[Virgen]]="","",""", """)</f>
        <v>", "</v>
      </c>
      <c r="W8" t="s">
        <v>66</v>
      </c>
      <c r="X8" t="str">
        <f>IF(Table134568[[#This Row],[Niños]]="","",""", """)</f>
        <v/>
      </c>
      <c r="Z8" t="str">
        <f>IF(Table134568[[#This Row],[Laudes]]="","",""", """)</f>
        <v/>
      </c>
      <c r="AB8" t="str">
        <f>IF(Table134568[[#This Row],[Entrada]]="","",""", """)</f>
        <v/>
      </c>
      <c r="AD8" t="s">
        <v>54</v>
      </c>
      <c r="AE8" s="4" t="s">
        <v>525</v>
      </c>
      <c r="AF8" t="s">
        <v>55</v>
      </c>
      <c r="AG8" t="str">
        <f>IF(Table134568[[#This Row],[Categoria]]="Liturgia","liturgia",LOWER(LEFT(Table134568[[#This Row],[Titulo]],1)))</f>
        <v>a</v>
      </c>
      <c r="AH8" t="str">
        <f>LOWER(LEFT(Table134568[[#This Row],[Titulo]],1))</f>
        <v>a</v>
      </c>
      <c r="AI8" t="str">
        <f>LOWER(LEFT(Table134568[[#This Row],[Categoria]],1))</f>
        <v>p</v>
      </c>
      <c r="AJ8" t="str">
        <f>_xlfn.CONCAT(Table134568[[#This Row],[ID]:[c021]])</f>
        <v>{id:7,title: "A ti, Señor, se debe la alabanza en Sión", subtitle: "Salmo 65 (64)", category: "Precatecumenado", moments: ["Cuaresma", "Laudes", "Antiguo Testamento"], url: "/cantos/resucito/a/atisenorsedebelaalabanzaension.html"},</v>
      </c>
      <c r="AK8" t="str">
        <f>UPPER(Table134568[[#This Row],[Titulo]])</f>
        <v>A TI, SEÑOR, SE DEBE LA ALABANZA EN SIÓN</v>
      </c>
      <c r="AL8" t="str">
        <f>LOWER(SUBSTITUTE(Table134568[[#This Row],[CANTO]], " ", ""))</f>
        <v>ati,señor,sedebelaalabanzaensión</v>
      </c>
      <c r="AM8" t="str">
        <f>Table134568[[#This Row],[Subtitle5]]</f>
        <v>Salmo 65 (64)</v>
      </c>
      <c r="AO8" t="str">
        <f>[1]!Table1[[#Headers],[CANTO]]</f>
        <v>CANTO</v>
      </c>
      <c r="AP8" t="str">
        <f>Table134568[[#This Row],[CANTO]]</f>
        <v>A TI, SEÑOR, SE DEBE LA ALABANZA EN SIÓN</v>
      </c>
    </row>
    <row r="9" spans="1:42" x14ac:dyDescent="0.35">
      <c r="A9">
        <v>7</v>
      </c>
      <c r="B9" t="s">
        <v>42</v>
      </c>
      <c r="C9">
        <v>8</v>
      </c>
      <c r="D9" t="s">
        <v>43</v>
      </c>
      <c r="E9" t="s">
        <v>44</v>
      </c>
      <c r="F9" t="s">
        <v>45</v>
      </c>
      <c r="G9" t="s">
        <v>73</v>
      </c>
      <c r="H9" t="s">
        <v>47</v>
      </c>
      <c r="I9" t="s">
        <v>48</v>
      </c>
      <c r="J9" t="s">
        <v>45</v>
      </c>
      <c r="K9" t="s">
        <v>74</v>
      </c>
      <c r="L9" t="s">
        <v>50</v>
      </c>
      <c r="M9" t="s">
        <v>51</v>
      </c>
      <c r="N9" t="s">
        <v>45</v>
      </c>
      <c r="O9" t="s">
        <v>58</v>
      </c>
      <c r="P9" t="s">
        <v>45</v>
      </c>
      <c r="Q9" t="s">
        <v>53</v>
      </c>
      <c r="R9" t="s">
        <v>45</v>
      </c>
      <c r="S9" t="s">
        <v>75</v>
      </c>
      <c r="T9" t="str">
        <f>IF(Table134568[[#This Row],[Pentecostés]]="","",""", """)</f>
        <v>", "</v>
      </c>
      <c r="U9" t="s">
        <v>59</v>
      </c>
      <c r="V9" t="str">
        <f>IF(Table134568[[#This Row],[Virgen]]="","",""", """)</f>
        <v>", "</v>
      </c>
      <c r="W9" t="s">
        <v>62</v>
      </c>
      <c r="X9" t="str">
        <f>IF(Table134568[[#This Row],[Niños]]="","",""", """)</f>
        <v/>
      </c>
      <c r="Z9" t="str">
        <f>IF(Table134568[[#This Row],[Laudes]]="","",""", """)</f>
        <v/>
      </c>
      <c r="AB9" t="str">
        <f>IF(Table134568[[#This Row],[Entrada]]="","",""", """)</f>
        <v/>
      </c>
      <c r="AD9" t="s">
        <v>54</v>
      </c>
      <c r="AE9" s="4" t="s">
        <v>526</v>
      </c>
      <c r="AF9" t="s">
        <v>55</v>
      </c>
      <c r="AG9" t="str">
        <f>IF(Table134568[[#This Row],[Categoria]]="Liturgia","liturgia",LOWER(LEFT(Table134568[[#This Row],[Titulo]],1)))</f>
        <v>a</v>
      </c>
      <c r="AH9" t="str">
        <f>LOWER(LEFT(Table134568[[#This Row],[Titulo]],1))</f>
        <v>a</v>
      </c>
      <c r="AI9" t="str">
        <f>LOWER(LEFT(Table134568[[#This Row],[Categoria]],1))</f>
        <v>p</v>
      </c>
      <c r="AJ9" t="str">
        <f>_xlfn.CONCAT(Table134568[[#This Row],[ID]:[c021]])</f>
        <v>{id:8,title: "Abbá, Padre", subtitle: "Romanos 8,15–17", category: "Precatecumenado", moments: ["Laudes/Visperas", "Comunión", "Nuevo Testamento"], url: "/cantos/resucito/a/abbapadre.html"},</v>
      </c>
      <c r="AK9" t="str">
        <f>UPPER(Table134568[[#This Row],[Titulo]])</f>
        <v>ABBÁ, PADRE</v>
      </c>
      <c r="AL9" t="str">
        <f>LOWER(SUBSTITUTE(Table134568[[#This Row],[CANTO]], " ", ""))</f>
        <v>abbá,padre</v>
      </c>
      <c r="AM9" t="str">
        <f>Table134568[[#This Row],[Subtitle5]]</f>
        <v>Romanos 8,15–17</v>
      </c>
      <c r="AO9" t="str">
        <f>[1]!Table1[[#Headers],[CANTO]]</f>
        <v>CANTO</v>
      </c>
      <c r="AP9" t="str">
        <f>Table134568[[#This Row],[CANTO]]</f>
        <v>ABBÁ, PADRE</v>
      </c>
    </row>
    <row r="10" spans="1:42" x14ac:dyDescent="0.35">
      <c r="A10">
        <v>8</v>
      </c>
      <c r="B10" t="s">
        <v>42</v>
      </c>
      <c r="C10">
        <v>9</v>
      </c>
      <c r="D10" t="s">
        <v>43</v>
      </c>
      <c r="E10" t="s">
        <v>44</v>
      </c>
      <c r="F10" t="s">
        <v>45</v>
      </c>
      <c r="G10" t="s">
        <v>76</v>
      </c>
      <c r="H10" t="s">
        <v>47</v>
      </c>
      <c r="I10" t="s">
        <v>48</v>
      </c>
      <c r="J10" t="s">
        <v>45</v>
      </c>
      <c r="K10" t="s">
        <v>77</v>
      </c>
      <c r="L10" t="s">
        <v>50</v>
      </c>
      <c r="M10" t="s">
        <v>51</v>
      </c>
      <c r="N10" t="s">
        <v>45</v>
      </c>
      <c r="O10" t="s">
        <v>58</v>
      </c>
      <c r="P10" t="s">
        <v>45</v>
      </c>
      <c r="Q10" t="s">
        <v>53</v>
      </c>
      <c r="R10" t="s">
        <v>45</v>
      </c>
      <c r="S10" t="s">
        <v>75</v>
      </c>
      <c r="T10" t="str">
        <f>IF(Table134568[[#This Row],[Pentecostés]]="","",""", """)</f>
        <v>", "</v>
      </c>
      <c r="U10" t="s">
        <v>28</v>
      </c>
      <c r="V10" t="str">
        <f>IF(Table134568[[#This Row],[Virgen]]="","",""", """)</f>
        <v>", "</v>
      </c>
      <c r="W10" t="s">
        <v>66</v>
      </c>
      <c r="X10" t="str">
        <f>IF(Table134568[[#This Row],[Niños]]="","",""", """)</f>
        <v/>
      </c>
      <c r="Z10" t="str">
        <f>IF(Table134568[[#This Row],[Laudes]]="","",""", """)</f>
        <v/>
      </c>
      <c r="AB10" t="str">
        <f>IF(Table134568[[#This Row],[Entrada]]="","",""", """)</f>
        <v/>
      </c>
      <c r="AD10" t="s">
        <v>54</v>
      </c>
      <c r="AE10" s="4" t="s">
        <v>527</v>
      </c>
      <c r="AF10" t="s">
        <v>55</v>
      </c>
      <c r="AG10" t="str">
        <f>IF(Table134568[[#This Row],[Categoria]]="Liturgia","liturgia",LOWER(LEFT(Table134568[[#This Row],[Titulo]],1)))</f>
        <v>a</v>
      </c>
      <c r="AH10" t="str">
        <f>LOWER(LEFT(Table134568[[#This Row],[Titulo]],1))</f>
        <v>a</v>
      </c>
      <c r="AI10" t="str">
        <f>LOWER(LEFT(Table134568[[#This Row],[Categoria]],1))</f>
        <v>p</v>
      </c>
      <c r="AJ10" t="str">
        <f>_xlfn.CONCAT(Table134568[[#This Row],[ID]:[c021]])</f>
        <v>{id:9,title: "Abraham", subtitle: "Génesis 18,1–5 – Teofanía de Mambré", category: "Precatecumenado", moments: ["Laudes/Visperas", "Entrada", "Antiguo Testamento"], url: "/cantos/resucito/a/abraham.html"},</v>
      </c>
      <c r="AK10" t="str">
        <f>UPPER(Table134568[[#This Row],[Titulo]])</f>
        <v>ABRAHAM</v>
      </c>
      <c r="AL10" t="str">
        <f>LOWER(SUBSTITUTE(Table134568[[#This Row],[CANTO]], " ", ""))</f>
        <v>abraham</v>
      </c>
      <c r="AM10" t="str">
        <f>Table134568[[#This Row],[Subtitle5]]</f>
        <v>Génesis 18,1–5 – Teofanía de Mambré</v>
      </c>
      <c r="AO10" t="str">
        <f>[1]!Table1[[#Headers],[CANTO]]</f>
        <v>CANTO</v>
      </c>
      <c r="AP10" t="str">
        <f>Table134568[[#This Row],[CANTO]]</f>
        <v>ABRAHAM</v>
      </c>
    </row>
    <row r="11" spans="1:42" x14ac:dyDescent="0.35">
      <c r="A11">
        <v>9</v>
      </c>
      <c r="B11" t="s">
        <v>42</v>
      </c>
      <c r="C11">
        <v>11</v>
      </c>
      <c r="D11" t="s">
        <v>43</v>
      </c>
      <c r="E11" t="s">
        <v>44</v>
      </c>
      <c r="F11" t="s">
        <v>45</v>
      </c>
      <c r="G11" t="s">
        <v>82</v>
      </c>
      <c r="H11" t="s">
        <v>47</v>
      </c>
      <c r="I11" t="s">
        <v>48</v>
      </c>
      <c r="J11" t="s">
        <v>45</v>
      </c>
      <c r="K11" t="s">
        <v>83</v>
      </c>
      <c r="L11" t="s">
        <v>50</v>
      </c>
      <c r="M11" t="s">
        <v>51</v>
      </c>
      <c r="N11" t="s">
        <v>45</v>
      </c>
      <c r="O11" t="s">
        <v>58</v>
      </c>
      <c r="P11" t="s">
        <v>45</v>
      </c>
      <c r="Q11" t="s">
        <v>53</v>
      </c>
      <c r="R11" t="s">
        <v>45</v>
      </c>
      <c r="S11" t="s">
        <v>18</v>
      </c>
      <c r="T11" t="str">
        <f>IF(Table134568[[#This Row],[Pentecostés]]="","",""", """)</f>
        <v/>
      </c>
      <c r="V11" t="str">
        <f>IF(Table134568[[#This Row],[Virgen]]="","",""", """)</f>
        <v/>
      </c>
      <c r="X11" t="str">
        <f>IF(Table134568[[#This Row],[Niños]]="","",""", """)</f>
        <v/>
      </c>
      <c r="Z11" t="str">
        <f>IF(Table134568[[#This Row],[Laudes]]="","",""", """)</f>
        <v/>
      </c>
      <c r="AB11" t="str">
        <f>IF(Table134568[[#This Row],[Entrada]]="","",""", """)</f>
        <v/>
      </c>
      <c r="AD11" t="s">
        <v>54</v>
      </c>
      <c r="AE11" s="4" t="s">
        <v>528</v>
      </c>
      <c r="AF11" t="s">
        <v>55</v>
      </c>
      <c r="AG11" t="str">
        <f>IF(Table134568[[#This Row],[Categoria]]="Liturgia","liturgia",LOWER(LEFT(Table134568[[#This Row],[Titulo]],1)))</f>
        <v>a</v>
      </c>
      <c r="AH11" t="str">
        <f>LOWER(LEFT(Table134568[[#This Row],[Titulo]],1))</f>
        <v>a</v>
      </c>
      <c r="AI11" t="str">
        <f>LOWER(LEFT(Table134568[[#This Row],[Categoria]],1))</f>
        <v>p</v>
      </c>
      <c r="AJ11" t="str">
        <f>_xlfn.CONCAT(Table134568[[#This Row],[ID]:[c021]])</f>
        <v>{id:11,title: "Aclamad al Señor", subtitle: "Salmo 100 (99)", category: "Precatecumenado", moments: ["Pascua"], url: "/cantos/resucito/a/aclamadalsenor.html"},</v>
      </c>
      <c r="AK11" t="str">
        <f>UPPER(Table134568[[#This Row],[Titulo]])</f>
        <v>ACLAMAD AL SEÑOR</v>
      </c>
      <c r="AL11" t="str">
        <f>LOWER(SUBSTITUTE(Table134568[[#This Row],[CANTO]], " ", ""))</f>
        <v>aclamadalseñor</v>
      </c>
      <c r="AM11" t="str">
        <f>Table134568[[#This Row],[Subtitle5]]</f>
        <v>Salmo 100 (99)</v>
      </c>
      <c r="AO11" t="str">
        <f>[1]!Table1[[#Headers],[CANTO]]</f>
        <v>CANTO</v>
      </c>
      <c r="AP11" t="str">
        <f>Table134568[[#This Row],[CANTO]]</f>
        <v>ACLAMAD AL SEÑOR</v>
      </c>
    </row>
    <row r="12" spans="1:42" x14ac:dyDescent="0.35">
      <c r="A12">
        <v>10</v>
      </c>
      <c r="B12" t="s">
        <v>42</v>
      </c>
      <c r="C12">
        <v>13</v>
      </c>
      <c r="D12" t="s">
        <v>43</v>
      </c>
      <c r="E12" t="s">
        <v>44</v>
      </c>
      <c r="F12" t="s">
        <v>45</v>
      </c>
      <c r="G12" t="s">
        <v>86</v>
      </c>
      <c r="H12" t="s">
        <v>47</v>
      </c>
      <c r="I12" t="s">
        <v>48</v>
      </c>
      <c r="J12" t="s">
        <v>45</v>
      </c>
      <c r="K12" t="s">
        <v>87</v>
      </c>
      <c r="L12" t="s">
        <v>50</v>
      </c>
      <c r="M12" t="s">
        <v>51</v>
      </c>
      <c r="N12" t="s">
        <v>45</v>
      </c>
      <c r="O12" t="s">
        <v>58</v>
      </c>
      <c r="P12" t="s">
        <v>45</v>
      </c>
      <c r="Q12" t="s">
        <v>53</v>
      </c>
      <c r="R12" t="s">
        <v>45</v>
      </c>
      <c r="S12" t="s">
        <v>75</v>
      </c>
      <c r="T12" t="str">
        <f>IF(Table134568[[#This Row],[Pentecostés]]="","",""", """)</f>
        <v>", "</v>
      </c>
      <c r="U12" t="s">
        <v>66</v>
      </c>
      <c r="V12" t="str">
        <f>IF(Table134568[[#This Row],[Virgen]]="","",""", """)</f>
        <v/>
      </c>
      <c r="X12" t="str">
        <f>IF(Table134568[[#This Row],[Niños]]="","",""", """)</f>
        <v/>
      </c>
      <c r="Z12" t="str">
        <f>IF(Table134568[[#This Row],[Laudes]]="","",""", """)</f>
        <v/>
      </c>
      <c r="AB12" t="str">
        <f>IF(Table134568[[#This Row],[Entrada]]="","",""", """)</f>
        <v/>
      </c>
      <c r="AD12" t="s">
        <v>54</v>
      </c>
      <c r="AE12" s="4" t="s">
        <v>529</v>
      </c>
      <c r="AF12" t="s">
        <v>55</v>
      </c>
      <c r="AG12" t="str">
        <f>IF(Table134568[[#This Row],[Categoria]]="Liturgia","liturgia",LOWER(LEFT(Table134568[[#This Row],[Titulo]],1)))</f>
        <v>a</v>
      </c>
      <c r="AH12" t="str">
        <f>LOWER(LEFT(Table134568[[#This Row],[Titulo]],1))</f>
        <v>a</v>
      </c>
      <c r="AI12" t="str">
        <f>LOWER(LEFT(Table134568[[#This Row],[Categoria]],1))</f>
        <v>p</v>
      </c>
      <c r="AJ12" t="str">
        <f>_xlfn.CONCAT(Table134568[[#This Row],[ID]:[c021]])</f>
        <v>{id:13,title: "Al despertar", subtitle: "Salmo 17 (16) ", category: "Precatecumenado", moments: ["Laudes/Visperas", "Antiguo Testamento"], url: "/cantos/resucito/a/aldespertar.html"},</v>
      </c>
      <c r="AK12" t="str">
        <f>UPPER(Table134568[[#This Row],[Titulo]])</f>
        <v>AL DESPERTAR</v>
      </c>
      <c r="AL12" t="str">
        <f>LOWER(SUBSTITUTE(Table134568[[#This Row],[CANTO]], " ", ""))</f>
        <v>aldespertar</v>
      </c>
      <c r="AM12" t="str">
        <f>Table134568[[#This Row],[Subtitle5]]</f>
        <v xml:space="preserve">Salmo 17 (16) </v>
      </c>
      <c r="AO12" t="str">
        <f>[1]!Table1[[#Headers],[CANTO]]</f>
        <v>CANTO</v>
      </c>
      <c r="AP12" t="str">
        <f>Table134568[[#This Row],[CANTO]]</f>
        <v>AL DESPERTAR</v>
      </c>
    </row>
    <row r="13" spans="1:42" x14ac:dyDescent="0.35">
      <c r="A13">
        <v>11</v>
      </c>
      <c r="B13" t="s">
        <v>42</v>
      </c>
      <c r="C13">
        <v>14</v>
      </c>
      <c r="D13" t="s">
        <v>43</v>
      </c>
      <c r="E13" t="s">
        <v>44</v>
      </c>
      <c r="F13" t="s">
        <v>45</v>
      </c>
      <c r="G13" t="s">
        <v>88</v>
      </c>
      <c r="H13" t="s">
        <v>47</v>
      </c>
      <c r="I13" t="s">
        <v>48</v>
      </c>
      <c r="J13" t="s">
        <v>45</v>
      </c>
      <c r="K13" t="s">
        <v>89</v>
      </c>
      <c r="L13" t="s">
        <v>50</v>
      </c>
      <c r="M13" t="s">
        <v>51</v>
      </c>
      <c r="N13" t="s">
        <v>45</v>
      </c>
      <c r="O13" t="s">
        <v>58</v>
      </c>
      <c r="P13" t="s">
        <v>45</v>
      </c>
      <c r="Q13" t="s">
        <v>53</v>
      </c>
      <c r="R13" t="s">
        <v>45</v>
      </c>
      <c r="S13" t="s">
        <v>90</v>
      </c>
      <c r="T13" t="str">
        <f>IF(Table134568[[#This Row],[Pentecostés]]="","",""", """)</f>
        <v>", "</v>
      </c>
      <c r="U13" t="s">
        <v>24</v>
      </c>
      <c r="V13" t="str">
        <f>IF(Table134568[[#This Row],[Virgen]]="","",""", """)</f>
        <v/>
      </c>
      <c r="X13" t="str">
        <f>IF(Table134568[[#This Row],[Niños]]="","",""", """)</f>
        <v/>
      </c>
      <c r="Z13" t="str">
        <f>IF(Table134568[[#This Row],[Laudes]]="","",""", """)</f>
        <v/>
      </c>
      <c r="AB13" t="str">
        <f>IF(Table134568[[#This Row],[Entrada]]="","",""", """)</f>
        <v/>
      </c>
      <c r="AD13" t="s">
        <v>54</v>
      </c>
      <c r="AE13" s="4" t="s">
        <v>530</v>
      </c>
      <c r="AF13" t="s">
        <v>55</v>
      </c>
      <c r="AG13" t="str">
        <f>IF(Table134568[[#This Row],[Categoria]]="Liturgia","liturgia",LOWER(LEFT(Table134568[[#This Row],[Titulo]],1)))</f>
        <v>a</v>
      </c>
      <c r="AH13" t="str">
        <f>LOWER(LEFT(Table134568[[#This Row],[Titulo]],1))</f>
        <v>a</v>
      </c>
      <c r="AI13" t="str">
        <f>LOWER(LEFT(Table134568[[#This Row],[Categoria]],1))</f>
        <v>p</v>
      </c>
      <c r="AJ13" t="str">
        <f>_xlfn.CONCAT(Table134568[[#This Row],[ID]:[c021]])</f>
        <v>{id:14,title: "Alabad al Señor en el cielo", subtitle: "Salmo 148 ", category: "Precatecumenado", moments: ["Navidad", "Niños"], url: "/cantos/resucito/a/alabadalsenorenelcielo.html"},</v>
      </c>
      <c r="AK13" t="str">
        <f>UPPER(Table134568[[#This Row],[Titulo]])</f>
        <v>ALABAD AL SEÑOR EN EL CIELO</v>
      </c>
      <c r="AL13" t="str">
        <f>LOWER(SUBSTITUTE(Table134568[[#This Row],[CANTO]], " ", ""))</f>
        <v>alabadalseñorenelcielo</v>
      </c>
      <c r="AM13" t="str">
        <f>Table134568[[#This Row],[Subtitle5]]</f>
        <v xml:space="preserve">Salmo 148 </v>
      </c>
      <c r="AO13" t="str">
        <f>[1]!Table1[[#Headers],[CANTO]]</f>
        <v>CANTO</v>
      </c>
      <c r="AP13" t="str">
        <f>Table134568[[#This Row],[CANTO]]</f>
        <v>ALABAD AL SEÑOR EN EL CIELO</v>
      </c>
    </row>
    <row r="14" spans="1:42" x14ac:dyDescent="0.35">
      <c r="A14">
        <v>12</v>
      </c>
      <c r="B14" t="s">
        <v>42</v>
      </c>
      <c r="C14">
        <v>15</v>
      </c>
      <c r="D14" t="s">
        <v>43</v>
      </c>
      <c r="E14" t="s">
        <v>44</v>
      </c>
      <c r="F14" t="s">
        <v>45</v>
      </c>
      <c r="G14" t="s">
        <v>91</v>
      </c>
      <c r="H14" t="s">
        <v>47</v>
      </c>
      <c r="I14" t="s">
        <v>48</v>
      </c>
      <c r="J14" t="s">
        <v>45</v>
      </c>
      <c r="K14" t="s">
        <v>92</v>
      </c>
      <c r="L14" t="s">
        <v>50</v>
      </c>
      <c r="M14" t="s">
        <v>51</v>
      </c>
      <c r="N14" t="s">
        <v>45</v>
      </c>
      <c r="O14" t="s">
        <v>58</v>
      </c>
      <c r="P14" t="s">
        <v>45</v>
      </c>
      <c r="Q14" t="s">
        <v>53</v>
      </c>
      <c r="R14" t="s">
        <v>45</v>
      </c>
      <c r="S14" t="s">
        <v>93</v>
      </c>
      <c r="T14" t="str">
        <f>IF(Table134568[[#This Row],[Pentecostés]]="","",""", """)</f>
        <v>", "</v>
      </c>
      <c r="U14" t="s">
        <v>90</v>
      </c>
      <c r="V14" t="str">
        <f>IF(Table134568[[#This Row],[Virgen]]="","",""", """)</f>
        <v>", "</v>
      </c>
      <c r="W14" t="s">
        <v>94</v>
      </c>
      <c r="X14" t="str">
        <f>IF(Table134568[[#This Row],[Niños]]="","",""", """)</f>
        <v/>
      </c>
      <c r="Z14" t="str">
        <f>IF(Table134568[[#This Row],[Laudes]]="","",""", """)</f>
        <v/>
      </c>
      <c r="AB14" t="str">
        <f>IF(Table134568[[#This Row],[Entrada]]="","",""", """)</f>
        <v/>
      </c>
      <c r="AD14" t="s">
        <v>54</v>
      </c>
      <c r="AE14" s="4" t="s">
        <v>531</v>
      </c>
      <c r="AF14" t="s">
        <v>55</v>
      </c>
      <c r="AG14" t="str">
        <f>IF(Table134568[[#This Row],[Categoria]]="Liturgia","liturgia",LOWER(LEFT(Table134568[[#This Row],[Titulo]],1)))</f>
        <v>a</v>
      </c>
      <c r="AH14" t="str">
        <f>LOWER(LEFT(Table134568[[#This Row],[Titulo]],1))</f>
        <v>a</v>
      </c>
      <c r="AI14" t="str">
        <f>LOWER(LEFT(Table134568[[#This Row],[Categoria]],1))</f>
        <v>p</v>
      </c>
      <c r="AJ14" t="str">
        <f>_xlfn.CONCAT(Table134568[[#This Row],[ID]:[c021]])</f>
        <v>{id:15,title: "Alegría, ha nacido el salvador", subtitle: "Villancico (Kiko Argüello)", category: "Precatecumenado", moments: ["Adviento", "Navidad", "Ordinario"], url: "/cantos/resucito/a/alegriahanacidoelsalvador.html"},</v>
      </c>
      <c r="AK14" t="str">
        <f>UPPER(Table134568[[#This Row],[Titulo]])</f>
        <v>ALEGRÍA, HA NACIDO EL SALVADOR</v>
      </c>
      <c r="AL14" t="str">
        <f>LOWER(SUBSTITUTE(Table134568[[#This Row],[CANTO]], " ", ""))</f>
        <v>alegría,hanacidoelsalvador</v>
      </c>
      <c r="AM14" t="str">
        <f>Table134568[[#This Row],[Subtitle5]]</f>
        <v>Villancico (Kiko Argüello)</v>
      </c>
      <c r="AO14" t="str">
        <f>[1]!Table1[[#Headers],[CANTO]]</f>
        <v>CANTO</v>
      </c>
      <c r="AP14" t="str">
        <f>Table134568[[#This Row],[CANTO]]</f>
        <v>ALEGRÍA, HA NACIDO EL SALVADOR</v>
      </c>
    </row>
    <row r="15" spans="1:42" x14ac:dyDescent="0.35">
      <c r="A15">
        <v>13</v>
      </c>
      <c r="B15" t="s">
        <v>42</v>
      </c>
      <c r="C15">
        <v>18</v>
      </c>
      <c r="D15" t="s">
        <v>43</v>
      </c>
      <c r="E15" t="s">
        <v>44</v>
      </c>
      <c r="F15" t="s">
        <v>45</v>
      </c>
      <c r="G15" t="s">
        <v>99</v>
      </c>
      <c r="H15" t="s">
        <v>47</v>
      </c>
      <c r="I15" t="s">
        <v>48</v>
      </c>
      <c r="J15" t="s">
        <v>45</v>
      </c>
      <c r="K15" t="s">
        <v>100</v>
      </c>
      <c r="L15" t="s">
        <v>50</v>
      </c>
      <c r="M15" t="s">
        <v>51</v>
      </c>
      <c r="N15" t="s">
        <v>45</v>
      </c>
      <c r="O15" t="s">
        <v>58</v>
      </c>
      <c r="P15" t="s">
        <v>45</v>
      </c>
      <c r="Q15" t="s">
        <v>53</v>
      </c>
      <c r="R15" t="s">
        <v>45</v>
      </c>
      <c r="S15" t="s">
        <v>18</v>
      </c>
      <c r="T15" t="str">
        <f>IF(Table134568[[#This Row],[Pentecostés]]="","",""", """)</f>
        <v>", "</v>
      </c>
      <c r="U15" t="s">
        <v>24</v>
      </c>
      <c r="V15" t="str">
        <f>IF(Table134568[[#This Row],[Virgen]]="","",""", """)</f>
        <v>", "</v>
      </c>
      <c r="W15" t="s">
        <v>101</v>
      </c>
      <c r="X15" t="str">
        <f>IF(Table134568[[#This Row],[Niños]]="","",""", """)</f>
        <v>", "</v>
      </c>
      <c r="Y15" t="s">
        <v>66</v>
      </c>
      <c r="Z15" t="str">
        <f>IF(Table134568[[#This Row],[Laudes]]="","",""", """)</f>
        <v/>
      </c>
      <c r="AB15" t="str">
        <f>IF(Table134568[[#This Row],[Entrada]]="","",""", """)</f>
        <v/>
      </c>
      <c r="AD15" t="s">
        <v>54</v>
      </c>
      <c r="AE15" s="4" t="s">
        <v>532</v>
      </c>
      <c r="AF15" t="s">
        <v>55</v>
      </c>
      <c r="AG15" t="str">
        <f>IF(Table134568[[#This Row],[Categoria]]="Liturgia","liturgia",LOWER(LEFT(Table134568[[#This Row],[Titulo]],1)))</f>
        <v>a</v>
      </c>
      <c r="AH15" t="str">
        <f>LOWER(LEFT(Table134568[[#This Row],[Titulo]],1))</f>
        <v>a</v>
      </c>
      <c r="AI15" t="str">
        <f>LOWER(LEFT(Table134568[[#This Row],[Categoria]],1))</f>
        <v>p</v>
      </c>
      <c r="AJ15" t="str">
        <f>_xlfn.CONCAT(Table134568[[#This Row],[ID]:[c021]])</f>
        <v>{id:18,title: "Aleluya, alabad al Señor", subtitle: "Salmo 150", category: "Precatecumenado", moments: ["Pascua", "Niños", "Paz", "Antiguo Testamento"], url: "/cantos/resucito/a/aleluyaalabadalsenor.html"},</v>
      </c>
      <c r="AK15" t="str">
        <f>UPPER(Table134568[[#This Row],[Titulo]])</f>
        <v>ALELUYA, ALABAD AL SEÑOR</v>
      </c>
      <c r="AL15" t="str">
        <f>LOWER(SUBSTITUTE(Table134568[[#This Row],[CANTO]], " ", ""))</f>
        <v>aleluya,alabadalseñor</v>
      </c>
      <c r="AM15" t="str">
        <f>Table134568[[#This Row],[Subtitle5]]</f>
        <v>Salmo 150</v>
      </c>
      <c r="AO15" t="str">
        <f>[1]!Table1[[#Headers],[CANTO]]</f>
        <v>CANTO</v>
      </c>
      <c r="AP15" t="str">
        <f>Table134568[[#This Row],[CANTO]]</f>
        <v>ALELUYA, ALABAD AL SEÑOR</v>
      </c>
    </row>
    <row r="16" spans="1:42" x14ac:dyDescent="0.35">
      <c r="A16">
        <v>14</v>
      </c>
      <c r="B16" t="s">
        <v>42</v>
      </c>
      <c r="C16">
        <v>19</v>
      </c>
      <c r="D16" t="s">
        <v>43</v>
      </c>
      <c r="E16" t="s">
        <v>44</v>
      </c>
      <c r="F16" t="s">
        <v>45</v>
      </c>
      <c r="G16" t="s">
        <v>102</v>
      </c>
      <c r="H16" t="s">
        <v>47</v>
      </c>
      <c r="I16" t="s">
        <v>48</v>
      </c>
      <c r="J16" t="s">
        <v>45</v>
      </c>
      <c r="K16" t="s">
        <v>103</v>
      </c>
      <c r="L16" t="s">
        <v>50</v>
      </c>
      <c r="M16" t="s">
        <v>51</v>
      </c>
      <c r="N16" t="s">
        <v>45</v>
      </c>
      <c r="O16" t="s">
        <v>58</v>
      </c>
      <c r="P16" t="s">
        <v>45</v>
      </c>
      <c r="Q16" t="s">
        <v>53</v>
      </c>
      <c r="R16" t="s">
        <v>45</v>
      </c>
      <c r="S16" t="s">
        <v>75</v>
      </c>
      <c r="T16" t="str">
        <f>IF(Table134568[[#This Row],[Pentecostés]]="","",""", """)</f>
        <v>", "</v>
      </c>
      <c r="U16" t="s">
        <v>59</v>
      </c>
      <c r="V16" t="str">
        <f>IF(Table134568[[#This Row],[Virgen]]="","",""", """)</f>
        <v>", "</v>
      </c>
      <c r="W16" t="s">
        <v>62</v>
      </c>
      <c r="X16" t="str">
        <f>IF(Table134568[[#This Row],[Niños]]="","",""", """)</f>
        <v/>
      </c>
      <c r="Z16" t="str">
        <f>IF(Table134568[[#This Row],[Laudes]]="","",""", """)</f>
        <v/>
      </c>
      <c r="AB16" t="str">
        <f>IF(Table134568[[#This Row],[Entrada]]="","",""", """)</f>
        <v/>
      </c>
      <c r="AD16" t="s">
        <v>54</v>
      </c>
      <c r="AE16" s="4" t="s">
        <v>533</v>
      </c>
      <c r="AF16" t="s">
        <v>55</v>
      </c>
      <c r="AG16" t="str">
        <f>IF(Table134568[[#This Row],[Categoria]]="Liturgia","liturgia",LOWER(LEFT(Table134568[[#This Row],[Titulo]],1)))</f>
        <v>a</v>
      </c>
      <c r="AH16" t="str">
        <f>LOWER(LEFT(Table134568[[#This Row],[Titulo]],1))</f>
        <v>a</v>
      </c>
      <c r="AI16" t="str">
        <f>LOWER(LEFT(Table134568[[#This Row],[Categoria]],1))</f>
        <v>p</v>
      </c>
      <c r="AJ16" t="str">
        <f>_xlfn.CONCAT(Table134568[[#This Row],[ID]:[c021]])</f>
        <v>{id:19,title: "Aleluya, bendecid al Señor", subtitle: "Salmo 1.34 (1.33) - Melodía hebraica", category: "Precatecumenado", moments: ["Laudes/Visperas", "Comunión", "Nuevo Testamento"], url: "/cantos/resucito/a/aleluyabendecidalsenor.html"},</v>
      </c>
      <c r="AK16" t="str">
        <f>UPPER(Table134568[[#This Row],[Titulo]])</f>
        <v>ALELUYA, BENDECID AL SEÑOR</v>
      </c>
      <c r="AL16" t="str">
        <f>LOWER(SUBSTITUTE(Table134568[[#This Row],[CANTO]], " ", ""))</f>
        <v>aleluya,bendecidalseñor</v>
      </c>
      <c r="AM16" t="str">
        <f>Table134568[[#This Row],[Subtitle5]]</f>
        <v>Salmo 1.34 (1.33) - Melodía hebraica</v>
      </c>
      <c r="AO16" t="str">
        <f>[1]!Table1[[#Headers],[CANTO]]</f>
        <v>CANTO</v>
      </c>
      <c r="AP16" t="str">
        <f>Table134568[[#This Row],[CANTO]]</f>
        <v>ALELUYA, BENDECID AL SEÑOR</v>
      </c>
    </row>
    <row r="17" spans="1:42" x14ac:dyDescent="0.35">
      <c r="A17">
        <v>15</v>
      </c>
      <c r="B17" t="s">
        <v>42</v>
      </c>
      <c r="C17">
        <v>20</v>
      </c>
      <c r="D17" t="s">
        <v>43</v>
      </c>
      <c r="E17" t="s">
        <v>44</v>
      </c>
      <c r="F17" t="s">
        <v>45</v>
      </c>
      <c r="G17" t="s">
        <v>104</v>
      </c>
      <c r="H17" t="s">
        <v>47</v>
      </c>
      <c r="I17" t="s">
        <v>48</v>
      </c>
      <c r="J17" t="s">
        <v>45</v>
      </c>
      <c r="K17" t="s">
        <v>105</v>
      </c>
      <c r="L17" t="s">
        <v>50</v>
      </c>
      <c r="M17" t="s">
        <v>51</v>
      </c>
      <c r="N17" t="s">
        <v>45</v>
      </c>
      <c r="O17" t="s">
        <v>58</v>
      </c>
      <c r="P17" t="s">
        <v>45</v>
      </c>
      <c r="Q17" t="s">
        <v>53</v>
      </c>
      <c r="R17" t="s">
        <v>45</v>
      </c>
      <c r="S17" t="s">
        <v>28</v>
      </c>
      <c r="T17" t="str">
        <f>IF(Table134568[[#This Row],[Pentecostés]]="","",""", """)</f>
        <v>", "</v>
      </c>
      <c r="U17" t="s">
        <v>66</v>
      </c>
      <c r="V17" t="str">
        <f>IF(Table134568[[#This Row],[Virgen]]="","",""", """)</f>
        <v/>
      </c>
      <c r="X17" t="str">
        <f>IF(Table134568[[#This Row],[Niños]]="","",""", """)</f>
        <v/>
      </c>
      <c r="Z17" t="str">
        <f>IF(Table134568[[#This Row],[Laudes]]="","",""", """)</f>
        <v/>
      </c>
      <c r="AB17" t="str">
        <f>IF(Table134568[[#This Row],[Entrada]]="","",""", """)</f>
        <v/>
      </c>
      <c r="AD17" t="s">
        <v>54</v>
      </c>
      <c r="AE17" s="4" t="s">
        <v>534</v>
      </c>
      <c r="AF17" t="s">
        <v>55</v>
      </c>
      <c r="AG17" t="str">
        <f>IF(Table134568[[#This Row],[Categoria]]="Liturgia","liturgia",LOWER(LEFT(Table134568[[#This Row],[Titulo]],1)))</f>
        <v>a</v>
      </c>
      <c r="AH17" t="str">
        <f>LOWER(LEFT(Table134568[[#This Row],[Titulo]],1))</f>
        <v>a</v>
      </c>
      <c r="AI17" t="str">
        <f>LOWER(LEFT(Table134568[[#This Row],[Categoria]],1))</f>
        <v>p</v>
      </c>
      <c r="AJ17" t="str">
        <f>_xlfn.CONCAT(Table134568[[#This Row],[ID]:[c021]])</f>
        <v>{id:20,title: "Aleluya, ya llegó el reino", subtitle: "Apocalipsis 19,6-9", category: "Precatecumenado", moments: ["Entrada", "Antiguo Testamento"], url: "/cantos/resucito/a/aleluyayallegoelreino.html"},</v>
      </c>
      <c r="AK17" t="str">
        <f>UPPER(Table134568[[#This Row],[Titulo]])</f>
        <v>ALELUYA, YA LLEGÓ EL REINO</v>
      </c>
      <c r="AL17" t="str">
        <f>LOWER(SUBSTITUTE(Table134568[[#This Row],[CANTO]], " ", ""))</f>
        <v>aleluya,yallegóelreino</v>
      </c>
      <c r="AM17" t="str">
        <f>Table134568[[#This Row],[Subtitle5]]</f>
        <v>Apocalipsis 19,6-9</v>
      </c>
      <c r="AO17" t="str">
        <f>[1]!Table1[[#Headers],[CANTO]]</f>
        <v>CANTO</v>
      </c>
      <c r="AP17" t="str">
        <f>Table134568[[#This Row],[CANTO]]</f>
        <v>ALELUYA, YA LLEGÓ EL REINO</v>
      </c>
    </row>
    <row r="18" spans="1:42" x14ac:dyDescent="0.35">
      <c r="A18">
        <v>16</v>
      </c>
      <c r="B18" t="s">
        <v>42</v>
      </c>
      <c r="C18">
        <v>21</v>
      </c>
      <c r="D18" t="s">
        <v>43</v>
      </c>
      <c r="E18" t="s">
        <v>44</v>
      </c>
      <c r="F18" t="s">
        <v>45</v>
      </c>
      <c r="G18" t="s">
        <v>106</v>
      </c>
      <c r="H18" t="s">
        <v>47</v>
      </c>
      <c r="I18" t="s">
        <v>48</v>
      </c>
      <c r="J18" t="s">
        <v>45</v>
      </c>
      <c r="K18" t="s">
        <v>107</v>
      </c>
      <c r="L18" t="s">
        <v>50</v>
      </c>
      <c r="M18" t="s">
        <v>51</v>
      </c>
      <c r="N18" t="s">
        <v>45</v>
      </c>
      <c r="O18" t="s">
        <v>58</v>
      </c>
      <c r="P18" t="s">
        <v>45</v>
      </c>
      <c r="Q18" t="s">
        <v>53</v>
      </c>
      <c r="R18" t="s">
        <v>45</v>
      </c>
      <c r="S18" t="s">
        <v>28</v>
      </c>
      <c r="T18" t="str">
        <f>IF(Table134568[[#This Row],[Pentecostés]]="","",""", """)</f>
        <v>", "</v>
      </c>
      <c r="U18" t="s">
        <v>62</v>
      </c>
      <c r="V18" t="str">
        <f>IF(Table134568[[#This Row],[Virgen]]="","",""", """)</f>
        <v/>
      </c>
      <c r="X18" t="str">
        <f>IF(Table134568[[#This Row],[Niños]]="","",""", """)</f>
        <v/>
      </c>
      <c r="Z18" t="str">
        <f>IF(Table134568[[#This Row],[Laudes]]="","",""", """)</f>
        <v/>
      </c>
      <c r="AB18" t="str">
        <f>IF(Table134568[[#This Row],[Entrada]]="","",""", """)</f>
        <v/>
      </c>
      <c r="AD18" t="s">
        <v>54</v>
      </c>
      <c r="AE18" s="4" t="s">
        <v>535</v>
      </c>
      <c r="AF18" t="s">
        <v>55</v>
      </c>
      <c r="AG18" t="str">
        <f>IF(Table134568[[#This Row],[Categoria]]="Liturgia","liturgia",LOWER(LEFT(Table134568[[#This Row],[Titulo]],1)))</f>
        <v>a</v>
      </c>
      <c r="AH18" t="str">
        <f>LOWER(LEFT(Table134568[[#This Row],[Titulo]],1))</f>
        <v>a</v>
      </c>
      <c r="AI18" t="str">
        <f>LOWER(LEFT(Table134568[[#This Row],[Categoria]],1))</f>
        <v>p</v>
      </c>
      <c r="AJ18" t="str">
        <f>_xlfn.CONCAT(Table134568[[#This Row],[ID]:[c021]])</f>
        <v>{id:21,title: "Alzaos, puertas", subtitle: "Salmo 24 (23)", category: "Precatecumenado", moments: ["Entrada", "Nuevo Testamento"], url: "/cantos/resucito/a/alzaospuertas.html"},</v>
      </c>
      <c r="AK18" t="str">
        <f>UPPER(Table134568[[#This Row],[Titulo]])</f>
        <v>ALZAOS, PUERTAS</v>
      </c>
      <c r="AL18" t="str">
        <f>LOWER(SUBSTITUTE(Table134568[[#This Row],[CANTO]], " ", ""))</f>
        <v>alzaos,puertas</v>
      </c>
      <c r="AM18" t="str">
        <f>Table134568[[#This Row],[Subtitle5]]</f>
        <v>Salmo 24 (23)</v>
      </c>
      <c r="AO18" t="str">
        <f>[1]!Table1[[#Headers],[CANTO]]</f>
        <v>CANTO</v>
      </c>
      <c r="AP18" t="str">
        <f>Table134568[[#This Row],[CANTO]]</f>
        <v>ALZAOS, PUERTAS</v>
      </c>
    </row>
    <row r="19" spans="1:42" x14ac:dyDescent="0.35">
      <c r="A19">
        <v>17</v>
      </c>
      <c r="B19" t="s">
        <v>42</v>
      </c>
      <c r="C19">
        <v>22</v>
      </c>
      <c r="D19" t="s">
        <v>43</v>
      </c>
      <c r="E19" t="s">
        <v>44</v>
      </c>
      <c r="F19" t="s">
        <v>45</v>
      </c>
      <c r="G19" t="s">
        <v>108</v>
      </c>
      <c r="H19" t="s">
        <v>47</v>
      </c>
      <c r="I19" t="s">
        <v>48</v>
      </c>
      <c r="J19" t="s">
        <v>45</v>
      </c>
      <c r="K19" t="s">
        <v>109</v>
      </c>
      <c r="L19" t="s">
        <v>50</v>
      </c>
      <c r="M19" t="s">
        <v>51</v>
      </c>
      <c r="N19" t="s">
        <v>45</v>
      </c>
      <c r="O19" t="s">
        <v>58</v>
      </c>
      <c r="P19" t="s">
        <v>45</v>
      </c>
      <c r="Q19" t="s">
        <v>53</v>
      </c>
      <c r="R19" t="s">
        <v>45</v>
      </c>
      <c r="S19" t="s">
        <v>65</v>
      </c>
      <c r="T19" t="str">
        <f>IF(Table134568[[#This Row],[Pentecostés]]="","",""", """)</f>
        <v>", "</v>
      </c>
      <c r="U19" t="s">
        <v>26</v>
      </c>
      <c r="V19" t="str">
        <f>IF(Table134568[[#This Row],[Virgen]]="","",""", """)</f>
        <v>", "</v>
      </c>
      <c r="W19" t="s">
        <v>66</v>
      </c>
      <c r="X19" t="str">
        <f>IF(Table134568[[#This Row],[Niños]]="","",""", """)</f>
        <v/>
      </c>
      <c r="Z19" t="str">
        <f>IF(Table134568[[#This Row],[Laudes]]="","",""", """)</f>
        <v/>
      </c>
      <c r="AB19" t="str">
        <f>IF(Table134568[[#This Row],[Entrada]]="","",""", """)</f>
        <v/>
      </c>
      <c r="AD19" t="s">
        <v>54</v>
      </c>
      <c r="AE19" s="4" t="s">
        <v>536</v>
      </c>
      <c r="AF19" t="s">
        <v>55</v>
      </c>
      <c r="AG19" t="str">
        <f>IF(Table134568[[#This Row],[Categoria]]="Liturgia","liturgia",LOWER(LEFT(Table134568[[#This Row],[Titulo]],1)))</f>
        <v>a</v>
      </c>
      <c r="AH19" t="str">
        <f>LOWER(LEFT(Table134568[[#This Row],[Titulo]],1))</f>
        <v>a</v>
      </c>
      <c r="AI19" t="str">
        <f>LOWER(LEFT(Table134568[[#This Row],[Categoria]],1))</f>
        <v>p</v>
      </c>
      <c r="AJ19" t="str">
        <f>_xlfn.CONCAT(Table134568[[#This Row],[ID]:[c021]])</f>
        <v>{id:22,title: "Amén, amén, amén", subtitle: "Apocalipsis 7,12-14 ", category: "Precatecumenado", moments: ["Cuaresma", "Laudes", "Antiguo Testamento"], url: "/cantos/resucito/a/amenamenamen.html"},</v>
      </c>
      <c r="AK19" t="str">
        <f>UPPER(Table134568[[#This Row],[Titulo]])</f>
        <v>AMÉN, AMÉN, AMÉN</v>
      </c>
      <c r="AL19" t="str">
        <f>LOWER(SUBSTITUTE(Table134568[[#This Row],[CANTO]], " ", ""))</f>
        <v>amén,amén,amén</v>
      </c>
      <c r="AM19" t="str">
        <f>Table134568[[#This Row],[Subtitle5]]</f>
        <v xml:space="preserve">Apocalipsis 7,12-14 </v>
      </c>
      <c r="AO19" t="str">
        <f>[1]!Table1[[#Headers],[CANTO]]</f>
        <v>CANTO</v>
      </c>
      <c r="AP19" t="str">
        <f>Table134568[[#This Row],[CANTO]]</f>
        <v>AMÉN, AMÉN, AMÉN</v>
      </c>
    </row>
    <row r="20" spans="1:42" x14ac:dyDescent="0.35">
      <c r="A20">
        <v>18</v>
      </c>
      <c r="B20" t="s">
        <v>42</v>
      </c>
      <c r="C20">
        <v>23</v>
      </c>
      <c r="D20" t="s">
        <v>43</v>
      </c>
      <c r="E20" t="s">
        <v>44</v>
      </c>
      <c r="F20" t="s">
        <v>45</v>
      </c>
      <c r="G20" t="s">
        <v>110</v>
      </c>
      <c r="H20" t="s">
        <v>47</v>
      </c>
      <c r="I20" t="s">
        <v>48</v>
      </c>
      <c r="J20" t="s">
        <v>45</v>
      </c>
      <c r="K20" t="s">
        <v>111</v>
      </c>
      <c r="L20" t="s">
        <v>50</v>
      </c>
      <c r="M20" t="s">
        <v>51</v>
      </c>
      <c r="N20" t="s">
        <v>45</v>
      </c>
      <c r="O20" t="s">
        <v>58</v>
      </c>
      <c r="P20" t="s">
        <v>45</v>
      </c>
      <c r="Q20" t="s">
        <v>53</v>
      </c>
      <c r="R20" t="s">
        <v>45</v>
      </c>
      <c r="S20" t="s">
        <v>65</v>
      </c>
      <c r="T20" t="str">
        <f>IF(Table134568[[#This Row],[Pentecostés]]="","",""", """)</f>
        <v/>
      </c>
      <c r="V20" t="str">
        <f>IF(Table134568[[#This Row],[Virgen]]="","",""", """)</f>
        <v/>
      </c>
      <c r="X20" t="str">
        <f>IF(Table134568[[#This Row],[Niños]]="","",""", """)</f>
        <v/>
      </c>
      <c r="Z20" t="str">
        <f>IF(Table134568[[#This Row],[Laudes]]="","",""", """)</f>
        <v/>
      </c>
      <c r="AB20" t="str">
        <f>IF(Table134568[[#This Row],[Entrada]]="","",""", """)</f>
        <v/>
      </c>
      <c r="AD20" t="s">
        <v>54</v>
      </c>
      <c r="AE20" s="4" t="s">
        <v>537</v>
      </c>
      <c r="AF20" t="s">
        <v>55</v>
      </c>
      <c r="AG20" t="str">
        <f>IF(Table134568[[#This Row],[Categoria]]="Liturgia","liturgia",LOWER(LEFT(Table134568[[#This Row],[Titulo]],1)))</f>
        <v>a</v>
      </c>
      <c r="AH20" t="str">
        <f>LOWER(LEFT(Table134568[[#This Row],[Titulo]],1))</f>
        <v>a</v>
      </c>
      <c r="AI20" t="str">
        <f>LOWER(LEFT(Table134568[[#This Row],[Categoria]],1))</f>
        <v>p</v>
      </c>
      <c r="AJ20" t="str">
        <f>_xlfn.CONCAT(Table134568[[#This Row],[ID]:[c021]])</f>
        <v>{id:23,title: "Amo al Señor", subtitle: "Salmo 116 (114-115)", category: "Precatecumenado", moments: ["Cuaresma"], url: "/cantos/resucito/a/amoalsenor.html"},</v>
      </c>
      <c r="AK20" t="str">
        <f>UPPER(Table134568[[#This Row],[Titulo]])</f>
        <v>AMO AL SEÑOR</v>
      </c>
      <c r="AL20" t="str">
        <f>LOWER(SUBSTITUTE(Table134568[[#This Row],[CANTO]], " ", ""))</f>
        <v>amoalseñor</v>
      </c>
      <c r="AM20" t="str">
        <f>Table134568[[#This Row],[Subtitle5]]</f>
        <v>Salmo 116 (114-115)</v>
      </c>
      <c r="AO20" t="str">
        <f>[1]!Table1[[#Headers],[CANTO]]</f>
        <v>CANTO</v>
      </c>
      <c r="AP20" t="str">
        <f>Table134568[[#This Row],[CANTO]]</f>
        <v>AMO AL SEÑOR</v>
      </c>
    </row>
    <row r="21" spans="1:42" x14ac:dyDescent="0.35">
      <c r="A21">
        <v>19</v>
      </c>
      <c r="B21" t="s">
        <v>42</v>
      </c>
      <c r="C21">
        <v>25</v>
      </c>
      <c r="D21" t="s">
        <v>43</v>
      </c>
      <c r="E21" t="s">
        <v>44</v>
      </c>
      <c r="F21" t="s">
        <v>45</v>
      </c>
      <c r="G21" t="s">
        <v>115</v>
      </c>
      <c r="H21" t="s">
        <v>47</v>
      </c>
      <c r="I21" t="s">
        <v>48</v>
      </c>
      <c r="J21" t="s">
        <v>45</v>
      </c>
      <c r="K21" t="s">
        <v>116</v>
      </c>
      <c r="L21" t="s">
        <v>50</v>
      </c>
      <c r="M21" t="s">
        <v>51</v>
      </c>
      <c r="N21" t="s">
        <v>45</v>
      </c>
      <c r="O21" t="s">
        <v>58</v>
      </c>
      <c r="P21" t="s">
        <v>45</v>
      </c>
      <c r="Q21" t="s">
        <v>53</v>
      </c>
      <c r="R21" t="s">
        <v>45</v>
      </c>
      <c r="S21" t="s">
        <v>18</v>
      </c>
      <c r="T21" t="str">
        <f>IF(Table134568[[#This Row],[Pentecostés]]="","",""", """)</f>
        <v>", "</v>
      </c>
      <c r="U21" t="s">
        <v>20</v>
      </c>
      <c r="V21" t="str">
        <f>IF(Table134568[[#This Row],[Virgen]]="","",""", """)</f>
        <v>", "</v>
      </c>
      <c r="W21" t="s">
        <v>59</v>
      </c>
      <c r="X21" t="str">
        <f>IF(Table134568[[#This Row],[Niños]]="","",""", """)</f>
        <v/>
      </c>
      <c r="Z21" t="str">
        <f>IF(Table134568[[#This Row],[Laudes]]="","",""", """)</f>
        <v/>
      </c>
      <c r="AB21" t="str">
        <f>IF(Table134568[[#This Row],[Entrada]]="","",""", """)</f>
        <v/>
      </c>
      <c r="AD21" t="s">
        <v>54</v>
      </c>
      <c r="AE21" s="4" t="s">
        <v>538</v>
      </c>
      <c r="AF21" t="s">
        <v>55</v>
      </c>
      <c r="AG21" t="str">
        <f>IF(Table134568[[#This Row],[Categoria]]="Liturgia","liturgia",LOWER(LEFT(Table134568[[#This Row],[Titulo]],1)))</f>
        <v>a</v>
      </c>
      <c r="AH21" t="str">
        <f>LOWER(LEFT(Table134568[[#This Row],[Titulo]],1))</f>
        <v>a</v>
      </c>
      <c r="AI21" t="str">
        <f>LOWER(LEFT(Table134568[[#This Row],[Categoria]],1))</f>
        <v>p</v>
      </c>
      <c r="AJ21" t="str">
        <f>_xlfn.CONCAT(Table134568[[#This Row],[ID]:[c021]])</f>
        <v>{id:25,title: "Aquedah", subtitle: "Gn 22,1-19 - Del Targum Neofiti sobre el sacrificio de Isaac", category: "Precatecumenado", moments: ["Pascua", "Pentecostés", "Comunión"], url: "/cantos/resucito/a/aquedah.html"},</v>
      </c>
      <c r="AK21" t="str">
        <f>UPPER(Table134568[[#This Row],[Titulo]])</f>
        <v>AQUEDAH</v>
      </c>
      <c r="AL21" t="str">
        <f>LOWER(SUBSTITUTE(Table134568[[#This Row],[CANTO]], " ", ""))</f>
        <v>aquedah</v>
      </c>
      <c r="AM21" t="str">
        <f>Table134568[[#This Row],[Subtitle5]]</f>
        <v>Gn 22,1-19 - Del Targum Neofiti sobre el sacrificio de Isaac</v>
      </c>
      <c r="AO21" t="str">
        <f>[1]!Table1[[#Headers],[CANTO]]</f>
        <v>CANTO</v>
      </c>
      <c r="AP21" t="str">
        <f>Table134568[[#This Row],[CANTO]]</f>
        <v>AQUEDAH</v>
      </c>
    </row>
    <row r="22" spans="1:42" x14ac:dyDescent="0.35">
      <c r="A22">
        <v>20</v>
      </c>
      <c r="B22" t="s">
        <v>42</v>
      </c>
      <c r="C22">
        <v>26</v>
      </c>
      <c r="D22" t="s">
        <v>43</v>
      </c>
      <c r="E22" t="s">
        <v>44</v>
      </c>
      <c r="F22" t="s">
        <v>45</v>
      </c>
      <c r="G22" t="s">
        <v>117</v>
      </c>
      <c r="H22" t="s">
        <v>47</v>
      </c>
      <c r="I22" t="s">
        <v>48</v>
      </c>
      <c r="J22" t="s">
        <v>45</v>
      </c>
      <c r="K22" t="s">
        <v>118</v>
      </c>
      <c r="L22" t="s">
        <v>50</v>
      </c>
      <c r="M22" t="s">
        <v>51</v>
      </c>
      <c r="N22" t="s">
        <v>45</v>
      </c>
      <c r="O22" t="s">
        <v>58</v>
      </c>
      <c r="P22" t="s">
        <v>45</v>
      </c>
      <c r="Q22" t="s">
        <v>53</v>
      </c>
      <c r="R22" t="s">
        <v>45</v>
      </c>
      <c r="S22" t="s">
        <v>22</v>
      </c>
      <c r="T22" t="str">
        <f>IF(Table134568[[#This Row],[Pentecostés]]="","",""", """)</f>
        <v>", "</v>
      </c>
      <c r="U22" t="s">
        <v>62</v>
      </c>
      <c r="V22" t="str">
        <f>IF(Table134568[[#This Row],[Virgen]]="","",""", """)</f>
        <v/>
      </c>
      <c r="X22" t="str">
        <f>IF(Table134568[[#This Row],[Niños]]="","",""", """)</f>
        <v/>
      </c>
      <c r="Z22" t="str">
        <f>IF(Table134568[[#This Row],[Laudes]]="","",""", """)</f>
        <v/>
      </c>
      <c r="AB22" t="str">
        <f>IF(Table134568[[#This Row],[Entrada]]="","",""", """)</f>
        <v/>
      </c>
      <c r="AD22" t="s">
        <v>54</v>
      </c>
      <c r="AE22" s="4" t="s">
        <v>539</v>
      </c>
      <c r="AF22" t="s">
        <v>55</v>
      </c>
      <c r="AG22" t="str">
        <f>IF(Table134568[[#This Row],[Categoria]]="Liturgia","liturgia",LOWER(LEFT(Table134568[[#This Row],[Titulo]],1)))</f>
        <v>a</v>
      </c>
      <c r="AH22" t="str">
        <f>LOWER(LEFT(Table134568[[#This Row],[Titulo]],1))</f>
        <v>a</v>
      </c>
      <c r="AI22" t="str">
        <f>LOWER(LEFT(Table134568[[#This Row],[Categoria]],1))</f>
        <v>p</v>
      </c>
      <c r="AJ22" t="str">
        <f>_xlfn.CONCAT(Table134568[[#This Row],[ID]:[c021]])</f>
        <v>{id:26,title: "Así habla el amén", subtitle: "Ap 3,14-20", category: "Precatecumenado", moments: ["Virgen", "Nuevo Testamento"], url: "/cantos/resucito/a/asihablaelamen.html"},</v>
      </c>
      <c r="AK22" t="str">
        <f>UPPER(Table134568[[#This Row],[Titulo]])</f>
        <v>ASÍ HABLA EL AMÉN</v>
      </c>
      <c r="AL22" t="str">
        <f>LOWER(SUBSTITUTE(Table134568[[#This Row],[CANTO]], " ", ""))</f>
        <v>asíhablaelamén</v>
      </c>
      <c r="AM22" t="str">
        <f>Table134568[[#This Row],[Subtitle5]]</f>
        <v>Ap 3,14-20</v>
      </c>
      <c r="AO22" t="str">
        <f>[1]!Table1[[#Headers],[CANTO]]</f>
        <v>CANTO</v>
      </c>
      <c r="AP22" t="str">
        <f>Table134568[[#This Row],[CANTO]]</f>
        <v>ASÍ HABLA EL AMÉN</v>
      </c>
    </row>
    <row r="23" spans="1:42" x14ac:dyDescent="0.35">
      <c r="A23">
        <v>21</v>
      </c>
      <c r="B23" t="s">
        <v>42</v>
      </c>
      <c r="C23">
        <v>27</v>
      </c>
      <c r="D23" t="s">
        <v>43</v>
      </c>
      <c r="E23" t="s">
        <v>44</v>
      </c>
      <c r="F23" t="s">
        <v>45</v>
      </c>
      <c r="G23" t="s">
        <v>119</v>
      </c>
      <c r="H23" t="s">
        <v>47</v>
      </c>
      <c r="I23" t="s">
        <v>48</v>
      </c>
      <c r="J23" t="s">
        <v>45</v>
      </c>
      <c r="K23" t="s">
        <v>120</v>
      </c>
      <c r="L23" t="s">
        <v>50</v>
      </c>
      <c r="M23" t="s">
        <v>51</v>
      </c>
      <c r="N23" t="s">
        <v>45</v>
      </c>
      <c r="O23" t="s">
        <v>58</v>
      </c>
      <c r="P23" t="s">
        <v>45</v>
      </c>
      <c r="Q23" t="s">
        <v>53</v>
      </c>
      <c r="R23" t="s">
        <v>45</v>
      </c>
      <c r="S23" t="s">
        <v>22</v>
      </c>
      <c r="T23" t="str">
        <f>IF(Table134568[[#This Row],[Pentecostés]]="","",""", """)</f>
        <v>", "</v>
      </c>
      <c r="U23" t="s">
        <v>81</v>
      </c>
      <c r="V23" t="str">
        <f>IF(Table134568[[#This Row],[Virgen]]="","",""", """)</f>
        <v>", "</v>
      </c>
      <c r="W23" t="s">
        <v>62</v>
      </c>
      <c r="X23" t="str">
        <f>IF(Table134568[[#This Row],[Niños]]="","",""", """)</f>
        <v/>
      </c>
      <c r="Z23" t="str">
        <f>IF(Table134568[[#This Row],[Laudes]]="","",""", """)</f>
        <v/>
      </c>
      <c r="AB23" t="str">
        <f>IF(Table134568[[#This Row],[Entrada]]="","",""", """)</f>
        <v/>
      </c>
      <c r="AD23" t="s">
        <v>54</v>
      </c>
      <c r="AE23" s="4" t="s">
        <v>540</v>
      </c>
      <c r="AF23" t="s">
        <v>55</v>
      </c>
      <c r="AG23" t="str">
        <f>IF(Table134568[[#This Row],[Categoria]]="Liturgia","liturgia",LOWER(LEFT(Table134568[[#This Row],[Titulo]],1)))</f>
        <v>a</v>
      </c>
      <c r="AH23" t="str">
        <f>LOWER(LEFT(Table134568[[#This Row],[Titulo]],1))</f>
        <v>a</v>
      </c>
      <c r="AI23" t="str">
        <f>LOWER(LEFT(Table134568[[#This Row],[Categoria]],1))</f>
        <v>p</v>
      </c>
      <c r="AJ23" t="str">
        <f>_xlfn.CONCAT(Table134568[[#This Row],[ID]:[c021]])</f>
        <v>{id:27,title: "Ave María I", subtitle: "Lc 1,28ss", category: "Precatecumenado", moments: ["Virgen", "Final", "Nuevo Testamento"], url: "/cantos/resucito/a/avemariai.html"},</v>
      </c>
      <c r="AK23" t="str">
        <f>UPPER(Table134568[[#This Row],[Titulo]])</f>
        <v>AVE MARÍA I</v>
      </c>
      <c r="AL23" t="str">
        <f>LOWER(SUBSTITUTE(Table134568[[#This Row],[CANTO]], " ", ""))</f>
        <v>avemaríai</v>
      </c>
      <c r="AM23" t="str">
        <f>Table134568[[#This Row],[Subtitle5]]</f>
        <v>Lc 1,28ss</v>
      </c>
      <c r="AO23" t="str">
        <f>[1]!Table1[[#Headers],[CANTO]]</f>
        <v>CANTO</v>
      </c>
      <c r="AP23" t="str">
        <f>Table134568[[#This Row],[CANTO]]</f>
        <v>AVE MARÍA I</v>
      </c>
    </row>
    <row r="24" spans="1:42" x14ac:dyDescent="0.35">
      <c r="A24">
        <v>22</v>
      </c>
      <c r="B24" t="s">
        <v>42</v>
      </c>
      <c r="C24">
        <v>28</v>
      </c>
      <c r="D24" t="s">
        <v>43</v>
      </c>
      <c r="E24" t="s">
        <v>44</v>
      </c>
      <c r="F24" t="s">
        <v>45</v>
      </c>
      <c r="G24" t="s">
        <v>121</v>
      </c>
      <c r="H24" t="s">
        <v>47</v>
      </c>
      <c r="I24" t="s">
        <v>48</v>
      </c>
      <c r="J24" t="s">
        <v>45</v>
      </c>
      <c r="K24" t="s">
        <v>122</v>
      </c>
      <c r="L24" t="s">
        <v>50</v>
      </c>
      <c r="M24" t="s">
        <v>51</v>
      </c>
      <c r="N24" t="s">
        <v>45</v>
      </c>
      <c r="O24" t="s">
        <v>58</v>
      </c>
      <c r="P24" t="s">
        <v>45</v>
      </c>
      <c r="Q24" t="s">
        <v>53</v>
      </c>
      <c r="R24" t="s">
        <v>45</v>
      </c>
      <c r="S24" t="s">
        <v>65</v>
      </c>
      <c r="T24" t="str">
        <f>IF(Table134568[[#This Row],[Pentecostés]]="","",""", """)</f>
        <v>", "</v>
      </c>
      <c r="U24" t="s">
        <v>26</v>
      </c>
      <c r="V24" t="str">
        <f>IF(Table134568[[#This Row],[Virgen]]="","",""", """)</f>
        <v>", "</v>
      </c>
      <c r="W24" t="s">
        <v>66</v>
      </c>
      <c r="X24" t="str">
        <f>IF(Table134568[[#This Row],[Niños]]="","",""", """)</f>
        <v/>
      </c>
      <c r="Z24" t="str">
        <f>IF(Table134568[[#This Row],[Laudes]]="","",""", """)</f>
        <v/>
      </c>
      <c r="AB24" t="str">
        <f>IF(Table134568[[#This Row],[Entrada]]="","",""", """)</f>
        <v/>
      </c>
      <c r="AD24" t="s">
        <v>54</v>
      </c>
      <c r="AE24" s="4" t="s">
        <v>541</v>
      </c>
      <c r="AF24" t="s">
        <v>55</v>
      </c>
      <c r="AG24" t="str">
        <f>IF(Table134568[[#This Row],[Categoria]]="Liturgia","liturgia",LOWER(LEFT(Table134568[[#This Row],[Titulo]],1)))</f>
        <v>a</v>
      </c>
      <c r="AH24" t="str">
        <f>LOWER(LEFT(Table134568[[#This Row],[Titulo]],1))</f>
        <v>a</v>
      </c>
      <c r="AI24" t="str">
        <f>LOWER(LEFT(Table134568[[#This Row],[Categoria]],1))</f>
        <v>p</v>
      </c>
      <c r="AJ24" t="str">
        <f>_xlfn.CONCAT(Table134568[[#This Row],[ID]:[c021]])</f>
        <v>{id:28,title: "Ave María II (1984)", subtitle: "Lc 1,28ss - 1984 ", category: "Precatecumenado", moments: ["Cuaresma", "Laudes", "Antiguo Testamento"], url: "/cantos/resucito/a/avemariaii(1984).html"},</v>
      </c>
      <c r="AK24" t="str">
        <f>UPPER(Table134568[[#This Row],[Titulo]])</f>
        <v>AVE MARÍA II (1984)</v>
      </c>
      <c r="AL24" t="str">
        <f>LOWER(SUBSTITUTE(Table134568[[#This Row],[CANTO]], " ", ""))</f>
        <v>avemaríaii(1984)</v>
      </c>
      <c r="AM24" t="str">
        <f>Table134568[[#This Row],[Subtitle5]]</f>
        <v xml:space="preserve">Lc 1,28ss - 1984 </v>
      </c>
      <c r="AO24" t="str">
        <f>[1]!Table1[[#Headers],[CANTO]]</f>
        <v>CANTO</v>
      </c>
      <c r="AP24" t="str">
        <f>Table134568[[#This Row],[CANTO]]</f>
        <v>AVE MARÍA II (1984)</v>
      </c>
    </row>
    <row r="25" spans="1:42" x14ac:dyDescent="0.35">
      <c r="A25">
        <v>23</v>
      </c>
      <c r="B25" t="s">
        <v>42</v>
      </c>
      <c r="C25">
        <v>29</v>
      </c>
      <c r="D25" t="s">
        <v>43</v>
      </c>
      <c r="E25" t="s">
        <v>44</v>
      </c>
      <c r="F25" t="s">
        <v>45</v>
      </c>
      <c r="G25" t="s">
        <v>123</v>
      </c>
      <c r="H25" t="s">
        <v>47</v>
      </c>
      <c r="I25" t="s">
        <v>48</v>
      </c>
      <c r="J25" t="s">
        <v>45</v>
      </c>
      <c r="K25" t="s">
        <v>124</v>
      </c>
      <c r="L25" t="s">
        <v>50</v>
      </c>
      <c r="M25" t="s">
        <v>51</v>
      </c>
      <c r="N25" t="s">
        <v>45</v>
      </c>
      <c r="O25" t="s">
        <v>58</v>
      </c>
      <c r="P25" t="s">
        <v>45</v>
      </c>
      <c r="Q25" t="s">
        <v>53</v>
      </c>
      <c r="R25" t="s">
        <v>45</v>
      </c>
      <c r="S25" t="s">
        <v>101</v>
      </c>
      <c r="T25" t="str">
        <f>IF(Table134568[[#This Row],[Pentecostés]]="","",""", """)</f>
        <v>", "</v>
      </c>
      <c r="U25" t="s">
        <v>59</v>
      </c>
      <c r="V25" t="str">
        <f>IF(Table134568[[#This Row],[Virgen]]="","",""", """)</f>
        <v>", "</v>
      </c>
      <c r="W25" t="s">
        <v>81</v>
      </c>
      <c r="X25" t="str">
        <f>IF(Table134568[[#This Row],[Niños]]="","",""", """)</f>
        <v>", "</v>
      </c>
      <c r="Y25" t="s">
        <v>66</v>
      </c>
      <c r="Z25" t="str">
        <f>IF(Table134568[[#This Row],[Laudes]]="","",""", """)</f>
        <v/>
      </c>
      <c r="AB25" t="str">
        <f>IF(Table134568[[#This Row],[Entrada]]="","",""", """)</f>
        <v/>
      </c>
      <c r="AD25" t="s">
        <v>54</v>
      </c>
      <c r="AE25" s="4" t="s">
        <v>542</v>
      </c>
      <c r="AF25" t="s">
        <v>55</v>
      </c>
      <c r="AG25" t="str">
        <f>IF(Table134568[[#This Row],[Categoria]]="Liturgia","liturgia",LOWER(LEFT(Table134568[[#This Row],[Titulo]],1)))</f>
        <v>b</v>
      </c>
      <c r="AH25" t="str">
        <f>LOWER(LEFT(Table134568[[#This Row],[Titulo]],1))</f>
        <v>b</v>
      </c>
      <c r="AI25" t="str">
        <f>LOWER(LEFT(Table134568[[#This Row],[Categoria]],1))</f>
        <v>p</v>
      </c>
      <c r="AJ25" t="str">
        <f>_xlfn.CONCAT(Table134568[[#This Row],[ID]:[c021]])</f>
        <v>{id:29,title: "Babilonia criminal", subtitle: "Sal 137 (136)", category: "Precatecumenado", moments: ["Paz", "Comunión", "Final", "Antiguo Testamento"], url: "/cantos/resucito/b/babiloniacriminal.html"},</v>
      </c>
      <c r="AK25" t="str">
        <f>UPPER(Table134568[[#This Row],[Titulo]])</f>
        <v>BABILONIA CRIMINAL</v>
      </c>
      <c r="AL25" t="str">
        <f>LOWER(SUBSTITUTE(Table134568[[#This Row],[CANTO]], " ", ""))</f>
        <v>babiloniacriminal</v>
      </c>
      <c r="AM25" t="str">
        <f>Table134568[[#This Row],[Subtitle5]]</f>
        <v>Sal 137 (136)</v>
      </c>
      <c r="AO25" t="str">
        <f>[1]!Table1[[#Headers],[CANTO]]</f>
        <v>CANTO</v>
      </c>
      <c r="AP25" t="str">
        <f>Table134568[[#This Row],[CANTO]]</f>
        <v>BABILONIA CRIMINAL</v>
      </c>
    </row>
    <row r="26" spans="1:42" x14ac:dyDescent="0.35">
      <c r="A26">
        <v>24</v>
      </c>
      <c r="B26" t="s">
        <v>42</v>
      </c>
      <c r="C26">
        <v>30</v>
      </c>
      <c r="D26" t="s">
        <v>43</v>
      </c>
      <c r="E26" t="s">
        <v>44</v>
      </c>
      <c r="F26" t="s">
        <v>45</v>
      </c>
      <c r="G26" t="s">
        <v>125</v>
      </c>
      <c r="H26" t="s">
        <v>47</v>
      </c>
      <c r="I26" t="s">
        <v>48</v>
      </c>
      <c r="J26" t="s">
        <v>45</v>
      </c>
      <c r="K26" t="s">
        <v>126</v>
      </c>
      <c r="L26" t="s">
        <v>50</v>
      </c>
      <c r="M26" t="s">
        <v>51</v>
      </c>
      <c r="N26" t="s">
        <v>45</v>
      </c>
      <c r="O26" t="s">
        <v>58</v>
      </c>
      <c r="P26" t="s">
        <v>45</v>
      </c>
      <c r="Q26" t="s">
        <v>53</v>
      </c>
      <c r="R26" t="s">
        <v>45</v>
      </c>
      <c r="S26" t="s">
        <v>65</v>
      </c>
      <c r="T26" t="str">
        <f>IF(Table134568[[#This Row],[Pentecostés]]="","",""", """)</f>
        <v>", "</v>
      </c>
      <c r="U26" t="s">
        <v>26</v>
      </c>
      <c r="V26" t="str">
        <f>IF(Table134568[[#This Row],[Virgen]]="","",""", """)</f>
        <v>", "</v>
      </c>
      <c r="W26" t="s">
        <v>66</v>
      </c>
      <c r="X26" t="str">
        <f>IF(Table134568[[#This Row],[Niños]]="","",""", """)</f>
        <v/>
      </c>
      <c r="Z26" t="str">
        <f>IF(Table134568[[#This Row],[Laudes]]="","",""", """)</f>
        <v/>
      </c>
      <c r="AB26" t="str">
        <f>IF(Table134568[[#This Row],[Entrada]]="","",""", """)</f>
        <v/>
      </c>
      <c r="AD26" t="s">
        <v>54</v>
      </c>
      <c r="AE26" s="4" t="s">
        <v>543</v>
      </c>
      <c r="AF26" t="s">
        <v>55</v>
      </c>
      <c r="AG26" t="str">
        <f>IF(Table134568[[#This Row],[Categoria]]="Liturgia","liturgia",LOWER(LEFT(Table134568[[#This Row],[Titulo]],1)))</f>
        <v>b</v>
      </c>
      <c r="AH26" t="str">
        <f>LOWER(LEFT(Table134568[[#This Row],[Titulo]],1))</f>
        <v>b</v>
      </c>
      <c r="AI26" t="str">
        <f>LOWER(LEFT(Table134568[[#This Row],[Categoria]],1))</f>
        <v>p</v>
      </c>
      <c r="AJ26" t="str">
        <f>_xlfn.CONCAT(Table134568[[#This Row],[ID]:[c021]])</f>
        <v>{id:30,title: "Balaam", subtitle: "Nm 23,7-24", category: "Precatecumenado", moments: ["Cuaresma", "Laudes", "Antiguo Testamento"], url: "/cantos/resucito/b/balaam.html"},</v>
      </c>
      <c r="AK26" t="str">
        <f>UPPER(Table134568[[#This Row],[Titulo]])</f>
        <v>BALAAM</v>
      </c>
      <c r="AL26" t="str">
        <f>LOWER(SUBSTITUTE(Table134568[[#This Row],[CANTO]], " ", ""))</f>
        <v>balaam</v>
      </c>
      <c r="AM26" t="str">
        <f>Table134568[[#This Row],[Subtitle5]]</f>
        <v>Nm 23,7-24</v>
      </c>
      <c r="AO26" t="str">
        <f>[1]!Table1[[#Headers],[CANTO]]</f>
        <v>CANTO</v>
      </c>
      <c r="AP26" t="str">
        <f>Table134568[[#This Row],[CANTO]]</f>
        <v>BALAAM</v>
      </c>
    </row>
    <row r="27" spans="1:42" x14ac:dyDescent="0.35">
      <c r="A27">
        <v>25</v>
      </c>
      <c r="B27" t="s">
        <v>42</v>
      </c>
      <c r="C27">
        <v>31</v>
      </c>
      <c r="D27" t="s">
        <v>43</v>
      </c>
      <c r="E27" t="s">
        <v>44</v>
      </c>
      <c r="F27" t="s">
        <v>45</v>
      </c>
      <c r="G27" t="s">
        <v>127</v>
      </c>
      <c r="H27" t="s">
        <v>47</v>
      </c>
      <c r="I27" t="s">
        <v>48</v>
      </c>
      <c r="J27" t="s">
        <v>45</v>
      </c>
      <c r="K27" t="s">
        <v>128</v>
      </c>
      <c r="L27" t="s">
        <v>50</v>
      </c>
      <c r="M27" t="s">
        <v>51</v>
      </c>
      <c r="N27" t="s">
        <v>45</v>
      </c>
      <c r="O27" t="s">
        <v>58</v>
      </c>
      <c r="P27" t="s">
        <v>45</v>
      </c>
      <c r="Q27" t="s">
        <v>53</v>
      </c>
      <c r="R27" t="s">
        <v>45</v>
      </c>
      <c r="S27" t="s">
        <v>65</v>
      </c>
      <c r="T27" t="str">
        <f>IF(Table134568[[#This Row],[Pentecostés]]="","",""", """)</f>
        <v>", "</v>
      </c>
      <c r="U27" t="s">
        <v>26</v>
      </c>
      <c r="V27" t="str">
        <f>IF(Table134568[[#This Row],[Virgen]]="","",""", """)</f>
        <v>", "</v>
      </c>
      <c r="W27" t="s">
        <v>66</v>
      </c>
      <c r="X27" t="str">
        <f>IF(Table134568[[#This Row],[Niños]]="","",""", """)</f>
        <v/>
      </c>
      <c r="Z27" t="str">
        <f>IF(Table134568[[#This Row],[Laudes]]="","",""", """)</f>
        <v/>
      </c>
      <c r="AB27" t="str">
        <f>IF(Table134568[[#This Row],[Entrada]]="","",""", """)</f>
        <v/>
      </c>
      <c r="AD27" t="s">
        <v>54</v>
      </c>
      <c r="AE27" s="4" t="s">
        <v>544</v>
      </c>
      <c r="AF27" t="s">
        <v>55</v>
      </c>
      <c r="AG27" t="str">
        <f>IF(Table134568[[#This Row],[Categoria]]="Liturgia","liturgia",LOWER(LEFT(Table134568[[#This Row],[Titulo]],1)))</f>
        <v>b</v>
      </c>
      <c r="AH27" t="str">
        <f>LOWER(LEFT(Table134568[[#This Row],[Titulo]],1))</f>
        <v>b</v>
      </c>
      <c r="AI27" t="str">
        <f>LOWER(LEFT(Table134568[[#This Row],[Categoria]],1))</f>
        <v>p</v>
      </c>
      <c r="AJ27" t="str">
        <f>_xlfn.CONCAT(Table134568[[#This Row],[ID]:[c021]])</f>
        <v>{id:31,title: "Bendeciré al Señor en todo tiempo", subtitle: "Sal 34 (33)", category: "Precatecumenado", moments: ["Cuaresma", "Laudes", "Antiguo Testamento"], url: "/cantos/resucito/b/bendecirealsenorentodotiempo.html"},</v>
      </c>
      <c r="AK27" t="str">
        <f>UPPER(Table134568[[#This Row],[Titulo]])</f>
        <v>BENDECIRÉ AL SEÑOR EN TODO TIEMPO</v>
      </c>
      <c r="AL27" t="str">
        <f>LOWER(SUBSTITUTE(Table134568[[#This Row],[CANTO]], " ", ""))</f>
        <v>bendeciréalseñorentodotiempo</v>
      </c>
      <c r="AM27" t="str">
        <f>Table134568[[#This Row],[Subtitle5]]</f>
        <v>Sal 34 (33)</v>
      </c>
      <c r="AO27" t="str">
        <f>[1]!Table1[[#Headers],[CANTO]]</f>
        <v>CANTO</v>
      </c>
      <c r="AP27" t="str">
        <f>Table134568[[#This Row],[CANTO]]</f>
        <v>BENDECIRÉ AL SEÑOR EN TODO TIEMPO</v>
      </c>
    </row>
    <row r="28" spans="1:42" x14ac:dyDescent="0.35">
      <c r="A28">
        <v>26</v>
      </c>
      <c r="B28" t="s">
        <v>42</v>
      </c>
      <c r="C28">
        <v>32</v>
      </c>
      <c r="D28" t="s">
        <v>43</v>
      </c>
      <c r="E28" t="s">
        <v>44</v>
      </c>
      <c r="F28" t="s">
        <v>45</v>
      </c>
      <c r="G28" t="s">
        <v>129</v>
      </c>
      <c r="H28" t="s">
        <v>47</v>
      </c>
      <c r="I28" t="s">
        <v>48</v>
      </c>
      <c r="J28" t="s">
        <v>45</v>
      </c>
      <c r="K28" t="s">
        <v>130</v>
      </c>
      <c r="L28" t="s">
        <v>50</v>
      </c>
      <c r="M28" t="s">
        <v>51</v>
      </c>
      <c r="N28" t="s">
        <v>45</v>
      </c>
      <c r="O28" t="s">
        <v>58</v>
      </c>
      <c r="P28" t="s">
        <v>45</v>
      </c>
      <c r="Q28" t="s">
        <v>53</v>
      </c>
      <c r="R28" t="s">
        <v>45</v>
      </c>
      <c r="S28" t="s">
        <v>18</v>
      </c>
      <c r="T28" t="str">
        <f>IF(Table134568[[#This Row],[Pentecostés]]="","",""", """)</f>
        <v/>
      </c>
      <c r="V28" t="str">
        <f>IF(Table134568[[#This Row],[Virgen]]="","",""", """)</f>
        <v/>
      </c>
      <c r="X28" t="str">
        <f>IF(Table134568[[#This Row],[Niños]]="","",""", """)</f>
        <v/>
      </c>
      <c r="Z28" t="str">
        <f>IF(Table134568[[#This Row],[Laudes]]="","",""", """)</f>
        <v/>
      </c>
      <c r="AB28" t="str">
        <f>IF(Table134568[[#This Row],[Entrada]]="","",""", """)</f>
        <v/>
      </c>
      <c r="AD28" t="s">
        <v>54</v>
      </c>
      <c r="AE28" s="4" t="s">
        <v>545</v>
      </c>
      <c r="AF28" t="s">
        <v>55</v>
      </c>
      <c r="AG28" t="str">
        <f>IF(Table134568[[#This Row],[Categoria]]="Liturgia","liturgia",LOWER(LEFT(Table134568[[#This Row],[Titulo]],1)))</f>
        <v>b</v>
      </c>
      <c r="AH28" t="str">
        <f>LOWER(LEFT(Table134568[[#This Row],[Titulo]],1))</f>
        <v>b</v>
      </c>
      <c r="AI28" t="str">
        <f>LOWER(LEFT(Table134568[[#This Row],[Categoria]],1))</f>
        <v>p</v>
      </c>
      <c r="AJ28" t="str">
        <f>_xlfn.CONCAT(Table134568[[#This Row],[ID]:[c021]])</f>
        <v>{id:32,title: "Bendice, alma mía, a Yahveh", subtitle: "Sal 103 (102)", category: "Precatecumenado", moments: ["Pascua"], url: "/cantos/resucito/b/bendicealmamiaayahveh.html"},</v>
      </c>
      <c r="AK28" t="str">
        <f>UPPER(Table134568[[#This Row],[Titulo]])</f>
        <v>BENDICE, ALMA MÍA, A YAHVEH</v>
      </c>
      <c r="AL28" t="str">
        <f>LOWER(SUBSTITUTE(Table134568[[#This Row],[CANTO]], " ", ""))</f>
        <v>bendice,almamía,ayahveh</v>
      </c>
      <c r="AM28" t="str">
        <f>Table134568[[#This Row],[Subtitle5]]</f>
        <v>Sal 103 (102)</v>
      </c>
      <c r="AO28" t="str">
        <f>[1]!Table1[[#Headers],[CANTO]]</f>
        <v>CANTO</v>
      </c>
      <c r="AP28" t="str">
        <f>Table134568[[#This Row],[CANTO]]</f>
        <v>BENDICE, ALMA MÍA, A YAHVEH</v>
      </c>
    </row>
    <row r="29" spans="1:42" x14ac:dyDescent="0.35">
      <c r="A29">
        <v>27</v>
      </c>
      <c r="B29" t="s">
        <v>42</v>
      </c>
      <c r="C29">
        <v>34</v>
      </c>
      <c r="D29" t="s">
        <v>43</v>
      </c>
      <c r="E29" t="s">
        <v>44</v>
      </c>
      <c r="F29" t="s">
        <v>45</v>
      </c>
      <c r="G29" t="s">
        <v>133</v>
      </c>
      <c r="H29" t="s">
        <v>47</v>
      </c>
      <c r="I29" t="s">
        <v>48</v>
      </c>
      <c r="J29" t="s">
        <v>45</v>
      </c>
      <c r="K29" t="s">
        <v>134</v>
      </c>
      <c r="L29" t="s">
        <v>50</v>
      </c>
      <c r="M29" t="s">
        <v>51</v>
      </c>
      <c r="N29" t="s">
        <v>45</v>
      </c>
      <c r="O29" t="s">
        <v>58</v>
      </c>
      <c r="P29" t="s">
        <v>45</v>
      </c>
      <c r="Q29" t="s">
        <v>53</v>
      </c>
      <c r="R29" t="s">
        <v>45</v>
      </c>
      <c r="S29" t="s">
        <v>135</v>
      </c>
      <c r="T29" t="str">
        <f>IF(Table134568[[#This Row],[Pentecostés]]="","",""", """)</f>
        <v/>
      </c>
      <c r="V29" t="str">
        <f>IF(Table134568[[#This Row],[Virgen]]="","",""", """)</f>
        <v/>
      </c>
      <c r="X29" t="str">
        <f>IF(Table134568[[#This Row],[Niños]]="","",""", """)</f>
        <v/>
      </c>
      <c r="Z29" t="str">
        <f>IF(Table134568[[#This Row],[Laudes]]="","",""", """)</f>
        <v/>
      </c>
      <c r="AB29" t="str">
        <f>IF(Table134568[[#This Row],[Entrada]]="","",""", """)</f>
        <v/>
      </c>
      <c r="AD29" t="s">
        <v>54</v>
      </c>
      <c r="AE29" s="4" t="s">
        <v>546</v>
      </c>
      <c r="AF29" t="s">
        <v>55</v>
      </c>
      <c r="AG29" t="str">
        <f>IF(Table134568[[#This Row],[Categoria]]="Liturgia","liturgia",LOWER(LEFT(Table134568[[#This Row],[Titulo]],1)))</f>
        <v>b</v>
      </c>
      <c r="AH29" t="str">
        <f>LOWER(LEFT(Table134568[[#This Row],[Titulo]],1))</f>
        <v>b</v>
      </c>
      <c r="AI29" t="str">
        <f>LOWER(LEFT(Table134568[[#This Row],[Categoria]],1))</f>
        <v>p</v>
      </c>
      <c r="AJ29" t="str">
        <f>_xlfn.CONCAT(Table134568[[#This Row],[ID]:[c021]])</f>
        <v>{id:34,title: "Bendita eres tú, María", subtitle: "Lucas 1,42-45", category: "Precatecumenado", moments: ["Penitencial"], url: "/cantos/resucito/b/benditaerestumaria.html"},</v>
      </c>
      <c r="AK29" t="str">
        <f>UPPER(Table134568[[#This Row],[Titulo]])</f>
        <v>BENDITA ERES TÚ, MARÍA</v>
      </c>
      <c r="AL29" t="str">
        <f>LOWER(SUBSTITUTE(Table134568[[#This Row],[CANTO]], " ", ""))</f>
        <v>benditaerestú,maría</v>
      </c>
      <c r="AM29" t="str">
        <f>Table134568[[#This Row],[Subtitle5]]</f>
        <v>Lucas 1,42-45</v>
      </c>
      <c r="AO29" t="str">
        <f>[1]!Table1[[#Headers],[CANTO]]</f>
        <v>CANTO</v>
      </c>
      <c r="AP29" t="str">
        <f>Table134568[[#This Row],[CANTO]]</f>
        <v>BENDITA ERES TÚ, MARÍA</v>
      </c>
    </row>
    <row r="30" spans="1:42" x14ac:dyDescent="0.35">
      <c r="A30">
        <v>28</v>
      </c>
      <c r="B30" t="s">
        <v>42</v>
      </c>
      <c r="C30">
        <v>35</v>
      </c>
      <c r="D30" t="s">
        <v>43</v>
      </c>
      <c r="E30" t="s">
        <v>44</v>
      </c>
      <c r="F30" t="s">
        <v>45</v>
      </c>
      <c r="G30" t="s">
        <v>136</v>
      </c>
      <c r="H30" t="s">
        <v>47</v>
      </c>
      <c r="I30" t="s">
        <v>48</v>
      </c>
      <c r="J30" t="s">
        <v>45</v>
      </c>
      <c r="K30" t="s">
        <v>137</v>
      </c>
      <c r="L30" t="s">
        <v>50</v>
      </c>
      <c r="M30" t="s">
        <v>51</v>
      </c>
      <c r="N30" t="s">
        <v>45</v>
      </c>
      <c r="O30" t="s">
        <v>58</v>
      </c>
      <c r="P30" t="s">
        <v>45</v>
      </c>
      <c r="Q30" t="s">
        <v>53</v>
      </c>
      <c r="R30" t="s">
        <v>45</v>
      </c>
      <c r="S30" t="s">
        <v>22</v>
      </c>
      <c r="T30" t="str">
        <f>IF(Table134568[[#This Row],[Pentecostés]]="","",""", """)</f>
        <v>", "</v>
      </c>
      <c r="U30" t="s">
        <v>28</v>
      </c>
      <c r="V30" t="str">
        <f>IF(Table134568[[#This Row],[Virgen]]="","",""", """)</f>
        <v>", "</v>
      </c>
      <c r="W30" t="s">
        <v>81</v>
      </c>
      <c r="X30" t="str">
        <f>IF(Table134568[[#This Row],[Niños]]="","",""", """)</f>
        <v>", "</v>
      </c>
      <c r="Y30" t="s">
        <v>62</v>
      </c>
      <c r="Z30" t="str">
        <f>IF(Table134568[[#This Row],[Laudes]]="","",""", """)</f>
        <v/>
      </c>
      <c r="AB30" t="str">
        <f>IF(Table134568[[#This Row],[Entrada]]="","",""", """)</f>
        <v/>
      </c>
      <c r="AD30" t="s">
        <v>54</v>
      </c>
      <c r="AE30" s="4" t="s">
        <v>547</v>
      </c>
      <c r="AF30" t="s">
        <v>55</v>
      </c>
      <c r="AG30" t="str">
        <f>IF(Table134568[[#This Row],[Categoria]]="Liturgia","liturgia",LOWER(LEFT(Table134568[[#This Row],[Titulo]],1)))</f>
        <v>b</v>
      </c>
      <c r="AH30" t="str">
        <f>LOWER(LEFT(Table134568[[#This Row],[Titulo]],1))</f>
        <v>b</v>
      </c>
      <c r="AI30" t="str">
        <f>LOWER(LEFT(Table134568[[#This Row],[Categoria]],1))</f>
        <v>p</v>
      </c>
      <c r="AJ30" t="str">
        <f>_xlfn.CONCAT(Table134568[[#This Row],[ID]:[c021]])</f>
        <v>{id:35,title: "Bendito eres, Señor", subtitle: "Daniel 3,52-57", category: "Precatecumenado", moments: ["Virgen", "Entrada", "Final", "Nuevo Testamento"], url: "/cantos/resucito/b/benditoeressenor.html"},</v>
      </c>
      <c r="AK30" t="str">
        <f>UPPER(Table134568[[#This Row],[Titulo]])</f>
        <v>BENDITO ERES, SEÑOR</v>
      </c>
      <c r="AL30" t="str">
        <f>LOWER(SUBSTITUTE(Table134568[[#This Row],[CANTO]], " ", ""))</f>
        <v>benditoeres,señor</v>
      </c>
      <c r="AM30" t="str">
        <f>Table134568[[#This Row],[Subtitle5]]</f>
        <v>Daniel 3,52-57</v>
      </c>
      <c r="AO30" t="str">
        <f>[1]!Table1[[#Headers],[CANTO]]</f>
        <v>CANTO</v>
      </c>
      <c r="AP30" t="str">
        <f>Table134568[[#This Row],[CANTO]]</f>
        <v>BENDITO ERES, SEÑOR</v>
      </c>
    </row>
    <row r="31" spans="1:42" x14ac:dyDescent="0.35">
      <c r="A31">
        <v>29</v>
      </c>
      <c r="B31" t="s">
        <v>42</v>
      </c>
      <c r="C31">
        <v>36</v>
      </c>
      <c r="D31" t="s">
        <v>43</v>
      </c>
      <c r="E31" t="s">
        <v>44</v>
      </c>
      <c r="F31" t="s">
        <v>45</v>
      </c>
      <c r="G31" t="s">
        <v>138</v>
      </c>
      <c r="H31" t="s">
        <v>47</v>
      </c>
      <c r="I31" t="s">
        <v>48</v>
      </c>
      <c r="J31" t="s">
        <v>45</v>
      </c>
      <c r="K31" t="s">
        <v>139</v>
      </c>
      <c r="L31" t="s">
        <v>50</v>
      </c>
      <c r="M31" t="s">
        <v>51</v>
      </c>
      <c r="N31" t="s">
        <v>45</v>
      </c>
      <c r="O31" t="s">
        <v>58</v>
      </c>
      <c r="P31" t="s">
        <v>45</v>
      </c>
      <c r="Q31" t="s">
        <v>53</v>
      </c>
      <c r="R31" t="s">
        <v>45</v>
      </c>
      <c r="S31" t="s">
        <v>75</v>
      </c>
      <c r="T31" t="str">
        <f>IF(Table134568[[#This Row],[Pentecostés]]="","",""", """)</f>
        <v>", "</v>
      </c>
      <c r="U31" t="s">
        <v>66</v>
      </c>
      <c r="V31" t="str">
        <f>IF(Table134568[[#This Row],[Virgen]]="","",""", """)</f>
        <v/>
      </c>
      <c r="X31" t="str">
        <f>IF(Table134568[[#This Row],[Niños]]="","",""", """)</f>
        <v/>
      </c>
      <c r="Z31" t="str">
        <f>IF(Table134568[[#This Row],[Laudes]]="","",""", """)</f>
        <v/>
      </c>
      <c r="AB31" t="str">
        <f>IF(Table134568[[#This Row],[Entrada]]="","",""", """)</f>
        <v/>
      </c>
      <c r="AD31" t="s">
        <v>54</v>
      </c>
      <c r="AE31" s="4" t="s">
        <v>548</v>
      </c>
      <c r="AF31" t="s">
        <v>55</v>
      </c>
      <c r="AG31" t="str">
        <f>IF(Table134568[[#This Row],[Categoria]]="Liturgia","liturgia",LOWER(LEFT(Table134568[[#This Row],[Titulo]],1)))</f>
        <v>b</v>
      </c>
      <c r="AH31" t="str">
        <f>LOWER(LEFT(Table134568[[#This Row],[Titulo]],1))</f>
        <v>b</v>
      </c>
      <c r="AI31" t="str">
        <f>LOWER(LEFT(Table134568[[#This Row],[Categoria]],1))</f>
        <v>p</v>
      </c>
      <c r="AJ31" t="str">
        <f>_xlfn.CONCAT(Table134568[[#This Row],[ID]:[c021]])</f>
        <v>{id:36,title: "Bendito sea Dios", subtitle: "Efesios 1,3-13", category: "Precatecumenado", moments: ["Laudes/Visperas", "Antiguo Testamento"], url: "/cantos/resucito/b/benditoseadios.html"},</v>
      </c>
      <c r="AK31" t="str">
        <f>UPPER(Table134568[[#This Row],[Titulo]])</f>
        <v>BENDITO SEA DIOS</v>
      </c>
      <c r="AL31" t="str">
        <f>LOWER(SUBSTITUTE(Table134568[[#This Row],[CANTO]], " ", ""))</f>
        <v>benditoseadios</v>
      </c>
      <c r="AM31" t="str">
        <f>Table134568[[#This Row],[Subtitle5]]</f>
        <v>Efesios 1,3-13</v>
      </c>
      <c r="AO31" t="str">
        <f>[1]!Table1[[#Headers],[CANTO]]</f>
        <v>CANTO</v>
      </c>
      <c r="AP31" t="str">
        <f>Table134568[[#This Row],[CANTO]]</f>
        <v>BENDITO SEA DIOS</v>
      </c>
    </row>
    <row r="32" spans="1:42" x14ac:dyDescent="0.35">
      <c r="A32">
        <v>30</v>
      </c>
      <c r="B32" t="s">
        <v>42</v>
      </c>
      <c r="C32">
        <v>37</v>
      </c>
      <c r="D32" t="s">
        <v>43</v>
      </c>
      <c r="E32" t="s">
        <v>44</v>
      </c>
      <c r="F32" t="s">
        <v>45</v>
      </c>
      <c r="G32" t="s">
        <v>140</v>
      </c>
      <c r="H32" t="s">
        <v>47</v>
      </c>
      <c r="I32" t="s">
        <v>48</v>
      </c>
      <c r="J32" t="s">
        <v>45</v>
      </c>
      <c r="K32" t="s">
        <v>141</v>
      </c>
      <c r="L32" t="s">
        <v>50</v>
      </c>
      <c r="M32" t="s">
        <v>51</v>
      </c>
      <c r="N32" t="s">
        <v>45</v>
      </c>
      <c r="O32" t="s">
        <v>58</v>
      </c>
      <c r="P32" t="s">
        <v>45</v>
      </c>
      <c r="Q32" t="s">
        <v>53</v>
      </c>
      <c r="R32" t="s">
        <v>45</v>
      </c>
      <c r="T32" t="str">
        <f>IF(Table134568[[#This Row],[Pentecostés]]="","",""", """)</f>
        <v/>
      </c>
      <c r="V32" t="str">
        <f>IF(Table134568[[#This Row],[Virgen]]="","",""", """)</f>
        <v/>
      </c>
      <c r="X32" t="str">
        <f>IF(Table134568[[#This Row],[Niños]]="","",""", """)</f>
        <v/>
      </c>
      <c r="Z32" t="str">
        <f>IF(Table134568[[#This Row],[Laudes]]="","",""", """)</f>
        <v/>
      </c>
      <c r="AB32" t="str">
        <f>IF(Table134568[[#This Row],[Entrada]]="","",""", """)</f>
        <v/>
      </c>
      <c r="AD32" t="s">
        <v>54</v>
      </c>
      <c r="AE32" s="4" t="s">
        <v>549</v>
      </c>
      <c r="AF32" t="s">
        <v>55</v>
      </c>
      <c r="AG32" t="str">
        <f>IF(Table134568[[#This Row],[Categoria]]="Liturgia","liturgia",LOWER(LEFT(Table134568[[#This Row],[Titulo]],1)))</f>
        <v>b</v>
      </c>
      <c r="AH32" t="str">
        <f>LOWER(LEFT(Table134568[[#This Row],[Titulo]],1))</f>
        <v>b</v>
      </c>
      <c r="AI32" t="str">
        <f>LOWER(LEFT(Table134568[[#This Row],[Categoria]],1))</f>
        <v>p</v>
      </c>
      <c r="AJ32" t="str">
        <f>_xlfn.CONCAT(Table134568[[#This Row],[ID]:[c021]])</f>
        <v>{id:37,title: "Benedictus", subtitle: "Lucas 1,67-80", category: "Precatecumenado", moments: [""], url: "/cantos/resucito/b/benedictus.html"},</v>
      </c>
      <c r="AK32" t="str">
        <f>UPPER(Table134568[[#This Row],[Titulo]])</f>
        <v>BENEDICTUS</v>
      </c>
      <c r="AL32" t="str">
        <f>LOWER(SUBSTITUTE(Table134568[[#This Row],[CANTO]], " ", ""))</f>
        <v>benedictus</v>
      </c>
      <c r="AM32" t="str">
        <f>Table134568[[#This Row],[Subtitle5]]</f>
        <v>Lucas 1,67-80</v>
      </c>
      <c r="AO32" t="str">
        <f>[1]!Table1[[#Headers],[CANTO]]</f>
        <v>CANTO</v>
      </c>
      <c r="AP32" t="str">
        <f>Table134568[[#This Row],[CANTO]]</f>
        <v>BENEDICTUS</v>
      </c>
    </row>
    <row r="33" spans="1:42" x14ac:dyDescent="0.35">
      <c r="A33">
        <v>31</v>
      </c>
      <c r="B33" t="s">
        <v>42</v>
      </c>
      <c r="C33">
        <v>38</v>
      </c>
      <c r="D33" t="s">
        <v>43</v>
      </c>
      <c r="E33" t="s">
        <v>44</v>
      </c>
      <c r="F33" t="s">
        <v>45</v>
      </c>
      <c r="G33" t="s">
        <v>142</v>
      </c>
      <c r="H33" t="s">
        <v>47</v>
      </c>
      <c r="I33" t="s">
        <v>48</v>
      </c>
      <c r="J33" t="s">
        <v>45</v>
      </c>
      <c r="K33" t="s">
        <v>143</v>
      </c>
      <c r="L33" t="s">
        <v>50</v>
      </c>
      <c r="M33" t="s">
        <v>51</v>
      </c>
      <c r="N33" t="s">
        <v>45</v>
      </c>
      <c r="O33" t="s">
        <v>58</v>
      </c>
      <c r="P33" t="s">
        <v>45</v>
      </c>
      <c r="Q33" t="s">
        <v>53</v>
      </c>
      <c r="R33" t="s">
        <v>45</v>
      </c>
      <c r="S33" t="s">
        <v>75</v>
      </c>
      <c r="T33" t="str">
        <f>IF(Table134568[[#This Row],[Pentecostés]]="","",""", """)</f>
        <v>", "</v>
      </c>
      <c r="U33" t="s">
        <v>62</v>
      </c>
      <c r="V33" t="str">
        <f>IF(Table134568[[#This Row],[Virgen]]="","",""", """)</f>
        <v/>
      </c>
      <c r="X33" t="str">
        <f>IF(Table134568[[#This Row],[Niños]]="","",""", """)</f>
        <v/>
      </c>
      <c r="Z33" t="str">
        <f>IF(Table134568[[#This Row],[Laudes]]="","",""", """)</f>
        <v/>
      </c>
      <c r="AB33" t="str">
        <f>IF(Table134568[[#This Row],[Entrada]]="","",""", """)</f>
        <v/>
      </c>
      <c r="AD33" t="s">
        <v>54</v>
      </c>
      <c r="AE33" s="4" t="s">
        <v>550</v>
      </c>
      <c r="AF33" t="s">
        <v>55</v>
      </c>
      <c r="AG33" t="str">
        <f>IF(Table134568[[#This Row],[Categoria]]="Liturgia","liturgia",LOWER(LEFT(Table134568[[#This Row],[Titulo]],1)))</f>
        <v>c</v>
      </c>
      <c r="AH33" t="str">
        <f>LOWER(LEFT(Table134568[[#This Row],[Titulo]],1))</f>
        <v>c</v>
      </c>
      <c r="AI33" t="str">
        <f>LOWER(LEFT(Table134568[[#This Row],[Categoria]],1))</f>
        <v>p</v>
      </c>
      <c r="AJ33" t="str">
        <f>_xlfn.CONCAT(Table134568[[#This Row],[ID]:[c021]])</f>
        <v>{id:38,title: "Cantad a Dios", subtitle: "Salmo 67 (68) 2.4-7", category: "Precatecumenado", moments: ["Laudes/Visperas", "Nuevo Testamento"], url: "/cantos/resucito/c/cantadadios.html"},</v>
      </c>
      <c r="AK33" t="str">
        <f>UPPER(Table134568[[#This Row],[Titulo]])</f>
        <v>CANTAD A DIOS</v>
      </c>
      <c r="AL33" t="str">
        <f>LOWER(SUBSTITUTE(Table134568[[#This Row],[CANTO]], " ", ""))</f>
        <v>cantadadios</v>
      </c>
      <c r="AM33" t="str">
        <f>Table134568[[#This Row],[Subtitle5]]</f>
        <v>Salmo 67 (68) 2.4-7</v>
      </c>
      <c r="AO33" t="str">
        <f>[1]!Table1[[#Headers],[CANTO]]</f>
        <v>CANTO</v>
      </c>
      <c r="AP33" t="str">
        <f>Table134568[[#This Row],[CANTO]]</f>
        <v>CANTAD A DIOS</v>
      </c>
    </row>
    <row r="34" spans="1:42" x14ac:dyDescent="0.35">
      <c r="A34">
        <v>32</v>
      </c>
      <c r="B34" t="s">
        <v>42</v>
      </c>
      <c r="C34">
        <v>39</v>
      </c>
      <c r="D34" t="s">
        <v>43</v>
      </c>
      <c r="E34" t="s">
        <v>44</v>
      </c>
      <c r="F34" t="s">
        <v>45</v>
      </c>
      <c r="G34" t="s">
        <v>144</v>
      </c>
      <c r="H34" t="s">
        <v>47</v>
      </c>
      <c r="I34" t="s">
        <v>48</v>
      </c>
      <c r="J34" t="s">
        <v>45</v>
      </c>
      <c r="K34" t="s">
        <v>145</v>
      </c>
      <c r="L34" t="s">
        <v>50</v>
      </c>
      <c r="M34" t="s">
        <v>51</v>
      </c>
      <c r="N34" t="s">
        <v>45</v>
      </c>
      <c r="O34" t="s">
        <v>58</v>
      </c>
      <c r="P34" t="s">
        <v>45</v>
      </c>
      <c r="Q34" t="s">
        <v>53</v>
      </c>
      <c r="R34" t="s">
        <v>45</v>
      </c>
      <c r="S34" t="s">
        <v>65</v>
      </c>
      <c r="T34" t="str">
        <f>IF(Table134568[[#This Row],[Pentecostés]]="","",""", """)</f>
        <v>", "</v>
      </c>
      <c r="U34" t="s">
        <v>26</v>
      </c>
      <c r="V34" t="str">
        <f>IF(Table134568[[#This Row],[Virgen]]="","",""", """)</f>
        <v>", "</v>
      </c>
      <c r="W34" t="s">
        <v>66</v>
      </c>
      <c r="X34" t="str">
        <f>IF(Table134568[[#This Row],[Niños]]="","",""", """)</f>
        <v/>
      </c>
      <c r="Z34" t="str">
        <f>IF(Table134568[[#This Row],[Laudes]]="","",""", """)</f>
        <v/>
      </c>
      <c r="AB34" t="str">
        <f>IF(Table134568[[#This Row],[Entrada]]="","",""", """)</f>
        <v/>
      </c>
      <c r="AD34" t="s">
        <v>54</v>
      </c>
      <c r="AE34" s="4" t="s">
        <v>551</v>
      </c>
      <c r="AF34" t="s">
        <v>55</v>
      </c>
      <c r="AG34" t="str">
        <f>IF(Table134568[[#This Row],[Categoria]]="Liturgia","liturgia",LOWER(LEFT(Table134568[[#This Row],[Titulo]],1)))</f>
        <v>c</v>
      </c>
      <c r="AH34" t="str">
        <f>LOWER(LEFT(Table134568[[#This Row],[Titulo]],1))</f>
        <v>c</v>
      </c>
      <c r="AI34" t="str">
        <f>LOWER(LEFT(Table134568[[#This Row],[Categoria]],1))</f>
        <v>p</v>
      </c>
      <c r="AJ34" t="str">
        <f>_xlfn.CONCAT(Table134568[[#This Row],[ID]:[c021]])</f>
        <v>{id:39,title: "Cantad al Señor", subtitle: "Salmo 117 (116)", category: "Precatecumenado", moments: ["Cuaresma", "Laudes", "Antiguo Testamento"], url: "/cantos/resucito/c/cantadalsenor.html"},</v>
      </c>
      <c r="AK34" t="str">
        <f>UPPER(Table134568[[#This Row],[Titulo]])</f>
        <v>CANTAD AL SEÑOR</v>
      </c>
      <c r="AL34" t="str">
        <f>LOWER(SUBSTITUTE(Table134568[[#This Row],[CANTO]], " ", ""))</f>
        <v>cantadalseñor</v>
      </c>
      <c r="AM34" t="str">
        <f>Table134568[[#This Row],[Subtitle5]]</f>
        <v>Salmo 117 (116)</v>
      </c>
      <c r="AO34" t="str">
        <f>[1]!Table1[[#Headers],[CANTO]]</f>
        <v>CANTO</v>
      </c>
      <c r="AP34" t="str">
        <f>Table134568[[#This Row],[CANTO]]</f>
        <v>CANTAD AL SEÑOR</v>
      </c>
    </row>
    <row r="35" spans="1:42" x14ac:dyDescent="0.35">
      <c r="A35">
        <v>33</v>
      </c>
      <c r="B35" t="s">
        <v>42</v>
      </c>
      <c r="C35">
        <v>40</v>
      </c>
      <c r="D35" t="s">
        <v>43</v>
      </c>
      <c r="E35" t="s">
        <v>44</v>
      </c>
      <c r="F35" t="s">
        <v>45</v>
      </c>
      <c r="G35" t="s">
        <v>146</v>
      </c>
      <c r="H35" t="s">
        <v>47</v>
      </c>
      <c r="I35" t="s">
        <v>48</v>
      </c>
      <c r="J35" t="s">
        <v>45</v>
      </c>
      <c r="K35" t="s">
        <v>147</v>
      </c>
      <c r="L35" t="s">
        <v>50</v>
      </c>
      <c r="M35" t="s">
        <v>51</v>
      </c>
      <c r="N35" t="s">
        <v>45</v>
      </c>
      <c r="O35" t="s">
        <v>58</v>
      </c>
      <c r="P35" t="s">
        <v>45</v>
      </c>
      <c r="Q35" t="s">
        <v>53</v>
      </c>
      <c r="R35" t="s">
        <v>45</v>
      </c>
      <c r="S35" t="s">
        <v>75</v>
      </c>
      <c r="T35" t="str">
        <f>IF(Table134568[[#This Row],[Pentecostés]]="","",""", """)</f>
        <v>", "</v>
      </c>
      <c r="U35" t="s">
        <v>28</v>
      </c>
      <c r="V35" t="str">
        <f>IF(Table134568[[#This Row],[Virgen]]="","",""", """)</f>
        <v>", "</v>
      </c>
      <c r="W35" t="s">
        <v>81</v>
      </c>
      <c r="X35" t="str">
        <f>IF(Table134568[[#This Row],[Niños]]="","",""", """)</f>
        <v>", "</v>
      </c>
      <c r="Y35" t="s">
        <v>66</v>
      </c>
      <c r="Z35" t="str">
        <f>IF(Table134568[[#This Row],[Laudes]]="","",""", """)</f>
        <v/>
      </c>
      <c r="AB35" t="str">
        <f>IF(Table134568[[#This Row],[Entrada]]="","",""", """)</f>
        <v/>
      </c>
      <c r="AD35" t="s">
        <v>54</v>
      </c>
      <c r="AE35" s="4" t="s">
        <v>552</v>
      </c>
      <c r="AF35" t="s">
        <v>55</v>
      </c>
      <c r="AG35" t="str">
        <f>IF(Table134568[[#This Row],[Categoria]]="Liturgia","liturgia",LOWER(LEFT(Table134568[[#This Row],[Titulo]],1)))</f>
        <v>c</v>
      </c>
      <c r="AH35" t="str">
        <f>LOWER(LEFT(Table134568[[#This Row],[Titulo]],1))</f>
        <v>c</v>
      </c>
      <c r="AI35" t="str">
        <f>LOWER(LEFT(Table134568[[#This Row],[Categoria]],1))</f>
        <v>p</v>
      </c>
      <c r="AJ35" t="str">
        <f>_xlfn.CONCAT(Table134568[[#This Row],[ID]:[c021]])</f>
        <v>{id:40,title: "Cántico de los tres jóvenes", subtitle: "Daniel 3,57-58", category: "Precatecumenado", moments: ["Laudes/Visperas", "Entrada", "Final", "Antiguo Testamento"], url: "/cantos/resucito/c/canticodelostresjovenes.html"},</v>
      </c>
      <c r="AK35" t="str">
        <f>UPPER(Table134568[[#This Row],[Titulo]])</f>
        <v>CÁNTICO DE LOS TRES JÓVENES</v>
      </c>
      <c r="AL35" t="str">
        <f>LOWER(SUBSTITUTE(Table134568[[#This Row],[CANTO]], " ", ""))</f>
        <v>cánticodelostresjóvenes</v>
      </c>
      <c r="AM35" t="str">
        <f>Table134568[[#This Row],[Subtitle5]]</f>
        <v>Daniel 3,57-58</v>
      </c>
      <c r="AO35" t="str">
        <f>[1]!Table1[[#Headers],[CANTO]]</f>
        <v>CANTO</v>
      </c>
      <c r="AP35" t="str">
        <f>Table134568[[#This Row],[CANTO]]</f>
        <v>CÁNTICO DE LOS TRES JÓVENES</v>
      </c>
    </row>
    <row r="36" spans="1:42" x14ac:dyDescent="0.35">
      <c r="A36">
        <v>34</v>
      </c>
      <c r="B36" t="s">
        <v>42</v>
      </c>
      <c r="C36">
        <v>41</v>
      </c>
      <c r="D36" t="s">
        <v>43</v>
      </c>
      <c r="E36" t="s">
        <v>44</v>
      </c>
      <c r="F36" t="s">
        <v>45</v>
      </c>
      <c r="G36" t="s">
        <v>148</v>
      </c>
      <c r="H36" t="s">
        <v>47</v>
      </c>
      <c r="I36" t="s">
        <v>48</v>
      </c>
      <c r="J36" t="s">
        <v>45</v>
      </c>
      <c r="K36" t="s">
        <v>149</v>
      </c>
      <c r="L36" t="s">
        <v>50</v>
      </c>
      <c r="M36" t="s">
        <v>51</v>
      </c>
      <c r="N36" t="s">
        <v>45</v>
      </c>
      <c r="O36" t="s">
        <v>58</v>
      </c>
      <c r="P36" t="s">
        <v>45</v>
      </c>
      <c r="Q36" t="s">
        <v>53</v>
      </c>
      <c r="R36" t="s">
        <v>45</v>
      </c>
      <c r="S36" t="s">
        <v>75</v>
      </c>
      <c r="T36" t="str">
        <f>IF(Table134568[[#This Row],[Pentecostés]]="","",""", """)</f>
        <v>", "</v>
      </c>
      <c r="U36" t="s">
        <v>66</v>
      </c>
      <c r="V36" t="str">
        <f>IF(Table134568[[#This Row],[Virgen]]="","",""", """)</f>
        <v/>
      </c>
      <c r="X36" t="str">
        <f>IF(Table134568[[#This Row],[Niños]]="","",""", """)</f>
        <v/>
      </c>
      <c r="Z36" t="str">
        <f>IF(Table134568[[#This Row],[Laudes]]="","",""", """)</f>
        <v/>
      </c>
      <c r="AB36" t="str">
        <f>IF(Table134568[[#This Row],[Entrada]]="","",""", """)</f>
        <v/>
      </c>
      <c r="AD36" t="s">
        <v>54</v>
      </c>
      <c r="AE36" s="4" t="s">
        <v>553</v>
      </c>
      <c r="AF36" t="s">
        <v>55</v>
      </c>
      <c r="AG36" t="str">
        <f>IF(Table134568[[#This Row],[Categoria]]="Liturgia","liturgia",LOWER(LEFT(Table134568[[#This Row],[Titulo]],1)))</f>
        <v>c</v>
      </c>
      <c r="AH36" t="str">
        <f>LOWER(LEFT(Table134568[[#This Row],[Titulo]],1))</f>
        <v>c</v>
      </c>
      <c r="AI36" t="str">
        <f>LOWER(LEFT(Table134568[[#This Row],[Categoria]],1))</f>
        <v>p</v>
      </c>
      <c r="AJ36" t="str">
        <f>_xlfn.CONCAT(Table134568[[#This Row],[ID]:[c021]])</f>
        <v>{id:41,title: "Canto de Moisés", subtitle: "Éxodo 15,1-18", category: "Precatecumenado", moments: ["Laudes/Visperas", "Antiguo Testamento"], url: "/cantos/resucito/c/cantodemoises.html"},</v>
      </c>
      <c r="AK36" t="str">
        <f>UPPER(Table134568[[#This Row],[Titulo]])</f>
        <v>CANTO DE MOISÉS</v>
      </c>
      <c r="AL36" t="str">
        <f>LOWER(SUBSTITUTE(Table134568[[#This Row],[CANTO]], " ", ""))</f>
        <v>cantodemoisés</v>
      </c>
      <c r="AM36" t="str">
        <f>Table134568[[#This Row],[Subtitle5]]</f>
        <v>Éxodo 15,1-18</v>
      </c>
      <c r="AO36" t="str">
        <f>[1]!Table1[[#Headers],[CANTO]]</f>
        <v>CANTO</v>
      </c>
      <c r="AP36" t="str">
        <f>Table134568[[#This Row],[CANTO]]</f>
        <v>CANTO DE MOISÉS</v>
      </c>
    </row>
    <row r="37" spans="1:42" x14ac:dyDescent="0.35">
      <c r="A37">
        <v>35</v>
      </c>
      <c r="B37" t="s">
        <v>42</v>
      </c>
      <c r="C37">
        <v>42</v>
      </c>
      <c r="D37" t="s">
        <v>43</v>
      </c>
      <c r="E37" t="s">
        <v>44</v>
      </c>
      <c r="F37" t="s">
        <v>45</v>
      </c>
      <c r="G37" t="s">
        <v>150</v>
      </c>
      <c r="H37" t="s">
        <v>47</v>
      </c>
      <c r="I37" t="s">
        <v>48</v>
      </c>
      <c r="J37" t="s">
        <v>45</v>
      </c>
      <c r="K37" t="s">
        <v>151</v>
      </c>
      <c r="L37" t="s">
        <v>50</v>
      </c>
      <c r="M37" t="s">
        <v>51</v>
      </c>
      <c r="N37" t="s">
        <v>45</v>
      </c>
      <c r="O37" t="s">
        <v>58</v>
      </c>
      <c r="P37" t="s">
        <v>45</v>
      </c>
      <c r="Q37" t="s">
        <v>53</v>
      </c>
      <c r="R37" t="s">
        <v>45</v>
      </c>
      <c r="S37" t="s">
        <v>18</v>
      </c>
      <c r="T37" t="str">
        <f>IF(Table134568[[#This Row],[Pentecostés]]="","",""", """)</f>
        <v>", "</v>
      </c>
      <c r="U37" t="s">
        <v>66</v>
      </c>
      <c r="V37" t="str">
        <f>IF(Table134568[[#This Row],[Virgen]]="","",""", """)</f>
        <v/>
      </c>
      <c r="X37" t="str">
        <f>IF(Table134568[[#This Row],[Niños]]="","",""", """)</f>
        <v/>
      </c>
      <c r="Z37" t="str">
        <f>IF(Table134568[[#This Row],[Laudes]]="","",""", """)</f>
        <v/>
      </c>
      <c r="AB37" t="str">
        <f>IF(Table134568[[#This Row],[Entrada]]="","",""", """)</f>
        <v/>
      </c>
      <c r="AD37" t="s">
        <v>54</v>
      </c>
      <c r="AE37" s="4" t="s">
        <v>554</v>
      </c>
      <c r="AF37" t="s">
        <v>55</v>
      </c>
      <c r="AG37" t="str">
        <f>IF(Table134568[[#This Row],[Categoria]]="Liturgia","liturgia",LOWER(LEFT(Table134568[[#This Row],[Titulo]],1)))</f>
        <v>c</v>
      </c>
      <c r="AH37" t="str">
        <f>LOWER(LEFT(Table134568[[#This Row],[Titulo]],1))</f>
        <v>c</v>
      </c>
      <c r="AI37" t="str">
        <f>LOWER(LEFT(Table134568[[#This Row],[Categoria]],1))</f>
        <v>p</v>
      </c>
      <c r="AJ37" t="str">
        <f>_xlfn.CONCAT(Table134568[[#This Row],[ID]:[c021]])</f>
        <v>{id:42,title: "Caritas Christi urget nos", subtitle: "2ª Corintios 5,14.15.17.21", category: "Precatecumenado", moments: ["Pascua", "Antiguo Testamento"], url: "/cantos/resucito/c/caritaschristiurgetnos.html"},</v>
      </c>
      <c r="AK37" t="str">
        <f>UPPER(Table134568[[#This Row],[Titulo]])</f>
        <v>CARITAS CHRISTI URGET NOS</v>
      </c>
      <c r="AL37" t="str">
        <f>LOWER(SUBSTITUTE(Table134568[[#This Row],[CANTO]], " ", ""))</f>
        <v>caritaschristiurgetnos</v>
      </c>
      <c r="AM37" t="str">
        <f>Table134568[[#This Row],[Subtitle5]]</f>
        <v>2ª Corintios 5,14.15.17.21</v>
      </c>
      <c r="AO37" t="str">
        <f>[1]!Table1[[#Headers],[CANTO]]</f>
        <v>CANTO</v>
      </c>
      <c r="AP37" t="str">
        <f>Table134568[[#This Row],[CANTO]]</f>
        <v>CARITAS CHRISTI URGET NOS</v>
      </c>
    </row>
    <row r="38" spans="1:42" x14ac:dyDescent="0.35">
      <c r="A38">
        <v>36</v>
      </c>
      <c r="B38" t="s">
        <v>42</v>
      </c>
      <c r="C38">
        <v>43</v>
      </c>
      <c r="D38" t="s">
        <v>43</v>
      </c>
      <c r="E38" t="s">
        <v>44</v>
      </c>
      <c r="F38" t="s">
        <v>45</v>
      </c>
      <c r="G38" t="s">
        <v>152</v>
      </c>
      <c r="H38" t="s">
        <v>47</v>
      </c>
      <c r="I38" t="s">
        <v>48</v>
      </c>
      <c r="J38" t="s">
        <v>45</v>
      </c>
      <c r="K38" t="s">
        <v>153</v>
      </c>
      <c r="L38" t="s">
        <v>50</v>
      </c>
      <c r="M38" t="s">
        <v>51</v>
      </c>
      <c r="N38" t="s">
        <v>45</v>
      </c>
      <c r="O38" t="s">
        <v>58</v>
      </c>
      <c r="P38" t="s">
        <v>45</v>
      </c>
      <c r="Q38" t="s">
        <v>53</v>
      </c>
      <c r="R38" t="s">
        <v>45</v>
      </c>
      <c r="S38" t="s">
        <v>62</v>
      </c>
      <c r="T38" t="str">
        <f>IF(Table134568[[#This Row],[Pentecostés]]="","",""", """)</f>
        <v/>
      </c>
      <c r="V38" t="str">
        <f>IF(Table134568[[#This Row],[Virgen]]="","",""", """)</f>
        <v/>
      </c>
      <c r="X38" t="str">
        <f>IF(Table134568[[#This Row],[Niños]]="","",""", """)</f>
        <v/>
      </c>
      <c r="Z38" t="str">
        <f>IF(Table134568[[#This Row],[Laudes]]="","",""", """)</f>
        <v/>
      </c>
      <c r="AB38" t="str">
        <f>IF(Table134568[[#This Row],[Entrada]]="","",""", """)</f>
        <v/>
      </c>
      <c r="AD38" t="s">
        <v>54</v>
      </c>
      <c r="AE38" s="4" t="s">
        <v>555</v>
      </c>
      <c r="AF38" t="s">
        <v>55</v>
      </c>
      <c r="AG38" t="str">
        <f>IF(Table134568[[#This Row],[Categoria]]="Liturgia","liturgia",LOWER(LEFT(Table134568[[#This Row],[Titulo]],1)))</f>
        <v>c</v>
      </c>
      <c r="AH38" t="str">
        <f>LOWER(LEFT(Table134568[[#This Row],[Titulo]],1))</f>
        <v>c</v>
      </c>
      <c r="AI38" t="str">
        <f>LOWER(LEFT(Table134568[[#This Row],[Categoria]],1))</f>
        <v>p</v>
      </c>
      <c r="AJ38" t="str">
        <f>_xlfn.CONCAT(Table134568[[#This Row],[ID]:[c021]])</f>
        <v>{id:43,title: "Carmen 63 - (ESTÁN ROTAS MIS ATADURAS )", subtitle: "(Rabindranath Tagore)*", category: "Precatecumenado", moments: ["Nuevo Testamento"], url: "/cantos/resucito/c/carmen63-(estanrotasmisataduras).html"},</v>
      </c>
      <c r="AK38" t="str">
        <f>UPPER(Table134568[[#This Row],[Titulo]])</f>
        <v>CARMEN 63 - (ESTÁN ROTAS MIS ATADURAS )</v>
      </c>
      <c r="AL38" t="str">
        <f>LOWER(SUBSTITUTE(Table134568[[#This Row],[CANTO]], " ", ""))</f>
        <v>carmen63-(estánrotasmisataduras)</v>
      </c>
      <c r="AM38" t="str">
        <f>Table134568[[#This Row],[Subtitle5]]</f>
        <v>(Rabindranath Tagore)*</v>
      </c>
      <c r="AO38" t="str">
        <f>[1]!Table1[[#Headers],[CANTO]]</f>
        <v>CANTO</v>
      </c>
      <c r="AP38" t="str">
        <f>Table134568[[#This Row],[CANTO]]</f>
        <v>CARMEN 63 - (ESTÁN ROTAS MIS ATADURAS )</v>
      </c>
    </row>
    <row r="39" spans="1:42" x14ac:dyDescent="0.35">
      <c r="A39">
        <v>37</v>
      </c>
      <c r="B39" t="s">
        <v>42</v>
      </c>
      <c r="C39">
        <v>45</v>
      </c>
      <c r="D39" t="s">
        <v>43</v>
      </c>
      <c r="E39" t="s">
        <v>44</v>
      </c>
      <c r="F39" t="s">
        <v>45</v>
      </c>
      <c r="G39" t="s">
        <v>156</v>
      </c>
      <c r="H39" t="s">
        <v>47</v>
      </c>
      <c r="I39" t="s">
        <v>48</v>
      </c>
      <c r="J39" t="s">
        <v>45</v>
      </c>
      <c r="K39" t="s">
        <v>157</v>
      </c>
      <c r="L39" t="s">
        <v>50</v>
      </c>
      <c r="M39" t="s">
        <v>51</v>
      </c>
      <c r="N39" t="s">
        <v>45</v>
      </c>
      <c r="O39" t="s">
        <v>58</v>
      </c>
      <c r="P39" t="s">
        <v>45</v>
      </c>
      <c r="Q39" t="s">
        <v>53</v>
      </c>
      <c r="R39" t="s">
        <v>45</v>
      </c>
      <c r="S39" t="s">
        <v>18</v>
      </c>
      <c r="T39" t="str">
        <f>IF(Table134568[[#This Row],[Pentecostés]]="","",""", """)</f>
        <v>", "</v>
      </c>
      <c r="U39" t="s">
        <v>59</v>
      </c>
      <c r="V39" t="str">
        <f>IF(Table134568[[#This Row],[Virgen]]="","",""", """)</f>
        <v/>
      </c>
      <c r="X39" t="str">
        <f>IF(Table134568[[#This Row],[Niños]]="","",""", """)</f>
        <v/>
      </c>
      <c r="Z39" t="str">
        <f>IF(Table134568[[#This Row],[Laudes]]="","",""", """)</f>
        <v/>
      </c>
      <c r="AB39" t="str">
        <f>IF(Table134568[[#This Row],[Entrada]]="","",""", """)</f>
        <v/>
      </c>
      <c r="AD39" t="s">
        <v>54</v>
      </c>
      <c r="AE39" s="4" t="s">
        <v>556</v>
      </c>
      <c r="AF39" t="s">
        <v>55</v>
      </c>
      <c r="AG39" t="str">
        <f>IF(Table134568[[#This Row],[Categoria]]="Liturgia","liturgia",LOWER(LEFT(Table134568[[#This Row],[Titulo]],1)))</f>
        <v>c</v>
      </c>
      <c r="AH39" t="str">
        <f>LOWER(LEFT(Table134568[[#This Row],[Titulo]],1))</f>
        <v>c</v>
      </c>
      <c r="AI39" t="str">
        <f>LOWER(LEFT(Table134568[[#This Row],[Categoria]],1))</f>
        <v>p</v>
      </c>
      <c r="AJ39" t="str">
        <f>_xlfn.CONCAT(Table134568[[#This Row],[ID]:[c021]])</f>
        <v>{id:45,title: "Como condenados a muerte", subtitle: "1ª Corintios 4,9-13", category: "Precatecumenado", moments: ["Pascua", "Comunión"], url: "/cantos/resucito/c/comocondenadosamuerte.html"},</v>
      </c>
      <c r="AK39" t="str">
        <f>UPPER(Table134568[[#This Row],[Titulo]])</f>
        <v>COMO CONDENADOS A MUERTE</v>
      </c>
      <c r="AL39" t="str">
        <f>LOWER(SUBSTITUTE(Table134568[[#This Row],[CANTO]], " ", ""))</f>
        <v>comocondenadosamuerte</v>
      </c>
      <c r="AM39" t="str">
        <f>Table134568[[#This Row],[Subtitle5]]</f>
        <v>1ª Corintios 4,9-13</v>
      </c>
      <c r="AO39" t="str">
        <f>[1]!Table1[[#Headers],[CANTO]]</f>
        <v>CANTO</v>
      </c>
      <c r="AP39" t="str">
        <f>Table134568[[#This Row],[CANTO]]</f>
        <v>COMO CONDENADOS A MUERTE</v>
      </c>
    </row>
    <row r="40" spans="1:42" x14ac:dyDescent="0.35">
      <c r="A40">
        <v>38</v>
      </c>
      <c r="B40" t="s">
        <v>42</v>
      </c>
      <c r="C40">
        <v>48</v>
      </c>
      <c r="D40" t="s">
        <v>43</v>
      </c>
      <c r="E40" t="s">
        <v>44</v>
      </c>
      <c r="F40" t="s">
        <v>45</v>
      </c>
      <c r="G40" t="s">
        <v>163</v>
      </c>
      <c r="H40" t="s">
        <v>47</v>
      </c>
      <c r="I40" t="s">
        <v>48</v>
      </c>
      <c r="J40" t="s">
        <v>45</v>
      </c>
      <c r="K40" t="s">
        <v>164</v>
      </c>
      <c r="L40" t="s">
        <v>50</v>
      </c>
      <c r="M40" t="s">
        <v>51</v>
      </c>
      <c r="N40" t="s">
        <v>45</v>
      </c>
      <c r="O40" t="s">
        <v>58</v>
      </c>
      <c r="P40" t="s">
        <v>45</v>
      </c>
      <c r="Q40" t="s">
        <v>53</v>
      </c>
      <c r="R40" t="s">
        <v>45</v>
      </c>
      <c r="S40" t="s">
        <v>65</v>
      </c>
      <c r="T40" t="str">
        <f>IF(Table134568[[#This Row],[Pentecostés]]="","",""", """)</f>
        <v>", "</v>
      </c>
      <c r="U40" t="s">
        <v>26</v>
      </c>
      <c r="V40" t="str">
        <f>IF(Table134568[[#This Row],[Virgen]]="","",""", """)</f>
        <v>", "</v>
      </c>
      <c r="W40" t="s">
        <v>66</v>
      </c>
      <c r="X40" t="str">
        <f>IF(Table134568[[#This Row],[Niños]]="","",""", """)</f>
        <v/>
      </c>
      <c r="Z40" t="str">
        <f>IF(Table134568[[#This Row],[Laudes]]="","",""", """)</f>
        <v/>
      </c>
      <c r="AB40" t="str">
        <f>IF(Table134568[[#This Row],[Entrada]]="","",""", """)</f>
        <v/>
      </c>
      <c r="AD40" t="s">
        <v>54</v>
      </c>
      <c r="AE40" s="4" t="s">
        <v>557</v>
      </c>
      <c r="AF40" t="s">
        <v>55</v>
      </c>
      <c r="AG40" t="str">
        <f>IF(Table134568[[#This Row],[Categoria]]="Liturgia","liturgia",LOWER(LEFT(Table134568[[#This Row],[Titulo]],1)))</f>
        <v>c</v>
      </c>
      <c r="AH40" t="str">
        <f>LOWER(LEFT(Table134568[[#This Row],[Titulo]],1))</f>
        <v>c</v>
      </c>
      <c r="AI40" t="str">
        <f>LOWER(LEFT(Table134568[[#This Row],[Categoria]],1))</f>
        <v>p</v>
      </c>
      <c r="AJ40" t="str">
        <f>_xlfn.CONCAT(Table134568[[#This Row],[ID]:[c021]])</f>
        <v>{id:48,title: "Cómo es maravilloso", subtitle: "Salmo 133 (132)", category: "Precatecumenado", moments: ["Cuaresma", "Laudes", "Antiguo Testamento"], url: "/cantos/resucito/c/comoesmaravilloso.html"},</v>
      </c>
      <c r="AK40" t="str">
        <f>UPPER(Table134568[[#This Row],[Titulo]])</f>
        <v>CÓMO ES MARAVILLOSO</v>
      </c>
      <c r="AL40" t="str">
        <f>LOWER(SUBSTITUTE(Table134568[[#This Row],[CANTO]], " ", ""))</f>
        <v>cómoesmaravilloso</v>
      </c>
      <c r="AM40" t="str">
        <f>Table134568[[#This Row],[Subtitle5]]</f>
        <v>Salmo 133 (132)</v>
      </c>
      <c r="AO40" t="str">
        <f>[1]!Table1[[#Headers],[CANTO]]</f>
        <v>CANTO</v>
      </c>
      <c r="AP40" t="str">
        <f>Table134568[[#This Row],[CANTO]]</f>
        <v>CÓMO ES MARAVILLOSO</v>
      </c>
    </row>
    <row r="41" spans="1:42" x14ac:dyDescent="0.35">
      <c r="A41">
        <v>39</v>
      </c>
      <c r="B41" t="s">
        <v>42</v>
      </c>
      <c r="C41">
        <v>49</v>
      </c>
      <c r="D41" t="s">
        <v>43</v>
      </c>
      <c r="E41" t="s">
        <v>44</v>
      </c>
      <c r="F41" t="s">
        <v>45</v>
      </c>
      <c r="G41" t="s">
        <v>165</v>
      </c>
      <c r="H41" t="s">
        <v>47</v>
      </c>
      <c r="I41" t="s">
        <v>48</v>
      </c>
      <c r="J41" t="s">
        <v>45</v>
      </c>
      <c r="K41" t="s">
        <v>166</v>
      </c>
      <c r="L41" t="s">
        <v>50</v>
      </c>
      <c r="M41" t="s">
        <v>51</v>
      </c>
      <c r="N41" t="s">
        <v>45</v>
      </c>
      <c r="O41" t="s">
        <v>58</v>
      </c>
      <c r="P41" t="s">
        <v>45</v>
      </c>
      <c r="Q41" t="s">
        <v>53</v>
      </c>
      <c r="R41" t="s">
        <v>45</v>
      </c>
      <c r="S41" t="s">
        <v>18</v>
      </c>
      <c r="T41" t="str">
        <f>IF(Table134568[[#This Row],[Pentecostés]]="","",""", """)</f>
        <v>", "</v>
      </c>
      <c r="U41" t="s">
        <v>59</v>
      </c>
      <c r="V41" t="str">
        <f>IF(Table134568[[#This Row],[Virgen]]="","",""", """)</f>
        <v>", "</v>
      </c>
      <c r="W41" t="s">
        <v>66</v>
      </c>
      <c r="X41" t="str">
        <f>IF(Table134568[[#This Row],[Niños]]="","",""", """)</f>
        <v/>
      </c>
      <c r="Z41" t="str">
        <f>IF(Table134568[[#This Row],[Laudes]]="","",""", """)</f>
        <v/>
      </c>
      <c r="AB41" t="str">
        <f>IF(Table134568[[#This Row],[Entrada]]="","",""", """)</f>
        <v/>
      </c>
      <c r="AD41" t="s">
        <v>54</v>
      </c>
      <c r="AE41" s="4" t="s">
        <v>558</v>
      </c>
      <c r="AF41" t="s">
        <v>55</v>
      </c>
      <c r="AG41" t="str">
        <f>IF(Table134568[[#This Row],[Categoria]]="Liturgia","liturgia",LOWER(LEFT(Table134568[[#This Row],[Titulo]],1)))</f>
        <v>c</v>
      </c>
      <c r="AH41" t="str">
        <f>LOWER(LEFT(Table134568[[#This Row],[Titulo]],1))</f>
        <v>c</v>
      </c>
      <c r="AI41" t="str">
        <f>LOWER(LEFT(Table134568[[#This Row],[Categoria]],1))</f>
        <v>p</v>
      </c>
      <c r="AJ41" t="str">
        <f>_xlfn.CONCAT(Table134568[[#This Row],[ID]:[c021]])</f>
        <v>{id:49,title: "Como la cierva", subtitle: "Salmo 42-43 (41-42)", category: "Precatecumenado", moments: ["Pascua", "Comunión", "Antiguo Testamento"], url: "/cantos/resucito/c/comolacierva.html"},</v>
      </c>
      <c r="AK41" t="str">
        <f>UPPER(Table134568[[#This Row],[Titulo]])</f>
        <v>COMO LA CIERVA</v>
      </c>
      <c r="AL41" t="str">
        <f>LOWER(SUBSTITUTE(Table134568[[#This Row],[CANTO]], " ", ""))</f>
        <v>comolacierva</v>
      </c>
      <c r="AM41" t="str">
        <f>Table134568[[#This Row],[Subtitle5]]</f>
        <v>Salmo 42-43 (41-42)</v>
      </c>
      <c r="AO41" t="str">
        <f>[1]!Table1[[#Headers],[CANTO]]</f>
        <v>CANTO</v>
      </c>
      <c r="AP41" t="str">
        <f>Table134568[[#This Row],[CANTO]]</f>
        <v>COMO LA CIERVA</v>
      </c>
    </row>
    <row r="42" spans="1:42" x14ac:dyDescent="0.35">
      <c r="A42">
        <v>40</v>
      </c>
      <c r="B42" t="s">
        <v>42</v>
      </c>
      <c r="C42">
        <v>51</v>
      </c>
      <c r="D42" t="s">
        <v>43</v>
      </c>
      <c r="E42" t="s">
        <v>44</v>
      </c>
      <c r="F42" t="s">
        <v>45</v>
      </c>
      <c r="G42" t="s">
        <v>169</v>
      </c>
      <c r="H42" t="s">
        <v>47</v>
      </c>
      <c r="I42" t="s">
        <v>48</v>
      </c>
      <c r="J42" t="s">
        <v>45</v>
      </c>
      <c r="K42" t="s">
        <v>170</v>
      </c>
      <c r="L42" t="s">
        <v>50</v>
      </c>
      <c r="M42" t="s">
        <v>51</v>
      </c>
      <c r="N42" t="s">
        <v>45</v>
      </c>
      <c r="O42" t="s">
        <v>58</v>
      </c>
      <c r="P42" t="s">
        <v>45</v>
      </c>
      <c r="Q42" t="s">
        <v>53</v>
      </c>
      <c r="R42" t="s">
        <v>45</v>
      </c>
      <c r="S42" t="s">
        <v>171</v>
      </c>
      <c r="T42" t="str">
        <f>IF(Table134568[[#This Row],[Pentecostés]]="","",""", """)</f>
        <v/>
      </c>
      <c r="V42" t="str">
        <f>IF(Table134568[[#This Row],[Virgen]]="","",""", """)</f>
        <v/>
      </c>
      <c r="X42" t="str">
        <f>IF(Table134568[[#This Row],[Niños]]="","",""", """)</f>
        <v/>
      </c>
      <c r="Z42" t="str">
        <f>IF(Table134568[[#This Row],[Laudes]]="","",""", """)</f>
        <v/>
      </c>
      <c r="AB42" t="str">
        <f>IF(Table134568[[#This Row],[Entrada]]="","",""", """)</f>
        <v/>
      </c>
      <c r="AD42" t="s">
        <v>54</v>
      </c>
      <c r="AE42" s="4" t="s">
        <v>559</v>
      </c>
      <c r="AF42" t="s">
        <v>55</v>
      </c>
      <c r="AG42" t="str">
        <f>IF(Table134568[[#This Row],[Categoria]]="Liturgia","liturgia",LOWER(LEFT(Table134568[[#This Row],[Titulo]],1)))</f>
        <v>c</v>
      </c>
      <c r="AH42" t="str">
        <f>LOWER(LEFT(Table134568[[#This Row],[Titulo]],1))</f>
        <v>c</v>
      </c>
      <c r="AI42" t="str">
        <f>LOWER(LEFT(Table134568[[#This Row],[Categoria]],1))</f>
        <v>p</v>
      </c>
      <c r="AJ42" t="str">
        <f>_xlfn.CONCAT(Table134568[[#This Row],[ID]:[c021]])</f>
        <v>{id:51,title: "Como oveja que ve", subtitle: "Kontáklon (Romano el Meloda)", category: "Precatecumenado", moments: ["Fracción del Pan"], url: "/cantos/resucito/c/comoovejaqueve.html"},</v>
      </c>
      <c r="AK42" t="str">
        <f>UPPER(Table134568[[#This Row],[Titulo]])</f>
        <v>COMO OVEJA QUE VE</v>
      </c>
      <c r="AL42" t="str">
        <f>LOWER(SUBSTITUTE(Table134568[[#This Row],[CANTO]], " ", ""))</f>
        <v>comoovejaqueve</v>
      </c>
      <c r="AM42" t="str">
        <f>Table134568[[#This Row],[Subtitle5]]</f>
        <v>Kontáklon (Romano el Meloda)</v>
      </c>
      <c r="AO42" t="str">
        <f>[1]!Table1[[#Headers],[CANTO]]</f>
        <v>CANTO</v>
      </c>
      <c r="AP42" t="str">
        <f>Table134568[[#This Row],[CANTO]]</f>
        <v>COMO OVEJA QUE VE</v>
      </c>
    </row>
    <row r="43" spans="1:42" x14ac:dyDescent="0.35">
      <c r="A43">
        <v>41</v>
      </c>
      <c r="B43" t="s">
        <v>42</v>
      </c>
      <c r="C43">
        <v>52</v>
      </c>
      <c r="D43" t="s">
        <v>43</v>
      </c>
      <c r="E43" t="s">
        <v>44</v>
      </c>
      <c r="F43" t="s">
        <v>45</v>
      </c>
      <c r="G43" t="s">
        <v>172</v>
      </c>
      <c r="H43" t="s">
        <v>47</v>
      </c>
      <c r="I43" t="s">
        <v>48</v>
      </c>
      <c r="J43" t="s">
        <v>45</v>
      </c>
      <c r="K43" t="s">
        <v>173</v>
      </c>
      <c r="L43" t="s">
        <v>50</v>
      </c>
      <c r="M43" t="s">
        <v>51</v>
      </c>
      <c r="N43" t="s">
        <v>45</v>
      </c>
      <c r="O43" t="s">
        <v>58</v>
      </c>
      <c r="P43" t="s">
        <v>45</v>
      </c>
      <c r="Q43" t="s">
        <v>53</v>
      </c>
      <c r="R43" t="s">
        <v>45</v>
      </c>
      <c r="T43" t="str">
        <f>IF(Table134568[[#This Row],[Pentecostés]]="","",""", """)</f>
        <v/>
      </c>
      <c r="V43" t="str">
        <f>IF(Table134568[[#This Row],[Virgen]]="","",""", """)</f>
        <v/>
      </c>
      <c r="X43" t="str">
        <f>IF(Table134568[[#This Row],[Niños]]="","",""", """)</f>
        <v/>
      </c>
      <c r="Z43" t="str">
        <f>IF(Table134568[[#This Row],[Laudes]]="","",""", """)</f>
        <v/>
      </c>
      <c r="AB43" t="str">
        <f>IF(Table134568[[#This Row],[Entrada]]="","",""", """)</f>
        <v/>
      </c>
      <c r="AD43" t="s">
        <v>54</v>
      </c>
      <c r="AE43" s="4" t="s">
        <v>560</v>
      </c>
      <c r="AF43" t="s">
        <v>55</v>
      </c>
      <c r="AG43" t="str">
        <f>IF(Table134568[[#This Row],[Categoria]]="Liturgia","liturgia",LOWER(LEFT(Table134568[[#This Row],[Titulo]],1)))</f>
        <v>c</v>
      </c>
      <c r="AH43" t="str">
        <f>LOWER(LEFT(Table134568[[#This Row],[Titulo]],1))</f>
        <v>c</v>
      </c>
      <c r="AI43" t="str">
        <f>LOWER(LEFT(Table134568[[#This Row],[Categoria]],1))</f>
        <v>p</v>
      </c>
      <c r="AJ43" t="str">
        <f>_xlfn.CONCAT(Table134568[[#This Row],[ID]:[c021]])</f>
        <v>{id:52,title: "Consolad a mi pueblo", subtitle: "Isaías 40,1-11 - Melodía hebraica ", category: "Precatecumenado", moments: [""], url: "/cantos/resucito/c/consoladamipueblo.html"},</v>
      </c>
      <c r="AK43" t="str">
        <f>UPPER(Table134568[[#This Row],[Titulo]])</f>
        <v>CONSOLAD A MI PUEBLO</v>
      </c>
      <c r="AL43" t="str">
        <f>LOWER(SUBSTITUTE(Table134568[[#This Row],[CANTO]], " ", ""))</f>
        <v>consoladamipueblo</v>
      </c>
      <c r="AM43" t="str">
        <f>Table134568[[#This Row],[Subtitle5]]</f>
        <v xml:space="preserve">Isaías 40,1-11 - Melodía hebraica </v>
      </c>
      <c r="AO43" t="str">
        <f>[1]!Table1[[#Headers],[CANTO]]</f>
        <v>CANTO</v>
      </c>
      <c r="AP43" t="str">
        <f>Table134568[[#This Row],[CANTO]]</f>
        <v>CONSOLAD A MI PUEBLO</v>
      </c>
    </row>
    <row r="44" spans="1:42" x14ac:dyDescent="0.35">
      <c r="A44">
        <v>42</v>
      </c>
      <c r="B44" t="s">
        <v>42</v>
      </c>
      <c r="C44">
        <v>55</v>
      </c>
      <c r="D44" t="s">
        <v>43</v>
      </c>
      <c r="E44" t="s">
        <v>44</v>
      </c>
      <c r="F44" t="s">
        <v>45</v>
      </c>
      <c r="G44" t="s">
        <v>178</v>
      </c>
      <c r="H44" t="s">
        <v>47</v>
      </c>
      <c r="I44" t="s">
        <v>48</v>
      </c>
      <c r="J44" t="s">
        <v>45</v>
      </c>
      <c r="K44" t="s">
        <v>179</v>
      </c>
      <c r="L44" t="s">
        <v>50</v>
      </c>
      <c r="M44" t="s">
        <v>51</v>
      </c>
      <c r="N44" t="s">
        <v>45</v>
      </c>
      <c r="O44" t="s">
        <v>58</v>
      </c>
      <c r="P44" t="s">
        <v>45</v>
      </c>
      <c r="Q44" t="s">
        <v>53</v>
      </c>
      <c r="R44" t="s">
        <v>45</v>
      </c>
      <c r="S44" t="s">
        <v>65</v>
      </c>
      <c r="T44" t="str">
        <f>IF(Table134568[[#This Row],[Pentecostés]]="","",""", """)</f>
        <v>", "</v>
      </c>
      <c r="U44" t="s">
        <v>28</v>
      </c>
      <c r="V44" t="str">
        <f>IF(Table134568[[#This Row],[Virgen]]="","",""", """)</f>
        <v>", "</v>
      </c>
      <c r="W44" t="s">
        <v>81</v>
      </c>
      <c r="X44" t="str">
        <f>IF(Table134568[[#This Row],[Niños]]="","",""", """)</f>
        <v>", "</v>
      </c>
      <c r="Y44" t="s">
        <v>66</v>
      </c>
      <c r="Z44" t="str">
        <f>IF(Table134568[[#This Row],[Laudes]]="","",""", """)</f>
        <v/>
      </c>
      <c r="AB44" t="str">
        <f>IF(Table134568[[#This Row],[Entrada]]="","",""", """)</f>
        <v/>
      </c>
      <c r="AD44" t="s">
        <v>54</v>
      </c>
      <c r="AE44" s="4" t="s">
        <v>561</v>
      </c>
      <c r="AF44" t="s">
        <v>55</v>
      </c>
      <c r="AG44" t="str">
        <f>IF(Table134568[[#This Row],[Categoria]]="Liturgia","liturgia",LOWER(LEFT(Table134568[[#This Row],[Titulo]],1)))</f>
        <v>c</v>
      </c>
      <c r="AH44" t="str">
        <f>LOWER(LEFT(Table134568[[#This Row],[Titulo]],1))</f>
        <v>c</v>
      </c>
      <c r="AI44" t="str">
        <f>LOWER(LEFT(Table134568[[#This Row],[Categoria]],1))</f>
        <v>p</v>
      </c>
      <c r="AJ44" t="str">
        <f>_xlfn.CONCAT(Table134568[[#This Row],[ID]:[c021]])</f>
        <v>{id:55,title: "Cristo es la luz", subtitle: "Himno - Juan 8,12; 14,6", category: "Precatecumenado", moments: ["Cuaresma", "Entrada", "Final", "Antiguo Testamento"], url: "/cantos/resucito/c/cristoeslaluz.html"},</v>
      </c>
      <c r="AK44" t="str">
        <f>UPPER(Table134568[[#This Row],[Titulo]])</f>
        <v>CRISTO ES LA LUZ</v>
      </c>
      <c r="AL44" t="str">
        <f>LOWER(SUBSTITUTE(Table134568[[#This Row],[CANTO]], " ", ""))</f>
        <v>cristoeslaluz</v>
      </c>
      <c r="AM44" t="str">
        <f>Table134568[[#This Row],[Subtitle5]]</f>
        <v>Himno - Juan 8,12; 14,6</v>
      </c>
      <c r="AO44" t="str">
        <f>[1]!Table1[[#Headers],[CANTO]]</f>
        <v>CANTO</v>
      </c>
      <c r="AP44" t="str">
        <f>Table134568[[#This Row],[CANTO]]</f>
        <v>CRISTO ES LA LUZ</v>
      </c>
    </row>
    <row r="45" spans="1:42" x14ac:dyDescent="0.35">
      <c r="A45">
        <v>43</v>
      </c>
      <c r="B45" t="s">
        <v>42</v>
      </c>
      <c r="C45">
        <v>57</v>
      </c>
      <c r="D45" t="s">
        <v>43</v>
      </c>
      <c r="E45" t="s">
        <v>44</v>
      </c>
      <c r="F45" t="s">
        <v>45</v>
      </c>
      <c r="G45" t="s">
        <v>182</v>
      </c>
      <c r="H45" t="s">
        <v>47</v>
      </c>
      <c r="I45" t="s">
        <v>48</v>
      </c>
      <c r="J45" t="s">
        <v>45</v>
      </c>
      <c r="K45" t="s">
        <v>183</v>
      </c>
      <c r="L45" t="s">
        <v>50</v>
      </c>
      <c r="M45" t="s">
        <v>51</v>
      </c>
      <c r="N45" t="s">
        <v>45</v>
      </c>
      <c r="O45" t="s">
        <v>58</v>
      </c>
      <c r="P45" t="s">
        <v>45</v>
      </c>
      <c r="Q45" t="s">
        <v>53</v>
      </c>
      <c r="R45" t="s">
        <v>45</v>
      </c>
      <c r="S45" t="s">
        <v>18</v>
      </c>
      <c r="T45" t="str">
        <f>IF(Table134568[[#This Row],[Pentecostés]]="","",""", """)</f>
        <v>", "</v>
      </c>
      <c r="U45" t="s">
        <v>101</v>
      </c>
      <c r="V45" t="str">
        <f>IF(Table134568[[#This Row],[Virgen]]="","",""", """)</f>
        <v>", "</v>
      </c>
      <c r="W45" t="s">
        <v>81</v>
      </c>
      <c r="X45" t="str">
        <f>IF(Table134568[[#This Row],[Niños]]="","",""", """)</f>
        <v/>
      </c>
      <c r="Z45" t="str">
        <f>IF(Table134568[[#This Row],[Laudes]]="","",""", """)</f>
        <v/>
      </c>
      <c r="AB45" t="str">
        <f>IF(Table134568[[#This Row],[Entrada]]="","",""", """)</f>
        <v/>
      </c>
      <c r="AD45" t="s">
        <v>54</v>
      </c>
      <c r="AE45" s="4" t="s">
        <v>562</v>
      </c>
      <c r="AF45" t="s">
        <v>55</v>
      </c>
      <c r="AG45" t="str">
        <f>IF(Table134568[[#This Row],[Categoria]]="Liturgia","liturgia",LOWER(LEFT(Table134568[[#This Row],[Titulo]],1)))</f>
        <v>c</v>
      </c>
      <c r="AH45" t="str">
        <f>LOWER(LEFT(Table134568[[#This Row],[Titulo]],1))</f>
        <v>c</v>
      </c>
      <c r="AI45" t="str">
        <f>LOWER(LEFT(Table134568[[#This Row],[Categoria]],1))</f>
        <v>p</v>
      </c>
      <c r="AJ45" t="str">
        <f>_xlfn.CONCAT(Table134568[[#This Row],[ID]:[c021]])</f>
        <v>{id:57,title: "Cuando el Señor", subtitle: "Salmo 126 (125)", category: "Precatecumenado", moments: ["Pascua", "Paz", "Final"], url: "/cantos/resucito/c/cuandoelsenor.html"},</v>
      </c>
      <c r="AK45" t="str">
        <f>UPPER(Table134568[[#This Row],[Titulo]])</f>
        <v>CUANDO EL SEÑOR</v>
      </c>
      <c r="AL45" t="str">
        <f>LOWER(SUBSTITUTE(Table134568[[#This Row],[CANTO]], " ", ""))</f>
        <v>cuandoelseñor</v>
      </c>
      <c r="AM45" t="str">
        <f>Table134568[[#This Row],[Subtitle5]]</f>
        <v>Salmo 126 (125)</v>
      </c>
      <c r="AO45" t="str">
        <f>[1]!Table1[[#Headers],[CANTO]]</f>
        <v>CANTO</v>
      </c>
      <c r="AP45" t="str">
        <f>Table134568[[#This Row],[CANTO]]</f>
        <v>CUANDO EL SEÑOR</v>
      </c>
    </row>
    <row r="46" spans="1:42" x14ac:dyDescent="0.35">
      <c r="A46">
        <v>44</v>
      </c>
      <c r="B46" t="s">
        <v>42</v>
      </c>
      <c r="C46">
        <v>58</v>
      </c>
      <c r="D46" t="s">
        <v>43</v>
      </c>
      <c r="E46" t="s">
        <v>44</v>
      </c>
      <c r="F46" t="s">
        <v>45</v>
      </c>
      <c r="G46" t="s">
        <v>184</v>
      </c>
      <c r="H46" t="s">
        <v>47</v>
      </c>
      <c r="I46" t="s">
        <v>48</v>
      </c>
      <c r="J46" t="s">
        <v>45</v>
      </c>
      <c r="K46" t="s">
        <v>185</v>
      </c>
      <c r="L46" t="s">
        <v>50</v>
      </c>
      <c r="M46" t="s">
        <v>51</v>
      </c>
      <c r="N46" t="s">
        <v>45</v>
      </c>
      <c r="O46" t="s">
        <v>58</v>
      </c>
      <c r="P46" t="s">
        <v>45</v>
      </c>
      <c r="Q46" t="s">
        <v>53</v>
      </c>
      <c r="R46" t="s">
        <v>45</v>
      </c>
      <c r="S46" t="s">
        <v>18</v>
      </c>
      <c r="T46" t="str">
        <f>IF(Table134568[[#This Row],[Pentecostés]]="","",""", """)</f>
        <v>", "</v>
      </c>
      <c r="U46" t="s">
        <v>101</v>
      </c>
      <c r="V46" t="str">
        <f>IF(Table134568[[#This Row],[Virgen]]="","",""", """)</f>
        <v/>
      </c>
      <c r="X46" t="str">
        <f>IF(Table134568[[#This Row],[Niños]]="","",""", """)</f>
        <v/>
      </c>
      <c r="Z46" t="str">
        <f>IF(Table134568[[#This Row],[Laudes]]="","",""", """)</f>
        <v/>
      </c>
      <c r="AB46" t="str">
        <f>IF(Table134568[[#This Row],[Entrada]]="","",""", """)</f>
        <v/>
      </c>
      <c r="AD46" t="s">
        <v>54</v>
      </c>
      <c r="AE46" s="4" t="s">
        <v>563</v>
      </c>
      <c r="AF46" t="s">
        <v>55</v>
      </c>
      <c r="AG46" t="str">
        <f>IF(Table134568[[#This Row],[Categoria]]="Liturgia","liturgia",LOWER(LEFT(Table134568[[#This Row],[Titulo]],1)))</f>
        <v>c</v>
      </c>
      <c r="AH46" t="str">
        <f>LOWER(LEFT(Table134568[[#This Row],[Titulo]],1))</f>
        <v>c</v>
      </c>
      <c r="AI46" t="str">
        <f>LOWER(LEFT(Table134568[[#This Row],[Categoria]],1))</f>
        <v>p</v>
      </c>
      <c r="AJ46" t="str">
        <f>_xlfn.CONCAT(Table134568[[#This Row],[ID]:[c021]])</f>
        <v>{id:58,title: "Cuando Israel salió de Egipto", subtitle: "Salmo 114 (113)", category: "Precatecumenado", moments: ["Pascua", "Paz"], url: "/cantos/resucito/c/cuandoisraelsaliodeegipto.html"},</v>
      </c>
      <c r="AK46" t="str">
        <f>UPPER(Table134568[[#This Row],[Titulo]])</f>
        <v>CUANDO ISRAEL SALIÓ DE EGIPTO</v>
      </c>
      <c r="AL46" t="str">
        <f>LOWER(SUBSTITUTE(Table134568[[#This Row],[CANTO]], " ", ""))</f>
        <v>cuandoisraelsaliódeegipto</v>
      </c>
      <c r="AM46" t="str">
        <f>Table134568[[#This Row],[Subtitle5]]</f>
        <v>Salmo 114 (113)</v>
      </c>
      <c r="AO46" t="str">
        <f>[1]!Table1[[#Headers],[CANTO]]</f>
        <v>CANTO</v>
      </c>
      <c r="AP46" t="str">
        <f>Table134568[[#This Row],[CANTO]]</f>
        <v>CUANDO ISRAEL SALIÓ DE EGIPTO</v>
      </c>
    </row>
    <row r="47" spans="1:42" x14ac:dyDescent="0.35">
      <c r="A47">
        <v>45</v>
      </c>
      <c r="B47" t="s">
        <v>42</v>
      </c>
      <c r="C47">
        <v>59</v>
      </c>
      <c r="D47" t="s">
        <v>43</v>
      </c>
      <c r="E47" t="s">
        <v>44</v>
      </c>
      <c r="F47" t="s">
        <v>45</v>
      </c>
      <c r="G47" t="s">
        <v>186</v>
      </c>
      <c r="H47" t="s">
        <v>47</v>
      </c>
      <c r="I47" t="s">
        <v>48</v>
      </c>
      <c r="J47" t="s">
        <v>45</v>
      </c>
      <c r="K47" t="s">
        <v>187</v>
      </c>
      <c r="L47" t="s">
        <v>50</v>
      </c>
      <c r="M47" t="s">
        <v>51</v>
      </c>
      <c r="N47" t="s">
        <v>45</v>
      </c>
      <c r="O47" t="s">
        <v>58</v>
      </c>
      <c r="P47" t="s">
        <v>45</v>
      </c>
      <c r="Q47" t="s">
        <v>53</v>
      </c>
      <c r="R47" t="s">
        <v>45</v>
      </c>
      <c r="S47" t="s">
        <v>65</v>
      </c>
      <c r="T47" t="str">
        <f>IF(Table134568[[#This Row],[Pentecostés]]="","",""", """)</f>
        <v>", "</v>
      </c>
      <c r="U47" t="s">
        <v>66</v>
      </c>
      <c r="V47" t="str">
        <f>IF(Table134568[[#This Row],[Virgen]]="","",""", """)</f>
        <v/>
      </c>
      <c r="X47" t="str">
        <f>IF(Table134568[[#This Row],[Niños]]="","",""", """)</f>
        <v/>
      </c>
      <c r="Z47" t="str">
        <f>IF(Table134568[[#This Row],[Laudes]]="","",""", """)</f>
        <v/>
      </c>
      <c r="AB47" t="str">
        <f>IF(Table134568[[#This Row],[Entrada]]="","",""", """)</f>
        <v/>
      </c>
      <c r="AD47" t="s">
        <v>54</v>
      </c>
      <c r="AE47" s="4" t="s">
        <v>564</v>
      </c>
      <c r="AF47" t="s">
        <v>55</v>
      </c>
      <c r="AG47" t="str">
        <f>IF(Table134568[[#This Row],[Categoria]]="Liturgia","liturgia",LOWER(LEFT(Table134568[[#This Row],[Titulo]],1)))</f>
        <v>d</v>
      </c>
      <c r="AH47" t="str">
        <f>LOWER(LEFT(Table134568[[#This Row],[Titulo]],1))</f>
        <v>d</v>
      </c>
      <c r="AI47" t="str">
        <f>LOWER(LEFT(Table134568[[#This Row],[Categoria]],1))</f>
        <v>p</v>
      </c>
      <c r="AJ47" t="str">
        <f>_xlfn.CONCAT(Table134568[[#This Row],[ID]:[c021]])</f>
        <v>{id:59,title: "Dayenú", subtitle: "De la Hagadá de Pésaj hebrea", category: "Precatecumenado", moments: ["Cuaresma", "Antiguo Testamento"], url: "/cantos/resucito/d/dayenu.html"},</v>
      </c>
      <c r="AK47" t="str">
        <f>UPPER(Table134568[[#This Row],[Titulo]])</f>
        <v>DAYENÚ</v>
      </c>
      <c r="AL47" t="str">
        <f>LOWER(SUBSTITUTE(Table134568[[#This Row],[CANTO]], " ", ""))</f>
        <v>dayenú</v>
      </c>
      <c r="AM47" t="str">
        <f>Table134568[[#This Row],[Subtitle5]]</f>
        <v>De la Hagadá de Pésaj hebrea</v>
      </c>
      <c r="AO47" t="str">
        <f>[1]!Table1[[#Headers],[CANTO]]</f>
        <v>CANTO</v>
      </c>
      <c r="AP47" t="str">
        <f>Table134568[[#This Row],[CANTO]]</f>
        <v>DAYENÚ</v>
      </c>
    </row>
    <row r="48" spans="1:42" x14ac:dyDescent="0.35">
      <c r="A48">
        <v>47</v>
      </c>
      <c r="B48" t="s">
        <v>42</v>
      </c>
      <c r="C48">
        <v>60</v>
      </c>
      <c r="D48" t="s">
        <v>43</v>
      </c>
      <c r="E48" t="s">
        <v>44</v>
      </c>
      <c r="F48" t="s">
        <v>45</v>
      </c>
      <c r="G48" t="s">
        <v>188</v>
      </c>
      <c r="H48" t="s">
        <v>47</v>
      </c>
      <c r="I48" t="s">
        <v>48</v>
      </c>
      <c r="J48" t="s">
        <v>45</v>
      </c>
      <c r="K48" t="s">
        <v>189</v>
      </c>
      <c r="L48" t="s">
        <v>50</v>
      </c>
      <c r="M48" t="s">
        <v>51</v>
      </c>
      <c r="N48" t="s">
        <v>45</v>
      </c>
      <c r="O48" t="s">
        <v>58</v>
      </c>
      <c r="P48" t="s">
        <v>45</v>
      </c>
      <c r="Q48" t="s">
        <v>53</v>
      </c>
      <c r="R48" t="s">
        <v>45</v>
      </c>
      <c r="S48" t="s">
        <v>93</v>
      </c>
      <c r="T48" t="str">
        <f>IF(Table134568[[#This Row],[Pentecostés]]="","",""", """)</f>
        <v>", "</v>
      </c>
      <c r="U48" t="s">
        <v>22</v>
      </c>
      <c r="V48" t="str">
        <f>IF(Table134568[[#This Row],[Virgen]]="","",""", """)</f>
        <v>", "</v>
      </c>
      <c r="W48" t="s">
        <v>66</v>
      </c>
      <c r="X48" t="str">
        <f>IF(Table134568[[#This Row],[Niños]]="","",""", """)</f>
        <v/>
      </c>
      <c r="Z48" t="str">
        <f>IF(Table134568[[#This Row],[Laudes]]="","",""", """)</f>
        <v/>
      </c>
      <c r="AB48" t="str">
        <f>IF(Table134568[[#This Row],[Entrada]]="","",""", """)</f>
        <v/>
      </c>
      <c r="AD48" t="s">
        <v>54</v>
      </c>
      <c r="AE48" s="4" t="s">
        <v>565</v>
      </c>
      <c r="AF48" t="s">
        <v>55</v>
      </c>
      <c r="AG48" t="str">
        <f>IF(Table134568[[#This Row],[Categoria]]="Liturgia","liturgia",LOWER(LEFT(Table134568[[#This Row],[Titulo]],1)))</f>
        <v>d</v>
      </c>
      <c r="AH48" t="str">
        <f>LOWER(LEFT(Table134568[[#This Row],[Titulo]],1))</f>
        <v>d</v>
      </c>
      <c r="AI48" t="str">
        <f>LOWER(LEFT(Table134568[[#This Row],[Categoria]],1))</f>
        <v>p</v>
      </c>
      <c r="AJ48" t="str">
        <f>_xlfn.CONCAT(Table134568[[#This Row],[ID]:[c021]])</f>
        <v>{id:60,title: "De Profundis", subtitle: "Salmo 130 (129)", category: "Precatecumenado", moments: ["Adviento", "Virgen", "Antiguo Testamento"], url: "/cantos/resucito/d/deprofundis.html"},</v>
      </c>
      <c r="AK48" t="str">
        <f>UPPER(Table134568[[#This Row],[Titulo]])</f>
        <v>DE PROFUNDIS</v>
      </c>
      <c r="AL48" t="str">
        <f>LOWER(SUBSTITUTE(Table134568[[#This Row],[CANTO]], " ", ""))</f>
        <v>deprofundis</v>
      </c>
      <c r="AM48" t="str">
        <f>Table134568[[#This Row],[Subtitle5]]</f>
        <v>Salmo 130 (129)</v>
      </c>
      <c r="AO48" t="str">
        <f>[1]!Table1[[#Headers],[CANTO]]</f>
        <v>CANTO</v>
      </c>
      <c r="AP48" t="str">
        <f>Table134568[[#This Row],[CANTO]]</f>
        <v>DE PROFUNDIS</v>
      </c>
    </row>
    <row r="49" spans="1:42" x14ac:dyDescent="0.35">
      <c r="A49">
        <v>48</v>
      </c>
      <c r="B49" t="s">
        <v>42</v>
      </c>
      <c r="C49">
        <v>62</v>
      </c>
      <c r="D49" t="s">
        <v>43</v>
      </c>
      <c r="E49" t="s">
        <v>44</v>
      </c>
      <c r="F49" t="s">
        <v>45</v>
      </c>
      <c r="G49" t="s">
        <v>192</v>
      </c>
      <c r="H49" t="s">
        <v>47</v>
      </c>
      <c r="I49" t="s">
        <v>48</v>
      </c>
      <c r="J49" t="s">
        <v>45</v>
      </c>
      <c r="K49" t="s">
        <v>193</v>
      </c>
      <c r="L49" t="s">
        <v>50</v>
      </c>
      <c r="M49" t="s">
        <v>51</v>
      </c>
      <c r="N49" t="s">
        <v>45</v>
      </c>
      <c r="O49" t="s">
        <v>58</v>
      </c>
      <c r="P49" t="s">
        <v>45</v>
      </c>
      <c r="Q49" t="s">
        <v>53</v>
      </c>
      <c r="R49" t="s">
        <v>45</v>
      </c>
      <c r="S49" t="s">
        <v>75</v>
      </c>
      <c r="T49" t="str">
        <f>IF(Table134568[[#This Row],[Pentecostés]]="","",""", """)</f>
        <v>", "</v>
      </c>
      <c r="U49" t="s">
        <v>66</v>
      </c>
      <c r="V49" t="str">
        <f>IF(Table134568[[#This Row],[Virgen]]="","",""", """)</f>
        <v/>
      </c>
      <c r="X49" t="str">
        <f>IF(Table134568[[#This Row],[Niños]]="","",""", """)</f>
        <v/>
      </c>
      <c r="Z49" t="str">
        <f>IF(Table134568[[#This Row],[Laudes]]="","",""", """)</f>
        <v/>
      </c>
      <c r="AB49" t="str">
        <f>IF(Table134568[[#This Row],[Entrada]]="","",""", """)</f>
        <v/>
      </c>
      <c r="AD49" t="s">
        <v>54</v>
      </c>
      <c r="AE49" s="4" t="s">
        <v>566</v>
      </c>
      <c r="AF49" t="s">
        <v>55</v>
      </c>
      <c r="AG49" t="str">
        <f>IF(Table134568[[#This Row],[Categoria]]="Liturgia","liturgia",LOWER(LEFT(Table134568[[#This Row],[Titulo]],1)))</f>
        <v>d</v>
      </c>
      <c r="AH49" t="str">
        <f>LOWER(LEFT(Table134568[[#This Row],[Titulo]],1))</f>
        <v>d</v>
      </c>
      <c r="AI49" t="str">
        <f>LOWER(LEFT(Table134568[[#This Row],[Categoria]],1))</f>
        <v>p</v>
      </c>
      <c r="AJ49" t="str">
        <f>_xlfn.CONCAT(Table134568[[#This Row],[ID]:[c021]])</f>
        <v>{id:62,title: "Decidle a los de corazón cansado", subtitle: "Isaías 35,4ss", category: "Precatecumenado", moments: ["Laudes/Visperas", "Antiguo Testamento"], url: "/cantos/resucito/d/decidlealosdecorazoncansado.html"},</v>
      </c>
      <c r="AK49" t="str">
        <f>UPPER(Table134568[[#This Row],[Titulo]])</f>
        <v>DECIDLE A LOS DE CORAZÓN CANSADO</v>
      </c>
      <c r="AL49" t="str">
        <f>LOWER(SUBSTITUTE(Table134568[[#This Row],[CANTO]], " ", ""))</f>
        <v>decidlealosdecorazóncansado</v>
      </c>
      <c r="AM49" t="str">
        <f>Table134568[[#This Row],[Subtitle5]]</f>
        <v>Isaías 35,4ss</v>
      </c>
      <c r="AO49" t="str">
        <f>[1]!Table1[[#Headers],[CANTO]]</f>
        <v>CANTO</v>
      </c>
      <c r="AP49" t="str">
        <f>Table134568[[#This Row],[CANTO]]</f>
        <v>DECIDLE A LOS DE CORAZÓN CANSADO</v>
      </c>
    </row>
    <row r="50" spans="1:42" x14ac:dyDescent="0.35">
      <c r="A50">
        <v>49</v>
      </c>
      <c r="B50" t="s">
        <v>42</v>
      </c>
      <c r="C50">
        <v>63</v>
      </c>
      <c r="D50" t="s">
        <v>43</v>
      </c>
      <c r="E50" t="s">
        <v>44</v>
      </c>
      <c r="F50" t="s">
        <v>45</v>
      </c>
      <c r="G50" t="s">
        <v>194</v>
      </c>
      <c r="H50" t="s">
        <v>47</v>
      </c>
      <c r="I50" t="s">
        <v>48</v>
      </c>
      <c r="J50" t="s">
        <v>45</v>
      </c>
      <c r="K50" t="s">
        <v>195</v>
      </c>
      <c r="L50" t="s">
        <v>50</v>
      </c>
      <c r="M50" t="s">
        <v>51</v>
      </c>
      <c r="N50" t="s">
        <v>45</v>
      </c>
      <c r="O50" t="s">
        <v>58</v>
      </c>
      <c r="P50" t="s">
        <v>45</v>
      </c>
      <c r="Q50" t="s">
        <v>53</v>
      </c>
      <c r="R50" t="s">
        <v>45</v>
      </c>
      <c r="S50" t="s">
        <v>81</v>
      </c>
      <c r="T50" t="str">
        <f>IF(Table134568[[#This Row],[Pentecostés]]="","",""", """)</f>
        <v>", "</v>
      </c>
      <c r="U50" t="s">
        <v>62</v>
      </c>
      <c r="V50" t="str">
        <f>IF(Table134568[[#This Row],[Virgen]]="","",""", """)</f>
        <v/>
      </c>
      <c r="X50" t="str">
        <f>IF(Table134568[[#This Row],[Niños]]="","",""", """)</f>
        <v/>
      </c>
      <c r="Z50" t="str">
        <f>IF(Table134568[[#This Row],[Laudes]]="","",""", """)</f>
        <v/>
      </c>
      <c r="AB50" t="str">
        <f>IF(Table134568[[#This Row],[Entrada]]="","",""", """)</f>
        <v/>
      </c>
      <c r="AD50" t="s">
        <v>54</v>
      </c>
      <c r="AE50" s="4" t="s">
        <v>567</v>
      </c>
      <c r="AF50" t="s">
        <v>55</v>
      </c>
      <c r="AG50" t="str">
        <f>IF(Table134568[[#This Row],[Categoria]]="Liturgia","liturgia",LOWER(LEFT(Table134568[[#This Row],[Titulo]],1)))</f>
        <v>d</v>
      </c>
      <c r="AH50" t="str">
        <f>LOWER(LEFT(Table134568[[#This Row],[Titulo]],1))</f>
        <v>d</v>
      </c>
      <c r="AI50" t="str">
        <f>LOWER(LEFT(Table134568[[#This Row],[Categoria]],1))</f>
        <v>p</v>
      </c>
      <c r="AJ50" t="str">
        <f>_xlfn.CONCAT(Table134568[[#This Row],[ID]:[c021]])</f>
        <v>{id:63,title: "Delante de los ángeles", subtitle: "Salmo 138 (137)", category: "Precatecumenado", moments: ["Final", "Nuevo Testamento"], url: "/cantos/resucito/d/delantedelosangeles.html"},</v>
      </c>
      <c r="AK50" t="str">
        <f>UPPER(Table134568[[#This Row],[Titulo]])</f>
        <v>DELANTE DE LOS ÁNGELES</v>
      </c>
      <c r="AL50" t="str">
        <f>LOWER(SUBSTITUTE(Table134568[[#This Row],[CANTO]], " ", ""))</f>
        <v>delantedelosángeles</v>
      </c>
      <c r="AM50" t="str">
        <f>Table134568[[#This Row],[Subtitle5]]</f>
        <v>Salmo 138 (137)</v>
      </c>
      <c r="AO50" t="str">
        <f>[1]!Table1[[#Headers],[CANTO]]</f>
        <v>CANTO</v>
      </c>
      <c r="AP50" t="str">
        <f>Table134568[[#This Row],[CANTO]]</f>
        <v>DELANTE DE LOS ÁNGELES</v>
      </c>
    </row>
    <row r="51" spans="1:42" x14ac:dyDescent="0.35">
      <c r="A51">
        <v>50</v>
      </c>
      <c r="B51" t="s">
        <v>42</v>
      </c>
      <c r="C51">
        <v>64</v>
      </c>
      <c r="D51" t="s">
        <v>43</v>
      </c>
      <c r="E51" t="s">
        <v>44</v>
      </c>
      <c r="F51" t="s">
        <v>45</v>
      </c>
      <c r="G51" t="s">
        <v>196</v>
      </c>
      <c r="H51" t="s">
        <v>47</v>
      </c>
      <c r="I51" t="s">
        <v>48</v>
      </c>
      <c r="J51" t="s">
        <v>45</v>
      </c>
      <c r="K51" t="s">
        <v>197</v>
      </c>
      <c r="L51" t="s">
        <v>50</v>
      </c>
      <c r="M51" t="s">
        <v>51</v>
      </c>
      <c r="N51" t="s">
        <v>45</v>
      </c>
      <c r="O51" t="s">
        <v>58</v>
      </c>
      <c r="P51" t="s">
        <v>45</v>
      </c>
      <c r="Q51" t="s">
        <v>53</v>
      </c>
      <c r="R51" t="s">
        <v>45</v>
      </c>
      <c r="S51" t="s">
        <v>75</v>
      </c>
      <c r="T51" t="str">
        <f>IF(Table134568[[#This Row],[Pentecostés]]="","",""", """)</f>
        <v>", "</v>
      </c>
      <c r="U51" t="s">
        <v>66</v>
      </c>
      <c r="V51" t="str">
        <f>IF(Table134568[[#This Row],[Virgen]]="","",""", """)</f>
        <v/>
      </c>
      <c r="X51" t="str">
        <f>IF(Table134568[[#This Row],[Niños]]="","",""", """)</f>
        <v/>
      </c>
      <c r="Z51" t="str">
        <f>IF(Table134568[[#This Row],[Laudes]]="","",""", """)</f>
        <v/>
      </c>
      <c r="AB51" t="str">
        <f>IF(Table134568[[#This Row],[Entrada]]="","",""", """)</f>
        <v/>
      </c>
      <c r="AD51" t="s">
        <v>54</v>
      </c>
      <c r="AE51" s="4" t="s">
        <v>568</v>
      </c>
      <c r="AF51" t="s">
        <v>55</v>
      </c>
      <c r="AG51" t="str">
        <f>IF(Table134568[[#This Row],[Categoria]]="Liturgia","liturgia",LOWER(LEFT(Table134568[[#This Row],[Titulo]],1)))</f>
        <v>d</v>
      </c>
      <c r="AH51" t="str">
        <f>LOWER(LEFT(Table134568[[#This Row],[Titulo]],1))</f>
        <v>d</v>
      </c>
      <c r="AI51" t="str">
        <f>LOWER(LEFT(Table134568[[#This Row],[Categoria]],1))</f>
        <v>p</v>
      </c>
      <c r="AJ51" t="str">
        <f>_xlfn.CONCAT(Table134568[[#This Row],[ID]:[c021]])</f>
        <v>{id:64,title: "Día de reposo", subtitle: "Juan 8,52", category: "Precatecumenado", moments: ["Laudes/Visperas", "Antiguo Testamento"], url: "/cantos/resucito/d/diadereposo.html"},</v>
      </c>
      <c r="AK51" t="str">
        <f>UPPER(Table134568[[#This Row],[Titulo]])</f>
        <v>DÍA DE REPOSO</v>
      </c>
      <c r="AL51" t="str">
        <f>LOWER(SUBSTITUTE(Table134568[[#This Row],[CANTO]], " ", ""))</f>
        <v>díadereposo</v>
      </c>
      <c r="AM51" t="str">
        <f>Table134568[[#This Row],[Subtitle5]]</f>
        <v>Juan 8,52</v>
      </c>
      <c r="AO51" t="str">
        <f>[1]!Table1[[#Headers],[CANTO]]</f>
        <v>CANTO</v>
      </c>
      <c r="AP51" t="str">
        <f>Table134568[[#This Row],[CANTO]]</f>
        <v>DÍA DE REPOSO</v>
      </c>
    </row>
    <row r="52" spans="1:42" x14ac:dyDescent="0.35">
      <c r="A52">
        <v>51</v>
      </c>
      <c r="B52" t="s">
        <v>42</v>
      </c>
      <c r="C52">
        <v>65</v>
      </c>
      <c r="D52" t="s">
        <v>43</v>
      </c>
      <c r="E52" t="s">
        <v>44</v>
      </c>
      <c r="F52" t="s">
        <v>45</v>
      </c>
      <c r="G52" t="s">
        <v>198</v>
      </c>
      <c r="H52" t="s">
        <v>47</v>
      </c>
      <c r="I52" t="s">
        <v>48</v>
      </c>
      <c r="J52" t="s">
        <v>45</v>
      </c>
      <c r="K52" t="s">
        <v>199</v>
      </c>
      <c r="L52" t="s">
        <v>50</v>
      </c>
      <c r="M52" t="s">
        <v>51</v>
      </c>
      <c r="N52" t="s">
        <v>45</v>
      </c>
      <c r="O52" t="s">
        <v>58</v>
      </c>
      <c r="P52" t="s">
        <v>45</v>
      </c>
      <c r="Q52" t="s">
        <v>53</v>
      </c>
      <c r="R52" t="s">
        <v>45</v>
      </c>
      <c r="S52" t="s">
        <v>66</v>
      </c>
      <c r="T52" t="str">
        <f>IF(Table134568[[#This Row],[Pentecostés]]="","",""", """)</f>
        <v/>
      </c>
      <c r="V52" t="str">
        <f>IF(Table134568[[#This Row],[Virgen]]="","",""", """)</f>
        <v/>
      </c>
      <c r="X52" t="str">
        <f>IF(Table134568[[#This Row],[Niños]]="","",""", """)</f>
        <v/>
      </c>
      <c r="Z52" t="str">
        <f>IF(Table134568[[#This Row],[Laudes]]="","",""", """)</f>
        <v/>
      </c>
      <c r="AB52" t="str">
        <f>IF(Table134568[[#This Row],[Entrada]]="","",""", """)</f>
        <v/>
      </c>
      <c r="AD52" t="s">
        <v>54</v>
      </c>
      <c r="AE52" s="4" t="s">
        <v>569</v>
      </c>
      <c r="AF52" t="s">
        <v>55</v>
      </c>
      <c r="AG52" t="str">
        <f>IF(Table134568[[#This Row],[Categoria]]="Liturgia","liturgia",LOWER(LEFT(Table134568[[#This Row],[Titulo]],1)))</f>
        <v>d</v>
      </c>
      <c r="AH52" t="str">
        <f>LOWER(LEFT(Table134568[[#This Row],[Titulo]],1))</f>
        <v>d</v>
      </c>
      <c r="AI52" t="str">
        <f>LOWER(LEFT(Table134568[[#This Row],[Categoria]],1))</f>
        <v>p</v>
      </c>
      <c r="AJ52" t="str">
        <f>_xlfn.CONCAT(Table134568[[#This Row],[ID]:[c021]])</f>
        <v>{id:65,title: "Dice el Señor a mi Señor", subtitle: "Salmo 110 (109)", category: "Precatecumenado", moments: ["Antiguo Testamento"], url: "/cantos/resucito/d/diceelsenoramisenor.html"},</v>
      </c>
      <c r="AK52" t="str">
        <f>UPPER(Table134568[[#This Row],[Titulo]])</f>
        <v>DICE EL SEÑOR A MI SEÑOR</v>
      </c>
      <c r="AL52" t="str">
        <f>LOWER(SUBSTITUTE(Table134568[[#This Row],[CANTO]], " ", ""))</f>
        <v>diceelseñoramiseñor</v>
      </c>
      <c r="AM52" t="str">
        <f>Table134568[[#This Row],[Subtitle5]]</f>
        <v>Salmo 110 (109)</v>
      </c>
      <c r="AO52" t="str">
        <f>[1]!Table1[[#Headers],[CANTO]]</f>
        <v>CANTO</v>
      </c>
      <c r="AP52" t="str">
        <f>Table134568[[#This Row],[CANTO]]</f>
        <v>DICE EL SEÑOR A MI SEÑOR</v>
      </c>
    </row>
    <row r="53" spans="1:42" x14ac:dyDescent="0.35">
      <c r="A53">
        <v>52</v>
      </c>
      <c r="B53" t="s">
        <v>42</v>
      </c>
      <c r="C53">
        <v>66</v>
      </c>
      <c r="D53" t="s">
        <v>43</v>
      </c>
      <c r="E53" t="s">
        <v>44</v>
      </c>
      <c r="F53" t="s">
        <v>45</v>
      </c>
      <c r="G53" t="s">
        <v>200</v>
      </c>
      <c r="H53" t="s">
        <v>47</v>
      </c>
      <c r="I53" t="s">
        <v>48</v>
      </c>
      <c r="J53" t="s">
        <v>45</v>
      </c>
      <c r="K53" t="s">
        <v>201</v>
      </c>
      <c r="L53" t="s">
        <v>50</v>
      </c>
      <c r="M53" t="s">
        <v>51</v>
      </c>
      <c r="N53" t="s">
        <v>45</v>
      </c>
      <c r="O53" t="s">
        <v>58</v>
      </c>
      <c r="P53" t="s">
        <v>45</v>
      </c>
      <c r="Q53" t="s">
        <v>53</v>
      </c>
      <c r="R53" t="s">
        <v>45</v>
      </c>
      <c r="S53" t="s">
        <v>18</v>
      </c>
      <c r="T53" t="str">
        <f>IF(Table134568[[#This Row],[Pentecostés]]="","",""", """)</f>
        <v>", "</v>
      </c>
      <c r="U53" t="s">
        <v>28</v>
      </c>
      <c r="V53" t="str">
        <f>IF(Table134568[[#This Row],[Virgen]]="","",""", """)</f>
        <v>", "</v>
      </c>
      <c r="W53" t="s">
        <v>62</v>
      </c>
      <c r="X53" t="str">
        <f>IF(Table134568[[#This Row],[Niños]]="","",""", """)</f>
        <v/>
      </c>
      <c r="Z53" t="str">
        <f>IF(Table134568[[#This Row],[Laudes]]="","",""", """)</f>
        <v/>
      </c>
      <c r="AB53" t="str">
        <f>IF(Table134568[[#This Row],[Entrada]]="","",""", """)</f>
        <v/>
      </c>
      <c r="AD53" t="s">
        <v>54</v>
      </c>
      <c r="AE53" s="4" t="s">
        <v>570</v>
      </c>
      <c r="AF53" t="s">
        <v>55</v>
      </c>
      <c r="AG53" t="str">
        <f>IF(Table134568[[#This Row],[Categoria]]="Liturgia","liturgia",LOWER(LEFT(Table134568[[#This Row],[Titulo]],1)))</f>
        <v>d</v>
      </c>
      <c r="AH53" t="str">
        <f>LOWER(LEFT(Table134568[[#This Row],[Titulo]],1))</f>
        <v>d</v>
      </c>
      <c r="AI53" t="str">
        <f>LOWER(LEFT(Table134568[[#This Row],[Categoria]],1))</f>
        <v>p</v>
      </c>
      <c r="AJ53" t="str">
        <f>_xlfn.CONCAT(Table134568[[#This Row],[ID]:[c021]])</f>
        <v>{id:66,title: "Dichoso el hombre", subtitle: "Salmo 1", category: "Precatecumenado", moments: ["Pascua", "Entrada", "Nuevo Testamento"], url: "/cantos/resucito/d/dichosoelhombre.html"},</v>
      </c>
      <c r="AK53" t="str">
        <f>UPPER(Table134568[[#This Row],[Titulo]])</f>
        <v>DICHOSO EL HOMBRE</v>
      </c>
      <c r="AL53" t="str">
        <f>LOWER(SUBSTITUTE(Table134568[[#This Row],[CANTO]], " ", ""))</f>
        <v>dichosoelhombre</v>
      </c>
      <c r="AM53" t="str">
        <f>Table134568[[#This Row],[Subtitle5]]</f>
        <v>Salmo 1</v>
      </c>
      <c r="AO53" t="str">
        <f>[1]!Table1[[#Headers],[CANTO]]</f>
        <v>CANTO</v>
      </c>
      <c r="AP53" t="str">
        <f>Table134568[[#This Row],[CANTO]]</f>
        <v>DICHOSO EL HOMBRE</v>
      </c>
    </row>
    <row r="54" spans="1:42" x14ac:dyDescent="0.35">
      <c r="A54">
        <v>53</v>
      </c>
      <c r="B54" t="s">
        <v>42</v>
      </c>
      <c r="C54">
        <v>67</v>
      </c>
      <c r="D54" t="s">
        <v>43</v>
      </c>
      <c r="E54" t="s">
        <v>44</v>
      </c>
      <c r="F54" t="s">
        <v>45</v>
      </c>
      <c r="G54" t="s">
        <v>202</v>
      </c>
      <c r="H54" t="s">
        <v>47</v>
      </c>
      <c r="I54" t="s">
        <v>48</v>
      </c>
      <c r="J54" t="s">
        <v>45</v>
      </c>
      <c r="K54" t="s">
        <v>203</v>
      </c>
      <c r="L54" t="s">
        <v>50</v>
      </c>
      <c r="M54" t="s">
        <v>51</v>
      </c>
      <c r="N54" t="s">
        <v>45</v>
      </c>
      <c r="O54" t="s">
        <v>58</v>
      </c>
      <c r="P54" t="s">
        <v>45</v>
      </c>
      <c r="Q54" t="s">
        <v>53</v>
      </c>
      <c r="R54" t="s">
        <v>45</v>
      </c>
      <c r="S54" t="s">
        <v>75</v>
      </c>
      <c r="T54" t="str">
        <f>IF(Table134568[[#This Row],[Pentecostés]]="","",""", """)</f>
        <v>", "</v>
      </c>
      <c r="U54" t="s">
        <v>81</v>
      </c>
      <c r="V54" t="str">
        <f>IF(Table134568[[#This Row],[Virgen]]="","",""", """)</f>
        <v>", "</v>
      </c>
      <c r="W54" t="s">
        <v>66</v>
      </c>
      <c r="X54" t="str">
        <f>IF(Table134568[[#This Row],[Niños]]="","",""", """)</f>
        <v>", "</v>
      </c>
      <c r="Y54" t="s">
        <v>62</v>
      </c>
      <c r="Z54" t="str">
        <f>IF(Table134568[[#This Row],[Laudes]]="","",""", """)</f>
        <v/>
      </c>
      <c r="AB54" t="str">
        <f>IF(Table134568[[#This Row],[Entrada]]="","",""", """)</f>
        <v/>
      </c>
      <c r="AD54" t="s">
        <v>54</v>
      </c>
      <c r="AE54" s="4" t="s">
        <v>571</v>
      </c>
      <c r="AF54" t="s">
        <v>55</v>
      </c>
      <c r="AG54" t="str">
        <f>IF(Table134568[[#This Row],[Categoria]]="Liturgia","liturgia",LOWER(LEFT(Table134568[[#This Row],[Titulo]],1)))</f>
        <v>e</v>
      </c>
      <c r="AH54" t="str">
        <f>LOWER(LEFT(Table134568[[#This Row],[Titulo]],1))</f>
        <v>e</v>
      </c>
      <c r="AI54" t="str">
        <f>LOWER(LEFT(Table134568[[#This Row],[Categoria]],1))</f>
        <v>p</v>
      </c>
      <c r="AJ54" t="str">
        <f>_xlfn.CONCAT(Table134568[[#This Row],[ID]:[c021]])</f>
        <v>{id:67,title: "El combate escatológico", subtitle: "Apocalipsis 19,11-20", category: "Precatecumenado", moments: ["Laudes/Visperas", "Final", "Antiguo Testamento", "Nuevo Testamento"], url: "/cantos/resucito/e/elcombateescatologico.html"},</v>
      </c>
      <c r="AK54" t="str">
        <f>UPPER(Table134568[[#This Row],[Titulo]])</f>
        <v>EL COMBATE ESCATOLÓGICO</v>
      </c>
      <c r="AL54" t="str">
        <f>LOWER(SUBSTITUTE(Table134568[[#This Row],[CANTO]], " ", ""))</f>
        <v>elcombateescatológico</v>
      </c>
      <c r="AM54" t="str">
        <f>Table134568[[#This Row],[Subtitle5]]</f>
        <v>Apocalipsis 19,11-20</v>
      </c>
      <c r="AO54" t="str">
        <f>[1]!Table1[[#Headers],[CANTO]]</f>
        <v>CANTO</v>
      </c>
      <c r="AP54" t="str">
        <f>Table134568[[#This Row],[CANTO]]</f>
        <v>EL COMBATE ESCATOLÓGICO</v>
      </c>
    </row>
    <row r="55" spans="1:42" x14ac:dyDescent="0.35">
      <c r="A55">
        <v>54</v>
      </c>
      <c r="B55" t="s">
        <v>42</v>
      </c>
      <c r="C55">
        <v>68</v>
      </c>
      <c r="D55" t="s">
        <v>43</v>
      </c>
      <c r="E55" t="s">
        <v>44</v>
      </c>
      <c r="F55" t="s">
        <v>45</v>
      </c>
      <c r="G55" t="s">
        <v>204</v>
      </c>
      <c r="H55" t="s">
        <v>47</v>
      </c>
      <c r="I55" t="s">
        <v>48</v>
      </c>
      <c r="J55" t="s">
        <v>45</v>
      </c>
      <c r="K55" t="s">
        <v>205</v>
      </c>
      <c r="L55" t="s">
        <v>50</v>
      </c>
      <c r="M55" t="s">
        <v>51</v>
      </c>
      <c r="N55" t="s">
        <v>45</v>
      </c>
      <c r="O55" t="s">
        <v>58</v>
      </c>
      <c r="P55" t="s">
        <v>45</v>
      </c>
      <c r="Q55" t="s">
        <v>53</v>
      </c>
      <c r="R55" t="s">
        <v>45</v>
      </c>
      <c r="S55" t="s">
        <v>18</v>
      </c>
      <c r="T55" t="str">
        <f>IF(Table134568[[#This Row],[Pentecostés]]="","",""", """)</f>
        <v>", "</v>
      </c>
      <c r="U55" t="s">
        <v>59</v>
      </c>
      <c r="V55" t="str">
        <f>IF(Table134568[[#This Row],[Virgen]]="","",""", """)</f>
        <v>", "</v>
      </c>
      <c r="W55" t="s">
        <v>66</v>
      </c>
      <c r="X55" t="str">
        <f>IF(Table134568[[#This Row],[Niños]]="","",""", """)</f>
        <v/>
      </c>
      <c r="Z55" t="str">
        <f>IF(Table134568[[#This Row],[Laudes]]="","",""", """)</f>
        <v/>
      </c>
      <c r="AB55" t="str">
        <f>IF(Table134568[[#This Row],[Entrada]]="","",""", """)</f>
        <v/>
      </c>
      <c r="AD55" t="s">
        <v>54</v>
      </c>
      <c r="AE55" s="4" t="s">
        <v>572</v>
      </c>
      <c r="AF55" t="s">
        <v>55</v>
      </c>
      <c r="AG55" t="str">
        <f>IF(Table134568[[#This Row],[Categoria]]="Liturgia","liturgia",LOWER(LEFT(Table134568[[#This Row],[Titulo]],1)))</f>
        <v>e</v>
      </c>
      <c r="AH55" t="str">
        <f>LOWER(LEFT(Table134568[[#This Row],[Titulo]],1))</f>
        <v>e</v>
      </c>
      <c r="AI55" t="str">
        <f>LOWER(LEFT(Table134568[[#This Row],[Categoria]],1))</f>
        <v>p</v>
      </c>
      <c r="AJ55" t="str">
        <f>_xlfn.CONCAT(Table134568[[#This Row],[ID]:[c021]])</f>
        <v>{id:68,title: "El Espíritu del Señor está sobre mí", subtitle: "Lucas 4,18 – Isaías 61,1-3", category: "Precatecumenado", moments: ["Pascua", "Comunión", "Antiguo Testamento"], url: "/cantos/resucito/e/elespiritudelsenorestasobremi.html"},</v>
      </c>
      <c r="AK55" t="str">
        <f>UPPER(Table134568[[#This Row],[Titulo]])</f>
        <v>EL ESPÍRITU DEL SEÑOR ESTÁ SOBRE MÍ</v>
      </c>
      <c r="AL55" t="str">
        <f>LOWER(SUBSTITUTE(Table134568[[#This Row],[CANTO]], " ", ""))</f>
        <v>elespíritudelseñorestásobremí</v>
      </c>
      <c r="AM55" t="str">
        <f>Table134568[[#This Row],[Subtitle5]]</f>
        <v>Lucas 4,18 – Isaías 61,1-3</v>
      </c>
      <c r="AO55" t="str">
        <f>[1]!Table1[[#Headers],[CANTO]]</f>
        <v>CANTO</v>
      </c>
      <c r="AP55" t="str">
        <f>Table134568[[#This Row],[CANTO]]</f>
        <v>EL ESPÍRITU DEL SEÑOR ESTÁ SOBRE MÍ</v>
      </c>
    </row>
    <row r="56" spans="1:42" x14ac:dyDescent="0.35">
      <c r="A56">
        <v>55</v>
      </c>
      <c r="B56" t="s">
        <v>42</v>
      </c>
      <c r="C56">
        <v>69</v>
      </c>
      <c r="D56" t="s">
        <v>43</v>
      </c>
      <c r="E56" t="s">
        <v>44</v>
      </c>
      <c r="F56" t="s">
        <v>45</v>
      </c>
      <c r="G56" t="s">
        <v>206</v>
      </c>
      <c r="H56" t="s">
        <v>47</v>
      </c>
      <c r="I56" t="s">
        <v>48</v>
      </c>
      <c r="J56" t="s">
        <v>45</v>
      </c>
      <c r="K56" t="s">
        <v>207</v>
      </c>
      <c r="L56" t="s">
        <v>50</v>
      </c>
      <c r="M56" t="s">
        <v>51</v>
      </c>
      <c r="N56" t="s">
        <v>45</v>
      </c>
      <c r="O56" t="s">
        <v>58</v>
      </c>
      <c r="P56" t="s">
        <v>45</v>
      </c>
      <c r="Q56" t="s">
        <v>53</v>
      </c>
      <c r="R56" t="s">
        <v>45</v>
      </c>
      <c r="S56" t="s">
        <v>171</v>
      </c>
      <c r="T56" t="str">
        <f>IF(Table134568[[#This Row],[Pentecostés]]="","",""", """)</f>
        <v>", "</v>
      </c>
      <c r="U56" t="s">
        <v>66</v>
      </c>
      <c r="V56" t="str">
        <f>IF(Table134568[[#This Row],[Virgen]]="","",""", """)</f>
        <v/>
      </c>
      <c r="X56" t="str">
        <f>IF(Table134568[[#This Row],[Niños]]="","",""", """)</f>
        <v/>
      </c>
      <c r="Z56" t="str">
        <f>IF(Table134568[[#This Row],[Laudes]]="","",""", """)</f>
        <v/>
      </c>
      <c r="AB56" t="str">
        <f>IF(Table134568[[#This Row],[Entrada]]="","",""", """)</f>
        <v/>
      </c>
      <c r="AD56" t="s">
        <v>54</v>
      </c>
      <c r="AE56" s="4" t="s">
        <v>573</v>
      </c>
      <c r="AF56" t="s">
        <v>55</v>
      </c>
      <c r="AG56" t="str">
        <f>IF(Table134568[[#This Row],[Categoria]]="Liturgia","liturgia",LOWER(LEFT(Table134568[[#This Row],[Titulo]],1)))</f>
        <v>e</v>
      </c>
      <c r="AH56" t="str">
        <f>LOWER(LEFT(Table134568[[#This Row],[Titulo]],1))</f>
        <v>e</v>
      </c>
      <c r="AI56" t="str">
        <f>LOWER(LEFT(Table134568[[#This Row],[Categoria]],1))</f>
        <v>p</v>
      </c>
      <c r="AJ56" t="str">
        <f>_xlfn.CONCAT(Table134568[[#This Row],[ID]:[c021]])</f>
        <v>{id:69,title: "El jacal de los pastores", subtitle: "Cantar de los Cantares 1,2-8", category: "Precatecumenado", moments: ["Fracción del Pan", "Antiguo Testamento"], url: "/cantos/resucito/e/eljacaldelospastores.html"},</v>
      </c>
      <c r="AK56" t="str">
        <f>UPPER(Table134568[[#This Row],[Titulo]])</f>
        <v>EL JACAL DE LOS PASTORES</v>
      </c>
      <c r="AL56" t="str">
        <f>LOWER(SUBSTITUTE(Table134568[[#This Row],[CANTO]], " ", ""))</f>
        <v>eljacaldelospastores</v>
      </c>
      <c r="AM56" t="str">
        <f>Table134568[[#This Row],[Subtitle5]]</f>
        <v>Cantar de los Cantares 1,2-8</v>
      </c>
      <c r="AO56" t="str">
        <f>[1]!Table1[[#Headers],[CANTO]]</f>
        <v>CANTO</v>
      </c>
      <c r="AP56" t="str">
        <f>Table134568[[#This Row],[CANTO]]</f>
        <v>EL JACAL DE LOS PASTORES</v>
      </c>
    </row>
    <row r="57" spans="1:42" x14ac:dyDescent="0.35">
      <c r="A57">
        <v>56</v>
      </c>
      <c r="B57" t="s">
        <v>42</v>
      </c>
      <c r="C57">
        <v>70</v>
      </c>
      <c r="D57" t="s">
        <v>43</v>
      </c>
      <c r="E57" t="s">
        <v>44</v>
      </c>
      <c r="F57" t="s">
        <v>45</v>
      </c>
      <c r="G57" t="s">
        <v>208</v>
      </c>
      <c r="H57" t="s">
        <v>47</v>
      </c>
      <c r="I57" t="s">
        <v>48</v>
      </c>
      <c r="J57" t="s">
        <v>45</v>
      </c>
      <c r="K57" t="s">
        <v>209</v>
      </c>
      <c r="L57" t="s">
        <v>50</v>
      </c>
      <c r="M57" t="s">
        <v>51</v>
      </c>
      <c r="N57" t="s">
        <v>45</v>
      </c>
      <c r="O57" t="s">
        <v>58</v>
      </c>
      <c r="P57" t="s">
        <v>45</v>
      </c>
      <c r="Q57" t="s">
        <v>53</v>
      </c>
      <c r="R57" t="s">
        <v>45</v>
      </c>
      <c r="S57" t="s">
        <v>59</v>
      </c>
      <c r="T57" t="str">
        <f>IF(Table134568[[#This Row],[Pentecostés]]="","",""", """)</f>
        <v>", "</v>
      </c>
      <c r="U57" t="s">
        <v>62</v>
      </c>
      <c r="V57" t="str">
        <f>IF(Table134568[[#This Row],[Virgen]]="","",""", """)</f>
        <v/>
      </c>
      <c r="X57" t="str">
        <f>IF(Table134568[[#This Row],[Niños]]="","",""", """)</f>
        <v/>
      </c>
      <c r="Z57" t="str">
        <f>IF(Table134568[[#This Row],[Laudes]]="","",""", """)</f>
        <v/>
      </c>
      <c r="AB57" t="str">
        <f>IF(Table134568[[#This Row],[Entrada]]="","",""", """)</f>
        <v/>
      </c>
      <c r="AD57" t="s">
        <v>54</v>
      </c>
      <c r="AE57" s="4" t="s">
        <v>574</v>
      </c>
      <c r="AF57" t="s">
        <v>55</v>
      </c>
      <c r="AG57" t="str">
        <f>IF(Table134568[[#This Row],[Categoria]]="Liturgia","liturgia",LOWER(LEFT(Table134568[[#This Row],[Titulo]],1)))</f>
        <v>e</v>
      </c>
      <c r="AH57" t="str">
        <f>LOWER(LEFT(Table134568[[#This Row],[Titulo]],1))</f>
        <v>e</v>
      </c>
      <c r="AI57" t="str">
        <f>LOWER(LEFT(Table134568[[#This Row],[Categoria]],1))</f>
        <v>p</v>
      </c>
      <c r="AJ57" t="str">
        <f>_xlfn.CONCAT(Table134568[[#This Row],[ID]:[c021]])</f>
        <v>{id:70,title: "El lagarero", subtitle: "Isaías 63,1-6", category: "Precatecumenado", moments: ["Comunión", "Nuevo Testamento"], url: "/cantos/resucito/e/ellagarero.html"},</v>
      </c>
      <c r="AK57" t="str">
        <f>UPPER(Table134568[[#This Row],[Titulo]])</f>
        <v>EL LAGARERO</v>
      </c>
      <c r="AL57" t="str">
        <f>LOWER(SUBSTITUTE(Table134568[[#This Row],[CANTO]], " ", ""))</f>
        <v>ellagarero</v>
      </c>
      <c r="AM57" t="str">
        <f>Table134568[[#This Row],[Subtitle5]]</f>
        <v>Isaías 63,1-6</v>
      </c>
      <c r="AO57" t="str">
        <f>[1]!Table1[[#Headers],[CANTO]]</f>
        <v>CANTO</v>
      </c>
      <c r="AP57" t="str">
        <f>Table134568[[#This Row],[CANTO]]</f>
        <v>EL LAGARERO</v>
      </c>
    </row>
    <row r="58" spans="1:42" x14ac:dyDescent="0.35">
      <c r="A58">
        <v>57</v>
      </c>
      <c r="B58" t="s">
        <v>42</v>
      </c>
      <c r="C58">
        <v>71</v>
      </c>
      <c r="D58" t="s">
        <v>43</v>
      </c>
      <c r="E58" t="s">
        <v>44</v>
      </c>
      <c r="F58" t="s">
        <v>45</v>
      </c>
      <c r="G58" t="s">
        <v>210</v>
      </c>
      <c r="H58" t="s">
        <v>47</v>
      </c>
      <c r="I58" t="s">
        <v>48</v>
      </c>
      <c r="J58" t="s">
        <v>45</v>
      </c>
      <c r="K58" t="s">
        <v>211</v>
      </c>
      <c r="L58" t="s">
        <v>50</v>
      </c>
      <c r="M58" t="s">
        <v>51</v>
      </c>
      <c r="N58" t="s">
        <v>45</v>
      </c>
      <c r="O58" t="s">
        <v>58</v>
      </c>
      <c r="P58" t="s">
        <v>45</v>
      </c>
      <c r="Q58" t="s">
        <v>53</v>
      </c>
      <c r="R58" t="s">
        <v>45</v>
      </c>
      <c r="S58" t="s">
        <v>66</v>
      </c>
      <c r="T58" t="str">
        <f>IF(Table134568[[#This Row],[Pentecostés]]="","",""", """)</f>
        <v/>
      </c>
      <c r="V58" t="str">
        <f>IF(Table134568[[#This Row],[Virgen]]="","",""", """)</f>
        <v/>
      </c>
      <c r="X58" t="str">
        <f>IF(Table134568[[#This Row],[Niños]]="","",""", """)</f>
        <v/>
      </c>
      <c r="Z58" t="str">
        <f>IF(Table134568[[#This Row],[Laudes]]="","",""", """)</f>
        <v/>
      </c>
      <c r="AB58" t="str">
        <f>IF(Table134568[[#This Row],[Entrada]]="","",""", """)</f>
        <v/>
      </c>
      <c r="AD58" t="s">
        <v>54</v>
      </c>
      <c r="AE58" s="4" t="s">
        <v>575</v>
      </c>
      <c r="AF58" t="s">
        <v>55</v>
      </c>
      <c r="AG58" t="str">
        <f>IF(Table134568[[#This Row],[Categoria]]="Liturgia","liturgia",LOWER(LEFT(Table134568[[#This Row],[Titulo]],1)))</f>
        <v>e</v>
      </c>
      <c r="AH58" t="str">
        <f>LOWER(LEFT(Table134568[[#This Row],[Titulo]],1))</f>
        <v>e</v>
      </c>
      <c r="AI58" t="str">
        <f>LOWER(LEFT(Table134568[[#This Row],[Categoria]],1))</f>
        <v>p</v>
      </c>
      <c r="AJ58" t="str">
        <f>_xlfn.CONCAT(Table134568[[#This Row],[ID]:[c021]])</f>
        <v>{id:71,title: "El Mesías león", subtitle: "Comentario al Apocalipsis (Victorino de Pettau)", category: "Precatecumenado", moments: ["Antiguo Testamento"], url: "/cantos/resucito/e/elmesiasleon.html"},</v>
      </c>
      <c r="AK58" t="str">
        <f>UPPER(Table134568[[#This Row],[Titulo]])</f>
        <v>EL MESÍAS LEÓN</v>
      </c>
      <c r="AL58" t="str">
        <f>LOWER(SUBSTITUTE(Table134568[[#This Row],[CANTO]], " ", ""))</f>
        <v>elmesíasleón</v>
      </c>
      <c r="AM58" t="str">
        <f>Table134568[[#This Row],[Subtitle5]]</f>
        <v>Comentario al Apocalipsis (Victorino de Pettau)</v>
      </c>
      <c r="AO58" t="str">
        <f>[1]!Table1[[#Headers],[CANTO]]</f>
        <v>CANTO</v>
      </c>
      <c r="AP58" t="str">
        <f>Table134568[[#This Row],[CANTO]]</f>
        <v>EL MESÍAS LEÓN</v>
      </c>
    </row>
    <row r="59" spans="1:42" x14ac:dyDescent="0.35">
      <c r="A59">
        <v>58</v>
      </c>
      <c r="B59" t="s">
        <v>42</v>
      </c>
      <c r="C59">
        <v>73</v>
      </c>
      <c r="D59" t="s">
        <v>43</v>
      </c>
      <c r="E59" t="s">
        <v>44</v>
      </c>
      <c r="F59" t="s">
        <v>45</v>
      </c>
      <c r="G59" t="s">
        <v>214</v>
      </c>
      <c r="H59" t="s">
        <v>47</v>
      </c>
      <c r="I59" t="s">
        <v>48</v>
      </c>
      <c r="J59" t="s">
        <v>45</v>
      </c>
      <c r="K59" t="s">
        <v>215</v>
      </c>
      <c r="L59" t="s">
        <v>50</v>
      </c>
      <c r="M59" t="s">
        <v>51</v>
      </c>
      <c r="N59" t="s">
        <v>45</v>
      </c>
      <c r="O59" t="s">
        <v>58</v>
      </c>
      <c r="P59" t="s">
        <v>45</v>
      </c>
      <c r="Q59" t="s">
        <v>53</v>
      </c>
      <c r="R59" t="s">
        <v>45</v>
      </c>
      <c r="S59" t="s">
        <v>28</v>
      </c>
      <c r="T59" t="str">
        <f>IF(Table134568[[#This Row],[Pentecostés]]="","",""", """)</f>
        <v>", "</v>
      </c>
      <c r="U59" t="s">
        <v>62</v>
      </c>
      <c r="V59" t="str">
        <f>IF(Table134568[[#This Row],[Virgen]]="","",""", """)</f>
        <v/>
      </c>
      <c r="X59" t="str">
        <f>IF(Table134568[[#This Row],[Niños]]="","",""", """)</f>
        <v/>
      </c>
      <c r="Z59" t="str">
        <f>IF(Table134568[[#This Row],[Laudes]]="","",""", """)</f>
        <v/>
      </c>
      <c r="AB59" t="str">
        <f>IF(Table134568[[#This Row],[Entrada]]="","",""", """)</f>
        <v/>
      </c>
      <c r="AD59" t="s">
        <v>54</v>
      </c>
      <c r="AE59" s="4" t="s">
        <v>576</v>
      </c>
      <c r="AF59" t="s">
        <v>55</v>
      </c>
      <c r="AG59" t="str">
        <f>IF(Table134568[[#This Row],[Categoria]]="Liturgia","liturgia",LOWER(LEFT(Table134568[[#This Row],[Titulo]],1)))</f>
        <v>e</v>
      </c>
      <c r="AH59" t="str">
        <f>LOWER(LEFT(Table134568[[#This Row],[Titulo]],1))</f>
        <v>e</v>
      </c>
      <c r="AI59" t="str">
        <f>LOWER(LEFT(Table134568[[#This Row],[Categoria]],1))</f>
        <v>p</v>
      </c>
      <c r="AJ59" t="str">
        <f>_xlfn.CONCAT(Table134568[[#This Row],[ID]:[c021]])</f>
        <v>{id:73,title: "El necio piensa que Dios no existe", subtitle: "Salmo 14 (13)", category: "Precatecumenado", moments: ["Entrada", "Nuevo Testamento"], url: "/cantos/resucito/e/elneciopiensaquediosnoexiste.html"},</v>
      </c>
      <c r="AK59" t="str">
        <f>UPPER(Table134568[[#This Row],[Titulo]])</f>
        <v>EL NECIO PIENSA QUE DIOS NO EXISTE</v>
      </c>
      <c r="AL59" t="str">
        <f>LOWER(SUBSTITUTE(Table134568[[#This Row],[CANTO]], " ", ""))</f>
        <v>elneciopiensaquediosnoexiste</v>
      </c>
      <c r="AM59" t="str">
        <f>Table134568[[#This Row],[Subtitle5]]</f>
        <v>Salmo 14 (13)</v>
      </c>
      <c r="AO59" t="str">
        <f>[1]!Table1[[#Headers],[CANTO]]</f>
        <v>CANTO</v>
      </c>
      <c r="AP59" t="str">
        <f>Table134568[[#This Row],[CANTO]]</f>
        <v>EL NECIO PIENSA QUE DIOS NO EXISTE</v>
      </c>
    </row>
    <row r="60" spans="1:42" x14ac:dyDescent="0.35">
      <c r="A60">
        <v>59</v>
      </c>
      <c r="B60" t="s">
        <v>42</v>
      </c>
      <c r="C60">
        <v>74</v>
      </c>
      <c r="D60" t="s">
        <v>43</v>
      </c>
      <c r="E60" t="s">
        <v>44</v>
      </c>
      <c r="F60" t="s">
        <v>45</v>
      </c>
      <c r="G60" t="s">
        <v>216</v>
      </c>
      <c r="H60" t="s">
        <v>47</v>
      </c>
      <c r="I60" t="s">
        <v>48</v>
      </c>
      <c r="J60" t="s">
        <v>45</v>
      </c>
      <c r="K60" t="s">
        <v>217</v>
      </c>
      <c r="L60" t="s">
        <v>50</v>
      </c>
      <c r="M60" t="s">
        <v>51</v>
      </c>
      <c r="N60" t="s">
        <v>45</v>
      </c>
      <c r="O60" t="s">
        <v>58</v>
      </c>
      <c r="P60" t="s">
        <v>45</v>
      </c>
      <c r="Q60" t="s">
        <v>53</v>
      </c>
      <c r="R60" t="s">
        <v>45</v>
      </c>
      <c r="S60" t="s">
        <v>93</v>
      </c>
      <c r="T60" t="str">
        <f>IF(Table134568[[#This Row],[Pentecostés]]="","",""", """)</f>
        <v>", "</v>
      </c>
      <c r="U60" t="s">
        <v>28</v>
      </c>
      <c r="V60" t="str">
        <f>IF(Table134568[[#This Row],[Virgen]]="","",""", """)</f>
        <v>", "</v>
      </c>
      <c r="W60" t="s">
        <v>66</v>
      </c>
      <c r="X60" t="str">
        <f>IF(Table134568[[#This Row],[Niños]]="","",""", """)</f>
        <v/>
      </c>
      <c r="Z60" t="str">
        <f>IF(Table134568[[#This Row],[Laudes]]="","",""", """)</f>
        <v/>
      </c>
      <c r="AB60" t="str">
        <f>IF(Table134568[[#This Row],[Entrada]]="","",""", """)</f>
        <v/>
      </c>
      <c r="AD60" t="s">
        <v>54</v>
      </c>
      <c r="AE60" s="4" t="s">
        <v>577</v>
      </c>
      <c r="AF60" t="s">
        <v>55</v>
      </c>
      <c r="AG60" t="str">
        <f>IF(Table134568[[#This Row],[Categoria]]="Liturgia","liturgia",LOWER(LEFT(Table134568[[#This Row],[Titulo]],1)))</f>
        <v>e</v>
      </c>
      <c r="AH60" t="str">
        <f>LOWER(LEFT(Table134568[[#This Row],[Titulo]],1))</f>
        <v>e</v>
      </c>
      <c r="AI60" t="str">
        <f>LOWER(LEFT(Table134568[[#This Row],[Categoria]],1))</f>
        <v>p</v>
      </c>
      <c r="AJ60" t="str">
        <f>_xlfn.CONCAT(Table134568[[#This Row],[ID]:[c021]])</f>
        <v>{id:74,title: "El pueblo que caminaba en las tinieblas", subtitle: "Isaías 9,1-5", category: "Precatecumenado", moments: ["Adviento", "Entrada", "Antiguo Testamento"], url: "/cantos/resucito/e/elpuebloquecaminabaenlastinieblas.html"},</v>
      </c>
      <c r="AK60" t="str">
        <f>UPPER(Table134568[[#This Row],[Titulo]])</f>
        <v>EL PUEBLO QUE CAMINABA EN LAS TINIEBLAS</v>
      </c>
      <c r="AL60" t="str">
        <f>LOWER(SUBSTITUTE(Table134568[[#This Row],[CANTO]], " ", ""))</f>
        <v>elpuebloquecaminabaenlastinieblas</v>
      </c>
      <c r="AM60" t="str">
        <f>Table134568[[#This Row],[Subtitle5]]</f>
        <v>Isaías 9,1-5</v>
      </c>
      <c r="AO60" t="str">
        <f>[1]!Table1[[#Headers],[CANTO]]</f>
        <v>CANTO</v>
      </c>
      <c r="AP60" t="str">
        <f>Table134568[[#This Row],[CANTO]]</f>
        <v>EL PUEBLO QUE CAMINABA EN LAS TINIEBLAS</v>
      </c>
    </row>
    <row r="61" spans="1:42" x14ac:dyDescent="0.35">
      <c r="A61">
        <v>60</v>
      </c>
      <c r="B61" t="s">
        <v>42</v>
      </c>
      <c r="C61">
        <v>76</v>
      </c>
      <c r="D61" t="s">
        <v>43</v>
      </c>
      <c r="E61" t="s">
        <v>44</v>
      </c>
      <c r="F61" t="s">
        <v>45</v>
      </c>
      <c r="G61" t="s">
        <v>220</v>
      </c>
      <c r="H61" t="s">
        <v>47</v>
      </c>
      <c r="I61" t="s">
        <v>48</v>
      </c>
      <c r="J61" t="s">
        <v>45</v>
      </c>
      <c r="K61" t="s">
        <v>221</v>
      </c>
      <c r="L61" t="s">
        <v>50</v>
      </c>
      <c r="M61" t="s">
        <v>51</v>
      </c>
      <c r="N61" t="s">
        <v>45</v>
      </c>
      <c r="O61" t="s">
        <v>58</v>
      </c>
      <c r="P61" t="s">
        <v>45</v>
      </c>
      <c r="Q61" t="s">
        <v>53</v>
      </c>
      <c r="R61" t="s">
        <v>45</v>
      </c>
      <c r="S61" t="s">
        <v>171</v>
      </c>
      <c r="T61" t="str">
        <f>IF(Table134568[[#This Row],[Pentecostés]]="","",""", """)</f>
        <v>", "</v>
      </c>
      <c r="U61" t="s">
        <v>66</v>
      </c>
      <c r="V61" t="str">
        <f>IF(Table134568[[#This Row],[Virgen]]="","",""", """)</f>
        <v/>
      </c>
      <c r="X61" t="str">
        <f>IF(Table134568[[#This Row],[Niños]]="","",""", """)</f>
        <v/>
      </c>
      <c r="Z61" t="str">
        <f>IF(Table134568[[#This Row],[Laudes]]="","",""", """)</f>
        <v/>
      </c>
      <c r="AB61" t="str">
        <f>IF(Table134568[[#This Row],[Entrada]]="","",""", """)</f>
        <v/>
      </c>
      <c r="AD61" t="s">
        <v>54</v>
      </c>
      <c r="AE61" s="4" t="s">
        <v>578</v>
      </c>
      <c r="AF61" t="s">
        <v>55</v>
      </c>
      <c r="AG61" t="str">
        <f>IF(Table134568[[#This Row],[Categoria]]="Liturgia","liturgia",LOWER(LEFT(Table134568[[#This Row],[Titulo]],1)))</f>
        <v>e</v>
      </c>
      <c r="AH61" t="str">
        <f>LOWER(LEFT(Table134568[[#This Row],[Titulo]],1))</f>
        <v>e</v>
      </c>
      <c r="AI61" t="str">
        <f>LOWER(LEFT(Table134568[[#This Row],[Categoria]],1))</f>
        <v>p</v>
      </c>
      <c r="AJ61" t="str">
        <f>_xlfn.CONCAT(Table134568[[#This Row],[ID]:[c021]])</f>
        <v>{id:76,title: "El Señor anuncia una noticia", subtitle: "Salmo 68 (67)", category: "Precatecumenado", moments: ["Fracción del Pan", "Antiguo Testamento"], url: "/cantos/resucito/e/elsenoranunciaunanoticia.html"},</v>
      </c>
      <c r="AK61" t="str">
        <f>UPPER(Table134568[[#This Row],[Titulo]])</f>
        <v>EL SEÑOR ANUNCIA UNA NOTICIA</v>
      </c>
      <c r="AL61" t="str">
        <f>LOWER(SUBSTITUTE(Table134568[[#This Row],[CANTO]], " ", ""))</f>
        <v>elseñoranunciaunanoticia</v>
      </c>
      <c r="AM61" t="str">
        <f>Table134568[[#This Row],[Subtitle5]]</f>
        <v>Salmo 68 (67)</v>
      </c>
      <c r="AO61" t="str">
        <f>[1]!Table1[[#Headers],[CANTO]]</f>
        <v>CANTO</v>
      </c>
      <c r="AP61" t="str">
        <f>Table134568[[#This Row],[CANTO]]</f>
        <v>EL SEÑOR ANUNCIA UNA NOTICIA</v>
      </c>
    </row>
    <row r="62" spans="1:42" x14ac:dyDescent="0.35">
      <c r="A62">
        <v>61</v>
      </c>
      <c r="B62" t="s">
        <v>42</v>
      </c>
      <c r="C62">
        <v>77</v>
      </c>
      <c r="D62" t="s">
        <v>43</v>
      </c>
      <c r="E62" t="s">
        <v>44</v>
      </c>
      <c r="F62" t="s">
        <v>45</v>
      </c>
      <c r="G62" t="s">
        <v>222</v>
      </c>
      <c r="H62" t="s">
        <v>47</v>
      </c>
      <c r="I62" t="s">
        <v>48</v>
      </c>
      <c r="J62" t="s">
        <v>45</v>
      </c>
      <c r="K62" t="s">
        <v>223</v>
      </c>
      <c r="L62" t="s">
        <v>50</v>
      </c>
      <c r="M62" t="s">
        <v>51</v>
      </c>
      <c r="N62" t="s">
        <v>45</v>
      </c>
      <c r="O62" t="s">
        <v>58</v>
      </c>
      <c r="P62" t="s">
        <v>45</v>
      </c>
      <c r="Q62" t="s">
        <v>53</v>
      </c>
      <c r="R62" t="s">
        <v>45</v>
      </c>
      <c r="S62" t="s">
        <v>65</v>
      </c>
      <c r="T62" t="str">
        <f>IF(Table134568[[#This Row],[Pentecostés]]="","",""", """)</f>
        <v>", "</v>
      </c>
      <c r="U62" t="s">
        <v>66</v>
      </c>
      <c r="V62" t="str">
        <f>IF(Table134568[[#This Row],[Virgen]]="","",""", """)</f>
        <v/>
      </c>
      <c r="X62" t="str">
        <f>IF(Table134568[[#This Row],[Niños]]="","",""", """)</f>
        <v/>
      </c>
      <c r="Z62" t="str">
        <f>IF(Table134568[[#This Row],[Laudes]]="","",""", """)</f>
        <v/>
      </c>
      <c r="AB62" t="str">
        <f>IF(Table134568[[#This Row],[Entrada]]="","",""", """)</f>
        <v/>
      </c>
      <c r="AD62" t="s">
        <v>54</v>
      </c>
      <c r="AE62" s="4" t="s">
        <v>579</v>
      </c>
      <c r="AF62" t="s">
        <v>55</v>
      </c>
      <c r="AG62" t="str">
        <f>IF(Table134568[[#This Row],[Categoria]]="Liturgia","liturgia",LOWER(LEFT(Table134568[[#This Row],[Titulo]],1)))</f>
        <v>e</v>
      </c>
      <c r="AH62" t="str">
        <f>LOWER(LEFT(Table134568[[#This Row],[Titulo]],1))</f>
        <v>e</v>
      </c>
      <c r="AI62" t="str">
        <f>LOWER(LEFT(Table134568[[#This Row],[Categoria]],1))</f>
        <v>p</v>
      </c>
      <c r="AJ62" t="str">
        <f>_xlfn.CONCAT(Table134568[[#This Row],[ID]:[c021]])</f>
        <v>{id:77,title: "El Señor es mi pastor", subtitle: "Salmo 23 (22)", category: "Precatecumenado", moments: ["Cuaresma", "Antiguo Testamento"], url: "/cantos/resucito/e/elsenoresmipastor.html"},</v>
      </c>
      <c r="AK62" t="str">
        <f>UPPER(Table134568[[#This Row],[Titulo]])</f>
        <v>EL SEÑOR ES MI PASTOR</v>
      </c>
      <c r="AL62" t="str">
        <f>LOWER(SUBSTITUTE(Table134568[[#This Row],[CANTO]], " ", ""))</f>
        <v>elseñoresmipastor</v>
      </c>
      <c r="AM62" t="str">
        <f>Table134568[[#This Row],[Subtitle5]]</f>
        <v>Salmo 23 (22)</v>
      </c>
      <c r="AO62" t="str">
        <f>[1]!Table1[[#Headers],[CANTO]]</f>
        <v>CANTO</v>
      </c>
      <c r="AP62" t="str">
        <f>Table134568[[#This Row],[CANTO]]</f>
        <v>EL SEÑOR ES MI PASTOR</v>
      </c>
    </row>
    <row r="63" spans="1:42" x14ac:dyDescent="0.35">
      <c r="A63">
        <v>62</v>
      </c>
      <c r="B63" t="s">
        <v>42</v>
      </c>
      <c r="C63">
        <v>78</v>
      </c>
      <c r="D63" t="s">
        <v>43</v>
      </c>
      <c r="E63" t="s">
        <v>44</v>
      </c>
      <c r="F63" t="s">
        <v>45</v>
      </c>
      <c r="G63" t="s">
        <v>224</v>
      </c>
      <c r="H63" t="s">
        <v>47</v>
      </c>
      <c r="I63" t="s">
        <v>48</v>
      </c>
      <c r="J63" t="s">
        <v>45</v>
      </c>
      <c r="K63" t="s">
        <v>225</v>
      </c>
      <c r="L63" t="s">
        <v>50</v>
      </c>
      <c r="M63" t="s">
        <v>51</v>
      </c>
      <c r="N63" t="s">
        <v>45</v>
      </c>
      <c r="O63" t="s">
        <v>58</v>
      </c>
      <c r="P63" t="s">
        <v>45</v>
      </c>
      <c r="Q63" t="s">
        <v>53</v>
      </c>
      <c r="R63" t="s">
        <v>45</v>
      </c>
      <c r="S63" t="s">
        <v>28</v>
      </c>
      <c r="T63" t="str">
        <f>IF(Table134568[[#This Row],[Pentecostés]]="","",""", """)</f>
        <v>", "</v>
      </c>
      <c r="U63" t="s">
        <v>59</v>
      </c>
      <c r="V63" t="str">
        <f>IF(Table134568[[#This Row],[Virgen]]="","",""", """)</f>
        <v>", "</v>
      </c>
      <c r="W63" t="s">
        <v>62</v>
      </c>
      <c r="X63" t="str">
        <f>IF(Table134568[[#This Row],[Niños]]="","",""", """)</f>
        <v/>
      </c>
      <c r="Z63" t="str">
        <f>IF(Table134568[[#This Row],[Laudes]]="","",""", """)</f>
        <v/>
      </c>
      <c r="AB63" t="str">
        <f>IF(Table134568[[#This Row],[Entrada]]="","",""", """)</f>
        <v/>
      </c>
      <c r="AD63" t="s">
        <v>54</v>
      </c>
      <c r="AE63" s="4" t="s">
        <v>580</v>
      </c>
      <c r="AF63" t="s">
        <v>55</v>
      </c>
      <c r="AG63" t="str">
        <f>IF(Table134568[[#This Row],[Categoria]]="Liturgia","liturgia",LOWER(LEFT(Table134568[[#This Row],[Titulo]],1)))</f>
        <v>e</v>
      </c>
      <c r="AH63" t="str">
        <f>LOWER(LEFT(Table134568[[#This Row],[Titulo]],1))</f>
        <v>e</v>
      </c>
      <c r="AI63" t="str">
        <f>LOWER(LEFT(Table134568[[#This Row],[Categoria]],1))</f>
        <v>p</v>
      </c>
      <c r="AJ63" t="str">
        <f>_xlfn.CONCAT(Table134568[[#This Row],[ID]:[c021]])</f>
        <v>{id:78,title: "El Señor me ha dado", subtitle: "Isaías 50,4-10  - Tercer canto del Siervo de Yahveh", category: "Precatecumenado", moments: ["Entrada", "Comunión", "Nuevo Testamento"], url: "/cantos/resucito/e/elsenormehadado.html"},</v>
      </c>
      <c r="AK63" t="str">
        <f>UPPER(Table134568[[#This Row],[Titulo]])</f>
        <v>EL SEÑOR ME HA DADO</v>
      </c>
      <c r="AL63" t="str">
        <f>LOWER(SUBSTITUTE(Table134568[[#This Row],[CANTO]], " ", ""))</f>
        <v>elseñormehadado</v>
      </c>
      <c r="AM63" t="str">
        <f>Table134568[[#This Row],[Subtitle5]]</f>
        <v>Isaías 50,4-10  - Tercer canto del Siervo de Yahveh</v>
      </c>
      <c r="AO63" t="str">
        <f>[1]!Table1[[#Headers],[CANTO]]</f>
        <v>CANTO</v>
      </c>
      <c r="AP63" t="str">
        <f>Table134568[[#This Row],[CANTO]]</f>
        <v>EL SEÑOR ME HA DADO</v>
      </c>
    </row>
    <row r="64" spans="1:42" x14ac:dyDescent="0.35">
      <c r="A64">
        <v>63</v>
      </c>
      <c r="B64" t="s">
        <v>42</v>
      </c>
      <c r="C64">
        <v>79</v>
      </c>
      <c r="D64" t="s">
        <v>43</v>
      </c>
      <c r="E64" t="s">
        <v>44</v>
      </c>
      <c r="F64" t="s">
        <v>45</v>
      </c>
      <c r="G64" t="s">
        <v>226</v>
      </c>
      <c r="H64" t="s">
        <v>47</v>
      </c>
      <c r="I64" t="s">
        <v>48</v>
      </c>
      <c r="J64" t="s">
        <v>45</v>
      </c>
      <c r="K64" t="s">
        <v>227</v>
      </c>
      <c r="L64" t="s">
        <v>50</v>
      </c>
      <c r="M64" t="s">
        <v>51</v>
      </c>
      <c r="N64" t="s">
        <v>45</v>
      </c>
      <c r="O64" t="s">
        <v>58</v>
      </c>
      <c r="P64" t="s">
        <v>45</v>
      </c>
      <c r="Q64" t="s">
        <v>53</v>
      </c>
      <c r="R64" t="s">
        <v>45</v>
      </c>
      <c r="S64" t="s">
        <v>171</v>
      </c>
      <c r="T64" t="str">
        <f>IF(Table134568[[#This Row],[Pentecostés]]="","",""", """)</f>
        <v/>
      </c>
      <c r="V64" t="str">
        <f>IF(Table134568[[#This Row],[Virgen]]="","",""", """)</f>
        <v/>
      </c>
      <c r="X64" t="str">
        <f>IF(Table134568[[#This Row],[Niños]]="","",""", """)</f>
        <v/>
      </c>
      <c r="Z64" t="str">
        <f>IF(Table134568[[#This Row],[Laudes]]="","",""", """)</f>
        <v/>
      </c>
      <c r="AB64" t="str">
        <f>IF(Table134568[[#This Row],[Entrada]]="","",""", """)</f>
        <v/>
      </c>
      <c r="AD64" t="s">
        <v>54</v>
      </c>
      <c r="AE64" s="4" t="s">
        <v>581</v>
      </c>
      <c r="AF64" t="s">
        <v>55</v>
      </c>
      <c r="AG64" t="str">
        <f>IF(Table134568[[#This Row],[Categoria]]="Liturgia","liturgia",LOWER(LEFT(Table134568[[#This Row],[Titulo]],1)))</f>
        <v>e</v>
      </c>
      <c r="AH64" t="str">
        <f>LOWER(LEFT(Table134568[[#This Row],[Titulo]],1))</f>
        <v>e</v>
      </c>
      <c r="AI64" t="str">
        <f>LOWER(LEFT(Table134568[[#This Row],[Categoria]],1))</f>
        <v>p</v>
      </c>
      <c r="AJ64" t="str">
        <f>_xlfn.CONCAT(Table134568[[#This Row],[ID]:[c021]])</f>
        <v>{id:79,title: "Elí, Elí, lamá sabactaní", subtitle: "Salmo 22 (21)", category: "Precatecumenado", moments: ["Fracción del Pan"], url: "/cantos/resucito/e/elielilamasabactani.html"},</v>
      </c>
      <c r="AK64" t="str">
        <f>UPPER(Table134568[[#This Row],[Titulo]])</f>
        <v>ELÍ, ELÍ, LAMÁ SABACTANÍ</v>
      </c>
      <c r="AL64" t="str">
        <f>LOWER(SUBSTITUTE(Table134568[[#This Row],[CANTO]], " ", ""))</f>
        <v>elí,elí,lamásabactaní</v>
      </c>
      <c r="AM64" t="str">
        <f>Table134568[[#This Row],[Subtitle5]]</f>
        <v>Salmo 22 (21)</v>
      </c>
      <c r="AO64" t="str">
        <f>[1]!Table1[[#Headers],[CANTO]]</f>
        <v>CANTO</v>
      </c>
      <c r="AP64" t="str">
        <f>Table134568[[#This Row],[CANTO]]</f>
        <v>ELÍ, ELÍ, LAMÁ SABACTANÍ</v>
      </c>
    </row>
    <row r="65" spans="1:42" x14ac:dyDescent="0.35">
      <c r="A65">
        <v>64</v>
      </c>
      <c r="B65" t="s">
        <v>42</v>
      </c>
      <c r="C65">
        <v>80</v>
      </c>
      <c r="D65" t="s">
        <v>43</v>
      </c>
      <c r="E65" t="s">
        <v>44</v>
      </c>
      <c r="F65" t="s">
        <v>45</v>
      </c>
      <c r="G65" t="s">
        <v>228</v>
      </c>
      <c r="H65" t="s">
        <v>47</v>
      </c>
      <c r="I65" t="s">
        <v>48</v>
      </c>
      <c r="J65" t="s">
        <v>45</v>
      </c>
      <c r="K65" t="s">
        <v>229</v>
      </c>
      <c r="L65" t="s">
        <v>50</v>
      </c>
      <c r="M65" t="s">
        <v>51</v>
      </c>
      <c r="N65" t="s">
        <v>45</v>
      </c>
      <c r="O65" t="s">
        <v>58</v>
      </c>
      <c r="P65" t="s">
        <v>45</v>
      </c>
      <c r="Q65" t="s">
        <v>53</v>
      </c>
      <c r="R65" t="s">
        <v>45</v>
      </c>
      <c r="S65" t="s">
        <v>75</v>
      </c>
      <c r="T65" t="str">
        <f>IF(Table134568[[#This Row],[Pentecostés]]="","",""", """)</f>
        <v>", "</v>
      </c>
      <c r="U65" t="s">
        <v>171</v>
      </c>
      <c r="V65" t="str">
        <f>IF(Table134568[[#This Row],[Virgen]]="","",""", """)</f>
        <v>", "</v>
      </c>
      <c r="W65" t="s">
        <v>62</v>
      </c>
      <c r="X65" t="str">
        <f>IF(Table134568[[#This Row],[Niños]]="","",""", """)</f>
        <v/>
      </c>
      <c r="Z65" t="str">
        <f>IF(Table134568[[#This Row],[Laudes]]="","",""", """)</f>
        <v/>
      </c>
      <c r="AB65" t="str">
        <f>IF(Table134568[[#This Row],[Entrada]]="","",""", """)</f>
        <v/>
      </c>
      <c r="AD65" t="s">
        <v>54</v>
      </c>
      <c r="AE65" s="4" t="s">
        <v>582</v>
      </c>
      <c r="AF65" t="s">
        <v>55</v>
      </c>
      <c r="AG65" t="str">
        <f>IF(Table134568[[#This Row],[Categoria]]="Liturgia","liturgia",LOWER(LEFT(Table134568[[#This Row],[Titulo]],1)))</f>
        <v>e</v>
      </c>
      <c r="AH65" t="str">
        <f>LOWER(LEFT(Table134568[[#This Row],[Titulo]],1))</f>
        <v>e</v>
      </c>
      <c r="AI65" t="str">
        <f>LOWER(LEFT(Table134568[[#This Row],[Categoria]],1))</f>
        <v>p</v>
      </c>
      <c r="AJ65" t="str">
        <f>_xlfn.CONCAT(Table134568[[#This Row],[ID]:[c021]])</f>
        <v>{id:80,title: "En medio de aquel gentío", subtitle: "Lucas 8,42b-48", category: "Precatecumenado", moments: ["Laudes/Visperas", "Fracción del Pan", "Nuevo Testamento"], url: "/cantos/resucito/e/enmediodeaquelgentio.html"},</v>
      </c>
      <c r="AK65" t="str">
        <f>UPPER(Table134568[[#This Row],[Titulo]])</f>
        <v>EN MEDIO DE AQUEL GENTÍO</v>
      </c>
      <c r="AL65" t="str">
        <f>LOWER(SUBSTITUTE(Table134568[[#This Row],[CANTO]], " ", ""))</f>
        <v>enmediodeaquelgentío</v>
      </c>
      <c r="AM65" t="str">
        <f>Table134568[[#This Row],[Subtitle5]]</f>
        <v>Lucas 8,42b-48</v>
      </c>
      <c r="AO65" t="str">
        <f>[1]!Table1[[#Headers],[CANTO]]</f>
        <v>CANTO</v>
      </c>
      <c r="AP65" t="str">
        <f>Table134568[[#This Row],[CANTO]]</f>
        <v>EN MEDIO DE AQUEL GENTÍO</v>
      </c>
    </row>
    <row r="66" spans="1:42" x14ac:dyDescent="0.35">
      <c r="A66">
        <v>65</v>
      </c>
      <c r="B66" t="s">
        <v>42</v>
      </c>
      <c r="C66">
        <v>81</v>
      </c>
      <c r="D66" t="s">
        <v>43</v>
      </c>
      <c r="E66" t="s">
        <v>44</v>
      </c>
      <c r="F66" t="s">
        <v>45</v>
      </c>
      <c r="G66" t="s">
        <v>230</v>
      </c>
      <c r="H66" t="s">
        <v>47</v>
      </c>
      <c r="I66" t="s">
        <v>48</v>
      </c>
      <c r="J66" t="s">
        <v>45</v>
      </c>
      <c r="K66" t="s">
        <v>231</v>
      </c>
      <c r="L66" t="s">
        <v>50</v>
      </c>
      <c r="M66" t="s">
        <v>51</v>
      </c>
      <c r="N66" t="s">
        <v>45</v>
      </c>
      <c r="O66" t="s">
        <v>58</v>
      </c>
      <c r="P66" t="s">
        <v>45</v>
      </c>
      <c r="Q66" t="s">
        <v>53</v>
      </c>
      <c r="R66" t="s">
        <v>45</v>
      </c>
      <c r="S66" t="s">
        <v>28</v>
      </c>
      <c r="T66" t="str">
        <f>IF(Table134568[[#This Row],[Pentecostés]]="","",""", """)</f>
        <v>", "</v>
      </c>
      <c r="U66" t="s">
        <v>81</v>
      </c>
      <c r="V66" t="str">
        <f>IF(Table134568[[#This Row],[Virgen]]="","",""", """)</f>
        <v>", "</v>
      </c>
      <c r="W66" t="s">
        <v>66</v>
      </c>
      <c r="X66" t="str">
        <f>IF(Table134568[[#This Row],[Niños]]="","",""", """)</f>
        <v/>
      </c>
      <c r="Z66" t="str">
        <f>IF(Table134568[[#This Row],[Laudes]]="","",""", """)</f>
        <v/>
      </c>
      <c r="AB66" t="str">
        <f>IF(Table134568[[#This Row],[Entrada]]="","",""", """)</f>
        <v/>
      </c>
      <c r="AD66" t="s">
        <v>54</v>
      </c>
      <c r="AE66" s="4" t="s">
        <v>583</v>
      </c>
      <c r="AF66" t="s">
        <v>55</v>
      </c>
      <c r="AG66" t="str">
        <f>IF(Table134568[[#This Row],[Categoria]]="Liturgia","liturgia",LOWER(LEFT(Table134568[[#This Row],[Titulo]],1)))</f>
        <v>e</v>
      </c>
      <c r="AH66" t="str">
        <f>LOWER(LEFT(Table134568[[#This Row],[Titulo]],1))</f>
        <v>e</v>
      </c>
      <c r="AI66" t="str">
        <f>LOWER(LEFT(Table134568[[#This Row],[Categoria]],1))</f>
        <v>p</v>
      </c>
      <c r="AJ66" t="str">
        <f>_xlfn.CONCAT(Table134568[[#This Row],[ID]:[c021]])</f>
        <v>{id:81,title: "En una noche oscura", subtitle: "Subida al Monte Carmelo – San Juan de la Cruz", category: "Precatecumenado", moments: ["Entrada", "Final", "Antiguo Testamento"], url: "/cantos/resucito/e/enunanocheoscura.html"},</v>
      </c>
      <c r="AK66" t="str">
        <f>UPPER(Table134568[[#This Row],[Titulo]])</f>
        <v>EN UNA NOCHE OSCURA</v>
      </c>
      <c r="AL66" t="str">
        <f>LOWER(SUBSTITUTE(Table134568[[#This Row],[CANTO]], " ", ""))</f>
        <v>enunanocheoscura</v>
      </c>
      <c r="AM66" t="str">
        <f>Table134568[[#This Row],[Subtitle5]]</f>
        <v>Subida al Monte Carmelo – San Juan de la Cruz</v>
      </c>
      <c r="AO66" t="str">
        <f>[1]!Table1[[#Headers],[CANTO]]</f>
        <v>CANTO</v>
      </c>
      <c r="AP66" t="str">
        <f>Table134568[[#This Row],[CANTO]]</f>
        <v>EN UNA NOCHE OSCURA</v>
      </c>
    </row>
    <row r="67" spans="1:42" x14ac:dyDescent="0.35">
      <c r="A67">
        <v>66</v>
      </c>
      <c r="B67" t="s">
        <v>42</v>
      </c>
      <c r="C67">
        <v>82</v>
      </c>
      <c r="D67" t="s">
        <v>43</v>
      </c>
      <c r="E67" t="s">
        <v>44</v>
      </c>
      <c r="F67" t="s">
        <v>45</v>
      </c>
      <c r="G67" t="s">
        <v>232</v>
      </c>
      <c r="H67" t="s">
        <v>47</v>
      </c>
      <c r="I67" t="s">
        <v>48</v>
      </c>
      <c r="J67" t="s">
        <v>45</v>
      </c>
      <c r="K67" t="s">
        <v>233</v>
      </c>
      <c r="L67" t="s">
        <v>50</v>
      </c>
      <c r="M67" t="s">
        <v>51</v>
      </c>
      <c r="N67" t="s">
        <v>45</v>
      </c>
      <c r="O67" t="s">
        <v>58</v>
      </c>
      <c r="P67" t="s">
        <v>45</v>
      </c>
      <c r="Q67" t="s">
        <v>53</v>
      </c>
      <c r="R67" t="s">
        <v>45</v>
      </c>
      <c r="S67" t="s">
        <v>75</v>
      </c>
      <c r="T67" t="str">
        <f>IF(Table134568[[#This Row],[Pentecostés]]="","",""", """)</f>
        <v>", "</v>
      </c>
      <c r="U67" t="s">
        <v>66</v>
      </c>
      <c r="V67" t="str">
        <f>IF(Table134568[[#This Row],[Virgen]]="","",""", """)</f>
        <v/>
      </c>
      <c r="X67" t="str">
        <f>IF(Table134568[[#This Row],[Niños]]="","",""", """)</f>
        <v/>
      </c>
      <c r="Z67" t="str">
        <f>IF(Table134568[[#This Row],[Laudes]]="","",""", """)</f>
        <v/>
      </c>
      <c r="AB67" t="str">
        <f>IF(Table134568[[#This Row],[Entrada]]="","",""", """)</f>
        <v/>
      </c>
      <c r="AD67" t="s">
        <v>54</v>
      </c>
      <c r="AE67" s="4" t="s">
        <v>584</v>
      </c>
      <c r="AF67" t="s">
        <v>55</v>
      </c>
      <c r="AG67" t="str">
        <f>IF(Table134568[[#This Row],[Categoria]]="Liturgia","liturgia",LOWER(LEFT(Table134568[[#This Row],[Titulo]],1)))</f>
        <v>e</v>
      </c>
      <c r="AH67" t="str">
        <f>LOWER(LEFT(Table134568[[#This Row],[Titulo]],1))</f>
        <v>e</v>
      </c>
      <c r="AI67" t="str">
        <f>LOWER(LEFT(Table134568[[#This Row],[Categoria]],1))</f>
        <v>p</v>
      </c>
      <c r="AJ67" t="str">
        <f>_xlfn.CONCAT(Table134568[[#This Row],[ID]:[c021]])</f>
        <v>{id:82,title: "Eres digno de tomar el libro", subtitle: "Apocalipsis 5,9ss", category: "Precatecumenado", moments: ["Laudes/Visperas", "Antiguo Testamento"], url: "/cantos/resucito/e/eresdignodetomarellibro.html"},</v>
      </c>
      <c r="AK67" t="str">
        <f>UPPER(Table134568[[#This Row],[Titulo]])</f>
        <v>ERES DIGNO DE TOMAR EL LIBRO</v>
      </c>
      <c r="AL67" t="str">
        <f>LOWER(SUBSTITUTE(Table134568[[#This Row],[CANTO]], " ", ""))</f>
        <v>eresdignodetomarellibro</v>
      </c>
      <c r="AM67" t="str">
        <f>Table134568[[#This Row],[Subtitle5]]</f>
        <v>Apocalipsis 5,9ss</v>
      </c>
      <c r="AO67" t="str">
        <f>[1]!Table1[[#Headers],[CANTO]]</f>
        <v>CANTO</v>
      </c>
      <c r="AP67" t="str">
        <f>Table134568[[#This Row],[CANTO]]</f>
        <v>ERES DIGNO DE TOMAR EL LIBRO</v>
      </c>
    </row>
    <row r="68" spans="1:42" x14ac:dyDescent="0.35">
      <c r="A68">
        <v>67</v>
      </c>
      <c r="B68" t="s">
        <v>42</v>
      </c>
      <c r="C68">
        <v>83</v>
      </c>
      <c r="D68" t="s">
        <v>43</v>
      </c>
      <c r="E68" t="s">
        <v>44</v>
      </c>
      <c r="F68" t="s">
        <v>45</v>
      </c>
      <c r="G68" t="s">
        <v>234</v>
      </c>
      <c r="H68" t="s">
        <v>47</v>
      </c>
      <c r="I68" t="s">
        <v>48</v>
      </c>
      <c r="J68" t="s">
        <v>45</v>
      </c>
      <c r="K68" t="s">
        <v>235</v>
      </c>
      <c r="L68" t="s">
        <v>50</v>
      </c>
      <c r="M68" t="s">
        <v>51</v>
      </c>
      <c r="N68" t="s">
        <v>45</v>
      </c>
      <c r="O68" t="s">
        <v>58</v>
      </c>
      <c r="P68" t="s">
        <v>45</v>
      </c>
      <c r="Q68" t="s">
        <v>53</v>
      </c>
      <c r="R68" t="s">
        <v>45</v>
      </c>
      <c r="S68" t="s">
        <v>28</v>
      </c>
      <c r="T68" t="str">
        <f>IF(Table134568[[#This Row],[Pentecostés]]="","",""", """)</f>
        <v>", "</v>
      </c>
      <c r="U68" t="s">
        <v>171</v>
      </c>
      <c r="V68" t="str">
        <f>IF(Table134568[[#This Row],[Virgen]]="","",""", """)</f>
        <v>", "</v>
      </c>
      <c r="W68" t="s">
        <v>66</v>
      </c>
      <c r="X68" t="str">
        <f>IF(Table134568[[#This Row],[Niños]]="","",""", """)</f>
        <v/>
      </c>
      <c r="Z68" t="str">
        <f>IF(Table134568[[#This Row],[Laudes]]="","",""", """)</f>
        <v/>
      </c>
      <c r="AB68" t="str">
        <f>IF(Table134568[[#This Row],[Entrada]]="","",""", """)</f>
        <v/>
      </c>
      <c r="AD68" t="s">
        <v>54</v>
      </c>
      <c r="AE68" s="4" t="s">
        <v>585</v>
      </c>
      <c r="AF68" t="s">
        <v>55</v>
      </c>
      <c r="AG68" t="str">
        <f>IF(Table134568[[#This Row],[Categoria]]="Liturgia","liturgia",LOWER(LEFT(Table134568[[#This Row],[Titulo]],1)))</f>
        <v>e</v>
      </c>
      <c r="AH68" t="str">
        <f>LOWER(LEFT(Table134568[[#This Row],[Titulo]],1))</f>
        <v>e</v>
      </c>
      <c r="AI68" t="str">
        <f>LOWER(LEFT(Table134568[[#This Row],[Categoria]],1))</f>
        <v>p</v>
      </c>
      <c r="AJ68" t="str">
        <f>_xlfn.CONCAT(Table134568[[#This Row],[ID]:[c021]])</f>
        <v>{id:83,title: "Eres hermoso", subtitle: "Salmo 45 (44) ", category: "Precatecumenado", moments: ["Entrada", "Fracción del Pan", "Antiguo Testamento"], url: "/cantos/resucito/e/ereshermoso.html"},</v>
      </c>
      <c r="AK68" t="str">
        <f>UPPER(Table134568[[#This Row],[Titulo]])</f>
        <v>ERES HERMOSO</v>
      </c>
      <c r="AL68" t="str">
        <f>LOWER(SUBSTITUTE(Table134568[[#This Row],[CANTO]], " ", ""))</f>
        <v>ereshermoso</v>
      </c>
      <c r="AM68" t="str">
        <f>Table134568[[#This Row],[Subtitle5]]</f>
        <v xml:space="preserve">Salmo 45 (44) </v>
      </c>
      <c r="AO68" t="str">
        <f>[1]!Table1[[#Headers],[CANTO]]</f>
        <v>CANTO</v>
      </c>
      <c r="AP68" t="str">
        <f>Table134568[[#This Row],[CANTO]]</f>
        <v>ERES HERMOSO</v>
      </c>
    </row>
    <row r="69" spans="1:42" x14ac:dyDescent="0.35">
      <c r="A69">
        <v>68</v>
      </c>
      <c r="B69" t="s">
        <v>42</v>
      </c>
      <c r="C69">
        <v>84</v>
      </c>
      <c r="D69" t="s">
        <v>43</v>
      </c>
      <c r="E69" t="s">
        <v>44</v>
      </c>
      <c r="F69" t="s">
        <v>45</v>
      </c>
      <c r="G69" t="s">
        <v>236</v>
      </c>
      <c r="H69" t="s">
        <v>47</v>
      </c>
      <c r="I69" t="s">
        <v>48</v>
      </c>
      <c r="J69" t="s">
        <v>45</v>
      </c>
      <c r="K69" t="s">
        <v>237</v>
      </c>
      <c r="L69" t="s">
        <v>50</v>
      </c>
      <c r="M69" t="s">
        <v>51</v>
      </c>
      <c r="N69" t="s">
        <v>45</v>
      </c>
      <c r="O69" t="s">
        <v>58</v>
      </c>
      <c r="P69" t="s">
        <v>45</v>
      </c>
      <c r="Q69" t="s">
        <v>53</v>
      </c>
      <c r="R69" t="s">
        <v>45</v>
      </c>
      <c r="T69" t="str">
        <f>IF(Table134568[[#This Row],[Pentecostés]]="","",""", """)</f>
        <v/>
      </c>
      <c r="V69" t="str">
        <f>IF(Table134568[[#This Row],[Virgen]]="","",""", """)</f>
        <v/>
      </c>
      <c r="X69" t="str">
        <f>IF(Table134568[[#This Row],[Niños]]="","",""", """)</f>
        <v/>
      </c>
      <c r="Z69" t="str">
        <f>IF(Table134568[[#This Row],[Laudes]]="","",""", """)</f>
        <v/>
      </c>
      <c r="AB69" t="str">
        <f>IF(Table134568[[#This Row],[Entrada]]="","",""", """)</f>
        <v/>
      </c>
      <c r="AD69" t="s">
        <v>54</v>
      </c>
      <c r="AE69" s="4" t="s">
        <v>586</v>
      </c>
      <c r="AF69" t="s">
        <v>55</v>
      </c>
      <c r="AG69" t="str">
        <f>IF(Table134568[[#This Row],[Categoria]]="Liturgia","liturgia",LOWER(LEFT(Table134568[[#This Row],[Titulo]],1)))</f>
        <v>e</v>
      </c>
      <c r="AH69" t="str">
        <f>LOWER(LEFT(Table134568[[#This Row],[Titulo]],1))</f>
        <v>e</v>
      </c>
      <c r="AI69" t="str">
        <f>LOWER(LEFT(Table134568[[#This Row],[Categoria]],1))</f>
        <v>p</v>
      </c>
      <c r="AJ69" t="str">
        <f>_xlfn.CONCAT(Table134568[[#This Row],[ID]:[c021]])</f>
        <v>{id:84,title: "Es paciente", subtitle: "Himno al Espíritu Santo (Kiko Argüello) ", category: "Precatecumenado", moments: [""], url: "/cantos/resucito/e/espaciente.html"},</v>
      </c>
      <c r="AK69" t="str">
        <f>UPPER(Table134568[[#This Row],[Titulo]])</f>
        <v>ES PACIENTE</v>
      </c>
      <c r="AL69" t="str">
        <f>LOWER(SUBSTITUTE(Table134568[[#This Row],[CANTO]], " ", ""))</f>
        <v>espaciente</v>
      </c>
      <c r="AM69" t="str">
        <f>Table134568[[#This Row],[Subtitle5]]</f>
        <v xml:space="preserve">Himno al Espíritu Santo (Kiko Argüello) </v>
      </c>
      <c r="AO69" t="str">
        <f>[1]!Table1[[#Headers],[CANTO]]</f>
        <v>CANTO</v>
      </c>
      <c r="AP69" t="str">
        <f>Table134568[[#This Row],[CANTO]]</f>
        <v>ES PACIENTE</v>
      </c>
    </row>
    <row r="70" spans="1:42" x14ac:dyDescent="0.35">
      <c r="A70">
        <v>69</v>
      </c>
      <c r="B70" t="s">
        <v>42</v>
      </c>
      <c r="C70">
        <v>85</v>
      </c>
      <c r="D70" t="s">
        <v>43</v>
      </c>
      <c r="E70" t="s">
        <v>44</v>
      </c>
      <c r="F70" t="s">
        <v>45</v>
      </c>
      <c r="G70" t="s">
        <v>238</v>
      </c>
      <c r="H70" t="s">
        <v>47</v>
      </c>
      <c r="I70" t="s">
        <v>48</v>
      </c>
      <c r="J70" t="s">
        <v>45</v>
      </c>
      <c r="K70" t="s">
        <v>239</v>
      </c>
      <c r="L70" t="s">
        <v>50</v>
      </c>
      <c r="M70" t="s">
        <v>51</v>
      </c>
      <c r="N70" t="s">
        <v>45</v>
      </c>
      <c r="O70" t="s">
        <v>58</v>
      </c>
      <c r="P70" t="s">
        <v>45</v>
      </c>
      <c r="Q70" t="s">
        <v>53</v>
      </c>
      <c r="R70" t="s">
        <v>45</v>
      </c>
      <c r="S70" t="s">
        <v>66</v>
      </c>
      <c r="T70" t="str">
        <f>IF(Table134568[[#This Row],[Pentecostés]]="","",""", """)</f>
        <v/>
      </c>
      <c r="V70" t="str">
        <f>IF(Table134568[[#This Row],[Virgen]]="","",""", """)</f>
        <v/>
      </c>
      <c r="X70" t="str">
        <f>IF(Table134568[[#This Row],[Niños]]="","",""", """)</f>
        <v/>
      </c>
      <c r="Z70" t="str">
        <f>IF(Table134568[[#This Row],[Laudes]]="","",""", """)</f>
        <v/>
      </c>
      <c r="AB70" t="str">
        <f>IF(Table134568[[#This Row],[Entrada]]="","",""", """)</f>
        <v/>
      </c>
      <c r="AD70" t="s">
        <v>54</v>
      </c>
      <c r="AE70" s="4" t="s">
        <v>587</v>
      </c>
      <c r="AF70" t="s">
        <v>55</v>
      </c>
      <c r="AG70" t="str">
        <f>IF(Table134568[[#This Row],[Categoria]]="Liturgia","liturgia",LOWER(LEFT(Table134568[[#This Row],[Titulo]],1)))</f>
        <v>e</v>
      </c>
      <c r="AH70" t="str">
        <f>LOWER(LEFT(Table134568[[#This Row],[Titulo]],1))</f>
        <v>e</v>
      </c>
      <c r="AI70" t="str">
        <f>LOWER(LEFT(Table134568[[#This Row],[Categoria]],1))</f>
        <v>p</v>
      </c>
      <c r="AJ70" t="str">
        <f>_xlfn.CONCAT(Table134568[[#This Row],[ID]:[c021]])</f>
        <v>{id:85,title: "Escóndeme en lo oculto de tu tienda", subtitle: "Salmo 27 (26)", category: "Precatecumenado", moments: ["Antiguo Testamento"], url: "/cantos/resucito/e/escondemeenloocultodetutienda.html"},</v>
      </c>
      <c r="AK70" t="str">
        <f>UPPER(Table134568[[#This Row],[Titulo]])</f>
        <v>ESCÓNDEME EN LO OCULTO DE TU TIENDA</v>
      </c>
      <c r="AL70" t="str">
        <f>LOWER(SUBSTITUTE(Table134568[[#This Row],[CANTO]], " ", ""))</f>
        <v>escóndemeenloocultodetutienda</v>
      </c>
      <c r="AM70" t="str">
        <f>Table134568[[#This Row],[Subtitle5]]</f>
        <v>Salmo 27 (26)</v>
      </c>
      <c r="AO70" t="str">
        <f>[1]!Table1[[#Headers],[CANTO]]</f>
        <v>CANTO</v>
      </c>
      <c r="AP70" t="str">
        <f>Table134568[[#This Row],[CANTO]]</f>
        <v>ESCÓNDEME EN LO OCULTO DE TU TIENDA</v>
      </c>
    </row>
    <row r="71" spans="1:42" x14ac:dyDescent="0.35">
      <c r="A71">
        <v>70</v>
      </c>
      <c r="B71" t="s">
        <v>42</v>
      </c>
      <c r="C71">
        <v>86</v>
      </c>
      <c r="D71" t="s">
        <v>43</v>
      </c>
      <c r="E71" t="s">
        <v>44</v>
      </c>
      <c r="F71" t="s">
        <v>45</v>
      </c>
      <c r="G71" t="s">
        <v>240</v>
      </c>
      <c r="H71" t="s">
        <v>47</v>
      </c>
      <c r="I71" t="s">
        <v>48</v>
      </c>
      <c r="J71" t="s">
        <v>45</v>
      </c>
      <c r="K71" t="s">
        <v>241</v>
      </c>
      <c r="L71" t="s">
        <v>50</v>
      </c>
      <c r="M71" t="s">
        <v>51</v>
      </c>
      <c r="N71" t="s">
        <v>45</v>
      </c>
      <c r="O71" t="s">
        <v>58</v>
      </c>
      <c r="P71" t="s">
        <v>45</v>
      </c>
      <c r="Q71" t="s">
        <v>53</v>
      </c>
      <c r="R71" t="s">
        <v>45</v>
      </c>
      <c r="S71" t="s">
        <v>18</v>
      </c>
      <c r="T71" t="str">
        <f>IF(Table134568[[#This Row],[Pentecostés]]="","",""", """)</f>
        <v>", "</v>
      </c>
      <c r="U71" t="s">
        <v>114</v>
      </c>
      <c r="V71" t="str">
        <f>IF(Table134568[[#This Row],[Virgen]]="","",""", """)</f>
        <v>", "</v>
      </c>
      <c r="W71" t="s">
        <v>59</v>
      </c>
      <c r="X71" t="str">
        <f>IF(Table134568[[#This Row],[Niños]]="","",""", """)</f>
        <v>", "</v>
      </c>
      <c r="Y71" t="s">
        <v>62</v>
      </c>
      <c r="Z71" t="str">
        <f>IF(Table134568[[#This Row],[Laudes]]="","",""", """)</f>
        <v/>
      </c>
      <c r="AB71" t="str">
        <f>IF(Table134568[[#This Row],[Entrada]]="","",""", """)</f>
        <v/>
      </c>
      <c r="AD71" t="s">
        <v>54</v>
      </c>
      <c r="AE71" s="4" t="s">
        <v>588</v>
      </c>
      <c r="AF71" t="s">
        <v>55</v>
      </c>
      <c r="AG71" t="str">
        <f>IF(Table134568[[#This Row],[Categoria]]="Liturgia","liturgia",LOWER(LEFT(Table134568[[#This Row],[Titulo]],1)))</f>
        <v>e</v>
      </c>
      <c r="AH71" t="str">
        <f>LOWER(LEFT(Table134568[[#This Row],[Titulo]],1))</f>
        <v>e</v>
      </c>
      <c r="AI71" t="str">
        <f>LOWER(LEFT(Table134568[[#This Row],[Categoria]],1))</f>
        <v>p</v>
      </c>
      <c r="AJ71" t="str">
        <f>_xlfn.CONCAT(Table134568[[#This Row],[ID]:[c021]])</f>
        <v>{id:86,title: "Escuchad, islas lejanas", subtitle: "Isaias 49,1-16 - Segundo canto de Siervo de Yahveh", category: "Precatecumenado", moments: ["Pascua", "Fracción del Fracción del Pan", "Comunión", "Nuevo Testamento"], url: "/cantos/resucito/e/escuchadislaslejanas.html"},</v>
      </c>
      <c r="AK71" t="str">
        <f>UPPER(Table134568[[#This Row],[Titulo]])</f>
        <v>ESCUCHAD, ISLAS LEJANAS</v>
      </c>
      <c r="AL71" t="str">
        <f>LOWER(SUBSTITUTE(Table134568[[#This Row],[CANTO]], " ", ""))</f>
        <v>escuchad,islaslejanas</v>
      </c>
      <c r="AM71" t="str">
        <f>Table134568[[#This Row],[Subtitle5]]</f>
        <v>Isaias 49,1-16 - Segundo canto de Siervo de Yahveh</v>
      </c>
      <c r="AO71" t="str">
        <f>[1]!Table1[[#Headers],[CANTO]]</f>
        <v>CANTO</v>
      </c>
      <c r="AP71" t="str">
        <f>Table134568[[#This Row],[CANTO]]</f>
        <v>ESCUCHAD, ISLAS LEJANAS</v>
      </c>
    </row>
    <row r="72" spans="1:42" x14ac:dyDescent="0.35">
      <c r="A72">
        <v>71</v>
      </c>
      <c r="B72" t="s">
        <v>42</v>
      </c>
      <c r="C72">
        <v>87</v>
      </c>
      <c r="D72" t="s">
        <v>43</v>
      </c>
      <c r="E72" t="s">
        <v>44</v>
      </c>
      <c r="F72" t="s">
        <v>45</v>
      </c>
      <c r="G72" t="s">
        <v>242</v>
      </c>
      <c r="H72" t="s">
        <v>47</v>
      </c>
      <c r="I72" t="s">
        <v>48</v>
      </c>
      <c r="J72" t="s">
        <v>45</v>
      </c>
      <c r="K72" t="s">
        <v>243</v>
      </c>
      <c r="L72" t="s">
        <v>50</v>
      </c>
      <c r="M72" t="s">
        <v>51</v>
      </c>
      <c r="N72" t="s">
        <v>45</v>
      </c>
      <c r="O72" t="s">
        <v>58</v>
      </c>
      <c r="P72" t="s">
        <v>45</v>
      </c>
      <c r="Q72" t="s">
        <v>53</v>
      </c>
      <c r="R72" t="s">
        <v>45</v>
      </c>
      <c r="S72" t="s">
        <v>101</v>
      </c>
      <c r="T72" t="str">
        <f>IF(Table134568[[#This Row],[Pentecostés]]="","",""", """)</f>
        <v/>
      </c>
      <c r="V72" t="str">
        <f>IF(Table134568[[#This Row],[Virgen]]="","",""", """)</f>
        <v/>
      </c>
      <c r="X72" t="str">
        <f>IF(Table134568[[#This Row],[Niños]]="","",""", """)</f>
        <v/>
      </c>
      <c r="Z72" t="str">
        <f>IF(Table134568[[#This Row],[Laudes]]="","",""", """)</f>
        <v/>
      </c>
      <c r="AB72" t="str">
        <f>IF(Table134568[[#This Row],[Entrada]]="","",""", """)</f>
        <v/>
      </c>
      <c r="AD72" t="s">
        <v>54</v>
      </c>
      <c r="AE72" s="4" t="s">
        <v>589</v>
      </c>
      <c r="AF72" t="s">
        <v>55</v>
      </c>
      <c r="AG72" t="str">
        <f>IF(Table134568[[#This Row],[Categoria]]="Liturgia","liturgia",LOWER(LEFT(Table134568[[#This Row],[Titulo]],1)))</f>
        <v>é</v>
      </c>
      <c r="AH72" t="str">
        <f>LOWER(LEFT(Table134568[[#This Row],[Titulo]],1))</f>
        <v>é</v>
      </c>
      <c r="AI72" t="str">
        <f>LOWER(LEFT(Table134568[[#This Row],[Categoria]],1))</f>
        <v>p</v>
      </c>
      <c r="AJ72" t="str">
        <f>_xlfn.CONCAT(Table134568[[#This Row],[ID]:[c021]])</f>
        <v>{id:87,title: "Éste es el día en que actuó el Señor", subtitle: "Sal 118 (117)", category: "Precatecumenado", moments: ["Paz"], url: "/cantos/resucito/é/esteeseldiaenqueactuoelsenor.html"},</v>
      </c>
      <c r="AK72" t="str">
        <f>UPPER(Table134568[[#This Row],[Titulo]])</f>
        <v>ÉSTE ES EL DÍA EN QUE ACTUÓ EL SEÑOR</v>
      </c>
      <c r="AL72" t="str">
        <f>LOWER(SUBSTITUTE(Table134568[[#This Row],[CANTO]], " ", ""))</f>
        <v>ésteeseldíaenqueactuóelseñor</v>
      </c>
      <c r="AM72" t="str">
        <f>Table134568[[#This Row],[Subtitle5]]</f>
        <v>Sal 118 (117)</v>
      </c>
      <c r="AO72" t="str">
        <f>[1]!Table1[[#Headers],[CANTO]]</f>
        <v>CANTO</v>
      </c>
      <c r="AP72" t="str">
        <f>Table134568[[#This Row],[CANTO]]</f>
        <v>ÉSTE ES EL DÍA EN QUE ACTUÓ EL SEÑOR</v>
      </c>
    </row>
    <row r="73" spans="1:42" x14ac:dyDescent="0.35">
      <c r="A73">
        <v>72</v>
      </c>
      <c r="B73" t="s">
        <v>42</v>
      </c>
      <c r="C73">
        <v>88</v>
      </c>
      <c r="D73" t="s">
        <v>43</v>
      </c>
      <c r="E73" t="s">
        <v>44</v>
      </c>
      <c r="F73" t="s">
        <v>45</v>
      </c>
      <c r="G73" t="s">
        <v>244</v>
      </c>
      <c r="H73" t="s">
        <v>47</v>
      </c>
      <c r="I73" t="s">
        <v>48</v>
      </c>
      <c r="J73" t="s">
        <v>45</v>
      </c>
      <c r="K73" t="s">
        <v>245</v>
      </c>
      <c r="L73" t="s">
        <v>50</v>
      </c>
      <c r="M73" t="s">
        <v>51</v>
      </c>
      <c r="N73" t="s">
        <v>45</v>
      </c>
      <c r="O73" t="s">
        <v>58</v>
      </c>
      <c r="P73" t="s">
        <v>45</v>
      </c>
      <c r="Q73" t="s">
        <v>53</v>
      </c>
      <c r="R73" t="s">
        <v>45</v>
      </c>
      <c r="S73" t="s">
        <v>65</v>
      </c>
      <c r="T73" t="str">
        <f>IF(Table134568[[#This Row],[Pentecostés]]="","",""", """)</f>
        <v>", "</v>
      </c>
      <c r="U73" t="s">
        <v>171</v>
      </c>
      <c r="V73" t="str">
        <f>IF(Table134568[[#This Row],[Virgen]]="","",""", """)</f>
        <v/>
      </c>
      <c r="X73" t="str">
        <f>IF(Table134568[[#This Row],[Niños]]="","",""", """)</f>
        <v/>
      </c>
      <c r="Z73" t="str">
        <f>IF(Table134568[[#This Row],[Laudes]]="","",""", """)</f>
        <v/>
      </c>
      <c r="AB73" t="str">
        <f>IF(Table134568[[#This Row],[Entrada]]="","",""", """)</f>
        <v/>
      </c>
      <c r="AD73" t="s">
        <v>54</v>
      </c>
      <c r="AE73" s="4" t="s">
        <v>590</v>
      </c>
      <c r="AF73" t="s">
        <v>55</v>
      </c>
      <c r="AG73" t="str">
        <f>IF(Table134568[[#This Row],[Categoria]]="Liturgia","liturgia",LOWER(LEFT(Table134568[[#This Row],[Titulo]],1)))</f>
        <v>e</v>
      </c>
      <c r="AH73" t="str">
        <f>LOWER(LEFT(Table134568[[#This Row],[Titulo]],1))</f>
        <v>e</v>
      </c>
      <c r="AI73" t="str">
        <f>LOWER(LEFT(Table134568[[#This Row],[Categoria]],1))</f>
        <v>p</v>
      </c>
      <c r="AJ73" t="str">
        <f>_xlfn.CONCAT(Table134568[[#This Row],[ID]:[c021]])</f>
        <v>{id:88,title: "Este es el mandamiento mío", subtitle: "Jn 15,12ss", category: "Precatecumenado", moments: ["Cuaresma", "Fracción del Pan"], url: "/cantos/resucito/e/esteeselmandamientomio.html"},</v>
      </c>
      <c r="AK73" t="str">
        <f>UPPER(Table134568[[#This Row],[Titulo]])</f>
        <v>ESTE ES EL MANDAMIENTO MÍO</v>
      </c>
      <c r="AL73" t="str">
        <f>LOWER(SUBSTITUTE(Table134568[[#This Row],[CANTO]], " ", ""))</f>
        <v>esteeselmandamientomío</v>
      </c>
      <c r="AM73" t="str">
        <f>Table134568[[#This Row],[Subtitle5]]</f>
        <v>Jn 15,12ss</v>
      </c>
      <c r="AO73" t="str">
        <f>[1]!Table1[[#Headers],[CANTO]]</f>
        <v>CANTO</v>
      </c>
      <c r="AP73" t="str">
        <f>Table134568[[#This Row],[CANTO]]</f>
        <v>ESTE ES EL MANDAMIENTO MÍO</v>
      </c>
    </row>
    <row r="74" spans="1:42" x14ac:dyDescent="0.35">
      <c r="A74">
        <v>73</v>
      </c>
      <c r="B74" t="s">
        <v>42</v>
      </c>
      <c r="C74">
        <v>89</v>
      </c>
      <c r="D74" t="s">
        <v>43</v>
      </c>
      <c r="E74" t="s">
        <v>44</v>
      </c>
      <c r="F74" t="s">
        <v>45</v>
      </c>
      <c r="G74" t="s">
        <v>246</v>
      </c>
      <c r="H74" t="s">
        <v>47</v>
      </c>
      <c r="I74" t="s">
        <v>48</v>
      </c>
      <c r="J74" t="s">
        <v>45</v>
      </c>
      <c r="K74" t="s">
        <v>247</v>
      </c>
      <c r="L74" t="s">
        <v>50</v>
      </c>
      <c r="M74" t="s">
        <v>51</v>
      </c>
      <c r="N74" t="s">
        <v>45</v>
      </c>
      <c r="O74" t="s">
        <v>58</v>
      </c>
      <c r="P74" t="s">
        <v>45</v>
      </c>
      <c r="Q74" t="s">
        <v>53</v>
      </c>
      <c r="R74" t="s">
        <v>45</v>
      </c>
      <c r="S74" t="s">
        <v>66</v>
      </c>
      <c r="T74" t="str">
        <f>IF(Table134568[[#This Row],[Pentecostés]]="","",""", """)</f>
        <v/>
      </c>
      <c r="V74" t="str">
        <f>IF(Table134568[[#This Row],[Virgen]]="","",""", """)</f>
        <v/>
      </c>
      <c r="X74" t="str">
        <f>IF(Table134568[[#This Row],[Niños]]="","",""", """)</f>
        <v/>
      </c>
      <c r="Z74" t="str">
        <f>IF(Table134568[[#This Row],[Laudes]]="","",""", """)</f>
        <v/>
      </c>
      <c r="AB74" t="str">
        <f>IF(Table134568[[#This Row],[Entrada]]="","",""", """)</f>
        <v/>
      </c>
      <c r="AD74" t="s">
        <v>54</v>
      </c>
      <c r="AE74" s="4" t="s">
        <v>591</v>
      </c>
      <c r="AF74" t="s">
        <v>55</v>
      </c>
      <c r="AG74" t="str">
        <f>IF(Table134568[[#This Row],[Categoria]]="Liturgia","liturgia",LOWER(LEFT(Table134568[[#This Row],[Titulo]],1)))</f>
        <v>e</v>
      </c>
      <c r="AH74" t="str">
        <f>LOWER(LEFT(Table134568[[#This Row],[Titulo]],1))</f>
        <v>e</v>
      </c>
      <c r="AI74" t="str">
        <f>LOWER(LEFT(Table134568[[#This Row],[Categoria]],1))</f>
        <v>p</v>
      </c>
      <c r="AJ74" t="str">
        <f>_xlfn.CONCAT(Table134568[[#This Row],[ID]:[c021]])</f>
        <v>{id:89,title: "Evenu shalom alejem", subtitle: "Melodía hebraica", category: "Precatecumenado", moments: ["Antiguo Testamento"], url: "/cantos/resucito/e/evenushalomalejem.html"},</v>
      </c>
      <c r="AK74" t="str">
        <f>UPPER(Table134568[[#This Row],[Titulo]])</f>
        <v>EVENU SHALOM ALEJEM</v>
      </c>
      <c r="AL74" t="str">
        <f>LOWER(SUBSTITUTE(Table134568[[#This Row],[CANTO]], " ", ""))</f>
        <v>evenushalomalejem</v>
      </c>
      <c r="AM74" t="str">
        <f>Table134568[[#This Row],[Subtitle5]]</f>
        <v>Melodía hebraica</v>
      </c>
      <c r="AO74" t="str">
        <f>[1]!Table1[[#Headers],[CANTO]]</f>
        <v>CANTO</v>
      </c>
      <c r="AP74" t="str">
        <f>Table134568[[#This Row],[CANTO]]</f>
        <v>EVENU SHALOM ALEJEM</v>
      </c>
    </row>
    <row r="75" spans="1:42" x14ac:dyDescent="0.35">
      <c r="A75">
        <v>74</v>
      </c>
      <c r="B75" t="s">
        <v>42</v>
      </c>
      <c r="C75">
        <v>90</v>
      </c>
      <c r="D75" t="s">
        <v>43</v>
      </c>
      <c r="E75" t="s">
        <v>44</v>
      </c>
      <c r="F75" t="s">
        <v>45</v>
      </c>
      <c r="G75" t="s">
        <v>248</v>
      </c>
      <c r="H75" t="s">
        <v>47</v>
      </c>
      <c r="I75" t="s">
        <v>48</v>
      </c>
      <c r="J75" t="s">
        <v>45</v>
      </c>
      <c r="K75" t="s">
        <v>249</v>
      </c>
      <c r="L75" t="s">
        <v>50</v>
      </c>
      <c r="M75" t="s">
        <v>51</v>
      </c>
      <c r="N75" t="s">
        <v>45</v>
      </c>
      <c r="O75" t="s">
        <v>58</v>
      </c>
      <c r="P75" t="s">
        <v>45</v>
      </c>
      <c r="Q75" t="s">
        <v>53</v>
      </c>
      <c r="R75" t="s">
        <v>45</v>
      </c>
      <c r="S75" t="s">
        <v>66</v>
      </c>
      <c r="T75" t="str">
        <f>IF(Table134568[[#This Row],[Pentecostés]]="","",""", """)</f>
        <v/>
      </c>
      <c r="V75" t="str">
        <f>IF(Table134568[[#This Row],[Virgen]]="","",""", """)</f>
        <v/>
      </c>
      <c r="X75" t="str">
        <f>IF(Table134568[[#This Row],[Niños]]="","",""", """)</f>
        <v/>
      </c>
      <c r="Z75" t="str">
        <f>IF(Table134568[[#This Row],[Laudes]]="","",""", """)</f>
        <v/>
      </c>
      <c r="AB75" t="str">
        <f>IF(Table134568[[#This Row],[Entrada]]="","",""", """)</f>
        <v/>
      </c>
      <c r="AD75" t="s">
        <v>54</v>
      </c>
      <c r="AE75" s="4" t="s">
        <v>592</v>
      </c>
      <c r="AF75" t="s">
        <v>55</v>
      </c>
      <c r="AG75" t="str">
        <f>IF(Table134568[[#This Row],[Categoria]]="Liturgia","liturgia",LOWER(LEFT(Table134568[[#This Row],[Titulo]],1)))</f>
        <v>e</v>
      </c>
      <c r="AH75" t="str">
        <f>LOWER(LEFT(Table134568[[#This Row],[Titulo]],1))</f>
        <v>e</v>
      </c>
      <c r="AI75" t="str">
        <f>LOWER(LEFT(Table134568[[#This Row],[Categoria]],1))</f>
        <v>p</v>
      </c>
      <c r="AJ75" t="str">
        <f>_xlfn.CONCAT(Table134568[[#This Row],[ID]:[c021]])</f>
        <v>{id:90,title: "Extiendo mis manos", subtitle: "Oda XXVII de Salomón", category: "Precatecumenado", moments: ["Antiguo Testamento"], url: "/cantos/resucito/e/extiendomismanos.html"},</v>
      </c>
      <c r="AK75" t="str">
        <f>UPPER(Table134568[[#This Row],[Titulo]])</f>
        <v>EXTIENDO MIS MANOS</v>
      </c>
      <c r="AL75" t="str">
        <f>LOWER(SUBSTITUTE(Table134568[[#This Row],[CANTO]], " ", ""))</f>
        <v>extiendomismanos</v>
      </c>
      <c r="AM75" t="str">
        <f>Table134568[[#This Row],[Subtitle5]]</f>
        <v>Oda XXVII de Salomón</v>
      </c>
      <c r="AO75" t="str">
        <f>[1]!Table1[[#Headers],[CANTO]]</f>
        <v>CANTO</v>
      </c>
      <c r="AP75" t="str">
        <f>Table134568[[#This Row],[CANTO]]</f>
        <v>EXTIENDO MIS MANOS</v>
      </c>
    </row>
    <row r="76" spans="1:42" x14ac:dyDescent="0.35">
      <c r="A76">
        <v>75</v>
      </c>
      <c r="B76" t="s">
        <v>42</v>
      </c>
      <c r="C76">
        <v>91</v>
      </c>
      <c r="D76" t="s">
        <v>43</v>
      </c>
      <c r="E76" t="s">
        <v>44</v>
      </c>
      <c r="F76" t="s">
        <v>45</v>
      </c>
      <c r="G76" t="s">
        <v>250</v>
      </c>
      <c r="H76" t="s">
        <v>47</v>
      </c>
      <c r="I76" t="s">
        <v>48</v>
      </c>
      <c r="J76" t="s">
        <v>45</v>
      </c>
      <c r="K76" t="s">
        <v>251</v>
      </c>
      <c r="L76" t="s">
        <v>50</v>
      </c>
      <c r="M76" t="s">
        <v>51</v>
      </c>
      <c r="N76" t="s">
        <v>45</v>
      </c>
      <c r="O76" t="s">
        <v>58</v>
      </c>
      <c r="P76" t="s">
        <v>45</v>
      </c>
      <c r="Q76" t="s">
        <v>53</v>
      </c>
      <c r="R76" t="s">
        <v>45</v>
      </c>
      <c r="S76" t="s">
        <v>18</v>
      </c>
      <c r="T76" t="str">
        <f>IF(Table134568[[#This Row],[Pentecostés]]="","",""", """)</f>
        <v/>
      </c>
      <c r="V76" t="str">
        <f>IF(Table134568[[#This Row],[Virgen]]="","",""", """)</f>
        <v/>
      </c>
      <c r="X76" t="str">
        <f>IF(Table134568[[#This Row],[Niños]]="","",""", """)</f>
        <v/>
      </c>
      <c r="Z76" t="str">
        <f>IF(Table134568[[#This Row],[Laudes]]="","",""", """)</f>
        <v/>
      </c>
      <c r="AB76" t="str">
        <f>IF(Table134568[[#This Row],[Entrada]]="","",""", """)</f>
        <v/>
      </c>
      <c r="AD76" t="s">
        <v>54</v>
      </c>
      <c r="AE76" s="4" t="s">
        <v>593</v>
      </c>
      <c r="AF76" t="s">
        <v>55</v>
      </c>
      <c r="AG76" t="str">
        <f>IF(Table134568[[#This Row],[Categoria]]="Liturgia","liturgia",LOWER(LEFT(Table134568[[#This Row],[Titulo]],1)))</f>
        <v>e</v>
      </c>
      <c r="AH76" t="str">
        <f>LOWER(LEFT(Table134568[[#This Row],[Titulo]],1))</f>
        <v>e</v>
      </c>
      <c r="AI76" t="str">
        <f>LOWER(LEFT(Table134568[[#This Row],[Categoria]],1))</f>
        <v>p</v>
      </c>
      <c r="AJ76" t="str">
        <f>_xlfn.CONCAT(Table134568[[#This Row],[ID]:[c021]])</f>
        <v>{id:91,title: "Exultad, justos, en el Señor", subtitle: "Sal 33 (32)", category: "Precatecumenado", moments: ["Pascua"], url: "/cantos/resucito/e/exultadjustosenelsenor.html"},</v>
      </c>
      <c r="AK76" t="str">
        <f>UPPER(Table134568[[#This Row],[Titulo]])</f>
        <v>EXULTAD, JUSTOS, EN EL SEÑOR</v>
      </c>
      <c r="AL76" t="str">
        <f>LOWER(SUBSTITUTE(Table134568[[#This Row],[CANTO]], " ", ""))</f>
        <v>exultad,justos,enelseñor</v>
      </c>
      <c r="AM76" t="str">
        <f>Table134568[[#This Row],[Subtitle5]]</f>
        <v>Sal 33 (32)</v>
      </c>
      <c r="AO76" t="str">
        <f>[1]!Table1[[#Headers],[CANTO]]</f>
        <v>CANTO</v>
      </c>
      <c r="AP76" t="str">
        <f>Table134568[[#This Row],[CANTO]]</f>
        <v>EXULTAD, JUSTOS, EN EL SEÑOR</v>
      </c>
    </row>
    <row r="77" spans="1:42" x14ac:dyDescent="0.35">
      <c r="A77">
        <v>76</v>
      </c>
      <c r="B77" t="s">
        <v>42</v>
      </c>
      <c r="C77">
        <v>92</v>
      </c>
      <c r="D77" t="s">
        <v>43</v>
      </c>
      <c r="E77" t="s">
        <v>44</v>
      </c>
      <c r="F77" t="s">
        <v>45</v>
      </c>
      <c r="G77" t="s">
        <v>252</v>
      </c>
      <c r="H77" t="s">
        <v>47</v>
      </c>
      <c r="I77" t="s">
        <v>48</v>
      </c>
      <c r="J77" t="s">
        <v>45</v>
      </c>
      <c r="K77" t="s">
        <v>253</v>
      </c>
      <c r="L77" t="s">
        <v>50</v>
      </c>
      <c r="M77" t="s">
        <v>51</v>
      </c>
      <c r="N77" t="s">
        <v>45</v>
      </c>
      <c r="O77" t="s">
        <v>58</v>
      </c>
      <c r="P77" t="s">
        <v>45</v>
      </c>
      <c r="Q77" t="s">
        <v>53</v>
      </c>
      <c r="R77" t="s">
        <v>45</v>
      </c>
      <c r="S77" t="s">
        <v>101</v>
      </c>
      <c r="T77" t="str">
        <f>IF(Table134568[[#This Row],[Pentecostés]]="","",""", """)</f>
        <v>", "</v>
      </c>
      <c r="U77" t="s">
        <v>59</v>
      </c>
      <c r="V77" t="str">
        <f>IF(Table134568[[#This Row],[Virgen]]="","",""", """)</f>
        <v>", "</v>
      </c>
      <c r="W77" t="s">
        <v>81</v>
      </c>
      <c r="X77" t="str">
        <f>IF(Table134568[[#This Row],[Niños]]="","",""", """)</f>
        <v>", "</v>
      </c>
      <c r="Y77" t="s">
        <v>66</v>
      </c>
      <c r="Z77" t="str">
        <f>IF(Table134568[[#This Row],[Laudes]]="","",""", """)</f>
        <v/>
      </c>
      <c r="AB77" t="str">
        <f>IF(Table134568[[#This Row],[Entrada]]="","",""", """)</f>
        <v/>
      </c>
      <c r="AD77" t="s">
        <v>54</v>
      </c>
      <c r="AE77" s="4" t="s">
        <v>594</v>
      </c>
      <c r="AF77" t="s">
        <v>55</v>
      </c>
      <c r="AG77" t="str">
        <f>IF(Table134568[[#This Row],[Categoria]]="Liturgia","liturgia",LOWER(LEFT(Table134568[[#This Row],[Titulo]],1)))</f>
        <v>f</v>
      </c>
      <c r="AH77" t="str">
        <f>LOWER(LEFT(Table134568[[#This Row],[Titulo]],1))</f>
        <v>f</v>
      </c>
      <c r="AI77" t="str">
        <f>LOWER(LEFT(Table134568[[#This Row],[Categoria]],1))</f>
        <v>p</v>
      </c>
      <c r="AJ77" t="str">
        <f>_xlfn.CONCAT(Table134568[[#This Row],[ID]:[c021]])</f>
        <v>{id:92,title: "Felicidad para el hombre", subtitle: "Sal 128 (127)", category: "Precatecumenado", moments: ["Paz", "Comunión", "Final", "Antiguo Testamento"], url: "/cantos/resucito/f/felicidadparaelhombre.html"},</v>
      </c>
      <c r="AK77" t="str">
        <f>UPPER(Table134568[[#This Row],[Titulo]])</f>
        <v>FELICIDAD PARA EL HOMBRE</v>
      </c>
      <c r="AL77" t="str">
        <f>LOWER(SUBSTITUTE(Table134568[[#This Row],[CANTO]], " ", ""))</f>
        <v>felicidadparaelhombre</v>
      </c>
      <c r="AM77" t="str">
        <f>Table134568[[#This Row],[Subtitle5]]</f>
        <v>Sal 128 (127)</v>
      </c>
      <c r="AO77" t="str">
        <f>[1]!Table1[[#Headers],[CANTO]]</f>
        <v>CANTO</v>
      </c>
      <c r="AP77" t="str">
        <f>Table134568[[#This Row],[CANTO]]</f>
        <v>FELICIDAD PARA EL HOMBRE</v>
      </c>
    </row>
    <row r="78" spans="1:42" x14ac:dyDescent="0.35">
      <c r="A78">
        <v>77</v>
      </c>
      <c r="B78" t="s">
        <v>42</v>
      </c>
      <c r="C78">
        <v>94</v>
      </c>
      <c r="D78" t="s">
        <v>43</v>
      </c>
      <c r="E78" t="s">
        <v>44</v>
      </c>
      <c r="F78" t="s">
        <v>45</v>
      </c>
      <c r="G78" t="s">
        <v>256</v>
      </c>
      <c r="H78" t="s">
        <v>47</v>
      </c>
      <c r="I78" t="s">
        <v>48</v>
      </c>
      <c r="J78" t="s">
        <v>45</v>
      </c>
      <c r="K78" t="s">
        <v>257</v>
      </c>
      <c r="L78" t="s">
        <v>50</v>
      </c>
      <c r="M78" t="s">
        <v>51</v>
      </c>
      <c r="N78" t="s">
        <v>45</v>
      </c>
      <c r="O78" t="s">
        <v>58</v>
      </c>
      <c r="P78" t="s">
        <v>45</v>
      </c>
      <c r="Q78" t="s">
        <v>53</v>
      </c>
      <c r="R78" t="s">
        <v>45</v>
      </c>
      <c r="S78" t="s">
        <v>28</v>
      </c>
      <c r="T78" t="str">
        <f>IF(Table134568[[#This Row],[Pentecostés]]="","",""", """)</f>
        <v/>
      </c>
      <c r="V78" t="str">
        <f>IF(Table134568[[#This Row],[Virgen]]="","",""", """)</f>
        <v/>
      </c>
      <c r="X78" t="str">
        <f>IF(Table134568[[#This Row],[Niños]]="","",""", """)</f>
        <v/>
      </c>
      <c r="Z78" t="str">
        <f>IF(Table134568[[#This Row],[Laudes]]="","",""", """)</f>
        <v/>
      </c>
      <c r="AB78" t="str">
        <f>IF(Table134568[[#This Row],[Entrada]]="","",""", """)</f>
        <v/>
      </c>
      <c r="AD78" t="s">
        <v>54</v>
      </c>
      <c r="AE78" s="4" t="s">
        <v>595</v>
      </c>
      <c r="AF78" t="s">
        <v>55</v>
      </c>
      <c r="AG78" t="str">
        <f>IF(Table134568[[#This Row],[Categoria]]="Liturgia","liturgia",LOWER(LEFT(Table134568[[#This Row],[Titulo]],1)))</f>
        <v>g</v>
      </c>
      <c r="AH78" t="str">
        <f>LOWER(LEFT(Table134568[[#This Row],[Titulo]],1))</f>
        <v>g</v>
      </c>
      <c r="AI78" t="str">
        <f>LOWER(LEFT(Table134568[[#This Row],[Categoria]],1))</f>
        <v>p</v>
      </c>
      <c r="AJ78" t="str">
        <f>_xlfn.CONCAT(Table134568[[#This Row],[ID]:[c021]])</f>
        <v>{id:94,title: "Gracias a Yahveh", subtitle: "Sal 136 (135) - Melodía hebraica", category: "Precatecumenado", moments: ["Entrada"], url: "/cantos/resucito/g/graciasayahveh.html"},</v>
      </c>
      <c r="AK78" t="str">
        <f>UPPER(Table134568[[#This Row],[Titulo]])</f>
        <v>GRACIAS A YAHVEH</v>
      </c>
      <c r="AL78" t="str">
        <f>LOWER(SUBSTITUTE(Table134568[[#This Row],[CANTO]], " ", ""))</f>
        <v>graciasayahveh</v>
      </c>
      <c r="AM78" t="str">
        <f>Table134568[[#This Row],[Subtitle5]]</f>
        <v>Sal 136 (135) - Melodía hebraica</v>
      </c>
      <c r="AO78" t="str">
        <f>[1]!Table1[[#Headers],[CANTO]]</f>
        <v>CANTO</v>
      </c>
      <c r="AP78" t="str">
        <f>Table134568[[#This Row],[CANTO]]</f>
        <v>GRACIAS A YAHVEH</v>
      </c>
    </row>
    <row r="79" spans="1:42" x14ac:dyDescent="0.35">
      <c r="A79">
        <v>78</v>
      </c>
      <c r="B79" t="s">
        <v>42</v>
      </c>
      <c r="C79">
        <v>95</v>
      </c>
      <c r="D79" t="s">
        <v>43</v>
      </c>
      <c r="E79" t="s">
        <v>44</v>
      </c>
      <c r="F79" t="s">
        <v>45</v>
      </c>
      <c r="G79" t="s">
        <v>258</v>
      </c>
      <c r="H79" t="s">
        <v>47</v>
      </c>
      <c r="I79" t="s">
        <v>48</v>
      </c>
      <c r="J79" t="s">
        <v>45</v>
      </c>
      <c r="K79" t="s">
        <v>259</v>
      </c>
      <c r="L79" t="s">
        <v>50</v>
      </c>
      <c r="M79" t="s">
        <v>51</v>
      </c>
      <c r="N79" t="s">
        <v>45</v>
      </c>
      <c r="O79" t="s">
        <v>58</v>
      </c>
      <c r="P79" t="s">
        <v>45</v>
      </c>
      <c r="Q79" t="s">
        <v>53</v>
      </c>
      <c r="R79" t="s">
        <v>45</v>
      </c>
      <c r="S79" t="s">
        <v>65</v>
      </c>
      <c r="T79" t="str">
        <f>IF(Table134568[[#This Row],[Pentecostés]]="","",""", """)</f>
        <v>", "</v>
      </c>
      <c r="U79" t="s">
        <v>66</v>
      </c>
      <c r="V79" t="str">
        <f>IF(Table134568[[#This Row],[Virgen]]="","",""", """)</f>
        <v/>
      </c>
      <c r="X79" t="str">
        <f>IF(Table134568[[#This Row],[Niños]]="","",""", """)</f>
        <v/>
      </c>
      <c r="Z79" t="str">
        <f>IF(Table134568[[#This Row],[Laudes]]="","",""", """)</f>
        <v/>
      </c>
      <c r="AB79" t="str">
        <f>IF(Table134568[[#This Row],[Entrada]]="","",""", """)</f>
        <v/>
      </c>
      <c r="AD79" t="s">
        <v>54</v>
      </c>
      <c r="AE79" s="4" t="s">
        <v>596</v>
      </c>
      <c r="AF79" t="s">
        <v>55</v>
      </c>
      <c r="AG79" t="str">
        <f>IF(Table134568[[#This Row],[Categoria]]="Liturgia","liturgia",LOWER(LEFT(Table134568[[#This Row],[Titulo]],1)))</f>
        <v>g</v>
      </c>
      <c r="AH79" t="str">
        <f>LOWER(LEFT(Table134568[[#This Row],[Titulo]],1))</f>
        <v>g</v>
      </c>
      <c r="AI79" t="str">
        <f>LOWER(LEFT(Table134568[[#This Row],[Categoria]],1))</f>
        <v>p</v>
      </c>
      <c r="AJ79" t="str">
        <f>_xlfn.CONCAT(Table134568[[#This Row],[ID]:[c021]])</f>
        <v>{id:95,title: "Gritad jubilosos", subtitle: "Isaías 12,1ss", category: "Precatecumenado", moments: ["Cuaresma", "Antiguo Testamento"], url: "/cantos/resucito/g/gritadjubilosos.html"},</v>
      </c>
      <c r="AK79" t="str">
        <f>UPPER(Table134568[[#This Row],[Titulo]])</f>
        <v>GRITAD JUBILOSOS</v>
      </c>
      <c r="AL79" t="str">
        <f>LOWER(SUBSTITUTE(Table134568[[#This Row],[CANTO]], " ", ""))</f>
        <v>gritadjubilosos</v>
      </c>
      <c r="AM79" t="str">
        <f>Table134568[[#This Row],[Subtitle5]]</f>
        <v>Isaías 12,1ss</v>
      </c>
      <c r="AO79" t="str">
        <f>[1]!Table1[[#Headers],[CANTO]]</f>
        <v>CANTO</v>
      </c>
      <c r="AP79" t="str">
        <f>Table134568[[#This Row],[CANTO]]</f>
        <v>GRITAD JUBILOSOS</v>
      </c>
    </row>
    <row r="80" spans="1:42" x14ac:dyDescent="0.35">
      <c r="A80">
        <v>79</v>
      </c>
      <c r="B80" t="s">
        <v>42</v>
      </c>
      <c r="C80">
        <v>96</v>
      </c>
      <c r="D80" t="s">
        <v>43</v>
      </c>
      <c r="E80" t="s">
        <v>44</v>
      </c>
      <c r="F80" t="s">
        <v>45</v>
      </c>
      <c r="G80" t="s">
        <v>260</v>
      </c>
      <c r="H80" t="s">
        <v>47</v>
      </c>
      <c r="I80" t="s">
        <v>48</v>
      </c>
      <c r="J80" t="s">
        <v>45</v>
      </c>
      <c r="K80" t="s">
        <v>261</v>
      </c>
      <c r="L80" t="s">
        <v>50</v>
      </c>
      <c r="M80" t="s">
        <v>51</v>
      </c>
      <c r="N80" t="s">
        <v>45</v>
      </c>
      <c r="O80" t="s">
        <v>58</v>
      </c>
      <c r="P80" t="s">
        <v>45</v>
      </c>
      <c r="Q80" t="s">
        <v>53</v>
      </c>
      <c r="R80" t="s">
        <v>45</v>
      </c>
      <c r="S80" t="s">
        <v>171</v>
      </c>
      <c r="T80" t="str">
        <f>IF(Table134568[[#This Row],[Pentecostés]]="","",""", """)</f>
        <v>", "</v>
      </c>
      <c r="U80" t="s">
        <v>66</v>
      </c>
      <c r="V80" t="str">
        <f>IF(Table134568[[#This Row],[Virgen]]="","",""", """)</f>
        <v/>
      </c>
      <c r="X80" t="str">
        <f>IF(Table134568[[#This Row],[Niños]]="","",""", """)</f>
        <v/>
      </c>
      <c r="Z80" t="str">
        <f>IF(Table134568[[#This Row],[Laudes]]="","",""", """)</f>
        <v/>
      </c>
      <c r="AB80" t="str">
        <f>IF(Table134568[[#This Row],[Entrada]]="","",""", """)</f>
        <v/>
      </c>
      <c r="AD80" t="s">
        <v>54</v>
      </c>
      <c r="AE80" s="4" t="s">
        <v>597</v>
      </c>
      <c r="AF80" t="s">
        <v>55</v>
      </c>
      <c r="AG80" t="str">
        <f>IF(Table134568[[#This Row],[Categoria]]="Liturgia","liturgia",LOWER(LEFT(Table134568[[#This Row],[Titulo]],1)))</f>
        <v>h</v>
      </c>
      <c r="AH80" t="str">
        <f>LOWER(LEFT(Table134568[[#This Row],[Titulo]],1))</f>
        <v>h</v>
      </c>
      <c r="AI80" t="str">
        <f>LOWER(LEFT(Table134568[[#This Row],[Categoria]],1))</f>
        <v>p</v>
      </c>
      <c r="AJ80" t="str">
        <f>_xlfn.CONCAT(Table134568[[#This Row],[ID]:[c021]])</f>
        <v>{id:96,title: "Hacia ti, morada santa", subtitle: "Himno procesional eucarístico (Kiko Argüello)", category: "Precatecumenado", moments: ["Fracción del Pan", "Antiguo Testamento"], url: "/cantos/resucito/h/haciatimoradasanta.html"},</v>
      </c>
      <c r="AK80" t="str">
        <f>UPPER(Table134568[[#This Row],[Titulo]])</f>
        <v>HACIA TI, MORADA SANTA</v>
      </c>
      <c r="AL80" t="str">
        <f>LOWER(SUBSTITUTE(Table134568[[#This Row],[CANTO]], " ", ""))</f>
        <v>haciati,moradasanta</v>
      </c>
      <c r="AM80" t="str">
        <f>Table134568[[#This Row],[Subtitle5]]</f>
        <v>Himno procesional eucarístico (Kiko Argüello)</v>
      </c>
      <c r="AO80" t="str">
        <f>[1]!Table1[[#Headers],[CANTO]]</f>
        <v>CANTO</v>
      </c>
      <c r="AP80" t="str">
        <f>Table134568[[#This Row],[CANTO]]</f>
        <v>HACIA TI, MORADA SANTA</v>
      </c>
    </row>
    <row r="81" spans="1:42" x14ac:dyDescent="0.35">
      <c r="A81">
        <v>80</v>
      </c>
      <c r="B81" t="s">
        <v>42</v>
      </c>
      <c r="C81">
        <v>97</v>
      </c>
      <c r="D81" t="s">
        <v>43</v>
      </c>
      <c r="E81" t="s">
        <v>44</v>
      </c>
      <c r="F81" t="s">
        <v>45</v>
      </c>
      <c r="G81" t="s">
        <v>262</v>
      </c>
      <c r="H81" t="s">
        <v>47</v>
      </c>
      <c r="I81" t="s">
        <v>48</v>
      </c>
      <c r="J81" t="s">
        <v>45</v>
      </c>
      <c r="K81" t="s">
        <v>263</v>
      </c>
      <c r="L81" t="s">
        <v>50</v>
      </c>
      <c r="M81" t="s">
        <v>51</v>
      </c>
      <c r="N81" t="s">
        <v>45</v>
      </c>
      <c r="O81" t="s">
        <v>58</v>
      </c>
      <c r="P81" t="s">
        <v>45</v>
      </c>
      <c r="Q81" t="s">
        <v>53</v>
      </c>
      <c r="R81" t="s">
        <v>45</v>
      </c>
      <c r="S81" t="s">
        <v>65</v>
      </c>
      <c r="T81" t="str">
        <f>IF(Table134568[[#This Row],[Pentecostés]]="","",""", """)</f>
        <v>", "</v>
      </c>
      <c r="U81" t="s">
        <v>18</v>
      </c>
      <c r="V81" t="str">
        <f>IF(Table134568[[#This Row],[Virgen]]="","",""", """)</f>
        <v>", "</v>
      </c>
      <c r="W81" t="s">
        <v>75</v>
      </c>
      <c r="X81" t="str">
        <f>IF(Table134568[[#This Row],[Niños]]="","",""", """)</f>
        <v/>
      </c>
      <c r="Z81" t="str">
        <f>IF(Table134568[[#This Row],[Laudes]]="","",""", """)</f>
        <v/>
      </c>
      <c r="AB81" t="str">
        <f>IF(Table134568[[#This Row],[Entrada]]="","",""", """)</f>
        <v/>
      </c>
      <c r="AD81" t="s">
        <v>54</v>
      </c>
      <c r="AE81" s="4" t="s">
        <v>598</v>
      </c>
      <c r="AF81" t="s">
        <v>55</v>
      </c>
      <c r="AG81" t="str">
        <f>IF(Table134568[[#This Row],[Categoria]]="Liturgia","liturgia",LOWER(LEFT(Table134568[[#This Row],[Titulo]],1)))</f>
        <v>h</v>
      </c>
      <c r="AH81" t="str">
        <f>LOWER(LEFT(Table134568[[#This Row],[Titulo]],1))</f>
        <v>h</v>
      </c>
      <c r="AI81" t="str">
        <f>LOWER(LEFT(Table134568[[#This Row],[Categoria]],1))</f>
        <v>p</v>
      </c>
      <c r="AJ81" t="str">
        <f>_xlfn.CONCAT(Table134568[[#This Row],[ID]:[c021]])</f>
        <v>{id:97,title: "Hasta cuándo", subtitle: "Sal 13 (12)", category: "Precatecumenado", moments: ["Cuaresma", "Pascua", "Laudes/Visperas"], url: "/cantos/resucito/h/hastacuando.html"},</v>
      </c>
      <c r="AK81" t="str">
        <f>UPPER(Table134568[[#This Row],[Titulo]])</f>
        <v>HASTA CUÁNDO</v>
      </c>
      <c r="AL81" t="str">
        <f>LOWER(SUBSTITUTE(Table134568[[#This Row],[CANTO]], " ", ""))</f>
        <v>hastacuándo</v>
      </c>
      <c r="AM81" t="str">
        <f>Table134568[[#This Row],[Subtitle5]]</f>
        <v>Sal 13 (12)</v>
      </c>
      <c r="AO81" t="str">
        <f>[1]!Table1[[#Headers],[CANTO]]</f>
        <v>CANTO</v>
      </c>
      <c r="AP81" t="str">
        <f>Table134568[[#This Row],[CANTO]]</f>
        <v>HASTA CUÁNDO</v>
      </c>
    </row>
    <row r="82" spans="1:42" x14ac:dyDescent="0.35">
      <c r="A82">
        <v>81</v>
      </c>
      <c r="B82" t="s">
        <v>42</v>
      </c>
      <c r="C82">
        <v>98</v>
      </c>
      <c r="D82" t="s">
        <v>43</v>
      </c>
      <c r="E82" t="s">
        <v>44</v>
      </c>
      <c r="F82" t="s">
        <v>45</v>
      </c>
      <c r="G82" t="s">
        <v>264</v>
      </c>
      <c r="H82" t="s">
        <v>47</v>
      </c>
      <c r="I82" t="s">
        <v>48</v>
      </c>
      <c r="J82" t="s">
        <v>45</v>
      </c>
      <c r="K82" t="s">
        <v>265</v>
      </c>
      <c r="L82" t="s">
        <v>50</v>
      </c>
      <c r="M82" t="s">
        <v>51</v>
      </c>
      <c r="N82" t="s">
        <v>45</v>
      </c>
      <c r="O82" t="s">
        <v>58</v>
      </c>
      <c r="P82" t="s">
        <v>45</v>
      </c>
      <c r="Q82" t="s">
        <v>53</v>
      </c>
      <c r="R82" t="s">
        <v>45</v>
      </c>
      <c r="S82" t="s">
        <v>93</v>
      </c>
      <c r="T82" t="str">
        <f>IF(Table134568[[#This Row],[Pentecostés]]="","",""", """)</f>
        <v>", "</v>
      </c>
      <c r="U82" t="s">
        <v>62</v>
      </c>
      <c r="V82" t="str">
        <f>IF(Table134568[[#This Row],[Virgen]]="","",""", """)</f>
        <v/>
      </c>
      <c r="X82" t="str">
        <f>IF(Table134568[[#This Row],[Niños]]="","",""", """)</f>
        <v/>
      </c>
      <c r="Z82" t="str">
        <f>IF(Table134568[[#This Row],[Laudes]]="","",""", """)</f>
        <v/>
      </c>
      <c r="AB82" t="str">
        <f>IF(Table134568[[#This Row],[Entrada]]="","",""", """)</f>
        <v/>
      </c>
      <c r="AD82" t="s">
        <v>54</v>
      </c>
      <c r="AE82" s="4" t="s">
        <v>599</v>
      </c>
      <c r="AF82" t="s">
        <v>55</v>
      </c>
      <c r="AG82" t="str">
        <f>IF(Table134568[[#This Row],[Categoria]]="Liturgia","liturgia",LOWER(LEFT(Table134568[[#This Row],[Titulo]],1)))</f>
        <v>h</v>
      </c>
      <c r="AH82" t="str">
        <f>LOWER(LEFT(Table134568[[#This Row],[Titulo]],1))</f>
        <v>h</v>
      </c>
      <c r="AI82" t="str">
        <f>LOWER(LEFT(Table134568[[#This Row],[Categoria]],1))</f>
        <v>p</v>
      </c>
      <c r="AJ82" t="str">
        <f>_xlfn.CONCAT(Table134568[[#This Row],[ID]:[c021]])</f>
        <v>{id:98,title: "He aquí mi siervo", subtitle: "Isaías 42,1-4; Mateo 12,18-21 - Primer canto de Siervo de Yahveh", category: "Precatecumenado", moments: ["Adviento", "Nuevo Testamento"], url: "/cantos/resucito/h/heaquimisiervo.html"},</v>
      </c>
      <c r="AK82" t="str">
        <f>UPPER(Table134568[[#This Row],[Titulo]])</f>
        <v>HE AQUÍ MI SIERVO</v>
      </c>
      <c r="AL82" t="str">
        <f>LOWER(SUBSTITUTE(Table134568[[#This Row],[CANTO]], " ", ""))</f>
        <v>heaquímisiervo</v>
      </c>
      <c r="AM82" t="str">
        <f>Table134568[[#This Row],[Subtitle5]]</f>
        <v>Isaías 42,1-4; Mateo 12,18-21 - Primer canto de Siervo de Yahveh</v>
      </c>
      <c r="AO82" t="str">
        <f>[1]!Table1[[#Headers],[CANTO]]</f>
        <v>CANTO</v>
      </c>
      <c r="AP82" t="str">
        <f>Table134568[[#This Row],[CANTO]]</f>
        <v>HE AQUÍ MI SIERVO</v>
      </c>
    </row>
    <row r="83" spans="1:42" x14ac:dyDescent="0.35">
      <c r="A83">
        <v>82</v>
      </c>
      <c r="B83" t="s">
        <v>42</v>
      </c>
      <c r="C83">
        <v>100</v>
      </c>
      <c r="D83" t="s">
        <v>43</v>
      </c>
      <c r="E83" t="s">
        <v>44</v>
      </c>
      <c r="F83" t="s">
        <v>45</v>
      </c>
      <c r="G83" t="s">
        <v>268</v>
      </c>
      <c r="H83" t="s">
        <v>47</v>
      </c>
      <c r="I83" t="s">
        <v>48</v>
      </c>
      <c r="J83" t="s">
        <v>45</v>
      </c>
      <c r="K83" t="s">
        <v>269</v>
      </c>
      <c r="L83" t="s">
        <v>50</v>
      </c>
      <c r="M83" t="s">
        <v>51</v>
      </c>
      <c r="N83" t="s">
        <v>45</v>
      </c>
      <c r="O83" t="s">
        <v>58</v>
      </c>
      <c r="P83" t="s">
        <v>45</v>
      </c>
      <c r="Q83" t="s">
        <v>53</v>
      </c>
      <c r="R83" t="s">
        <v>45</v>
      </c>
      <c r="S83" t="s">
        <v>18</v>
      </c>
      <c r="T83" t="str">
        <f>IF(Table134568[[#This Row],[Pentecostés]]="","",""", """)</f>
        <v>", "</v>
      </c>
      <c r="U83" t="s">
        <v>59</v>
      </c>
      <c r="V83" t="str">
        <f>IF(Table134568[[#This Row],[Virgen]]="","",""", """)</f>
        <v>", "</v>
      </c>
      <c r="W83" t="s">
        <v>66</v>
      </c>
      <c r="X83" t="str">
        <f>IF(Table134568[[#This Row],[Niños]]="","",""", """)</f>
        <v/>
      </c>
      <c r="Z83" t="str">
        <f>IF(Table134568[[#This Row],[Laudes]]="","",""", """)</f>
        <v/>
      </c>
      <c r="AB83" t="str">
        <f>IF(Table134568[[#This Row],[Entrada]]="","",""", """)</f>
        <v/>
      </c>
      <c r="AD83" t="s">
        <v>54</v>
      </c>
      <c r="AE83" s="4" t="s">
        <v>600</v>
      </c>
      <c r="AF83" t="s">
        <v>55</v>
      </c>
      <c r="AG83" t="str">
        <f>IF(Table134568[[#This Row],[Categoria]]="Liturgia","liturgia",LOWER(LEFT(Table134568[[#This Row],[Titulo]],1)))</f>
        <v>h</v>
      </c>
      <c r="AH83" t="str">
        <f>LOWER(LEFT(Table134568[[#This Row],[Titulo]],1))</f>
        <v>h</v>
      </c>
      <c r="AI83" t="str">
        <f>LOWER(LEFT(Table134568[[#This Row],[Categoria]],1))</f>
        <v>p</v>
      </c>
      <c r="AJ83" t="str">
        <f>_xlfn.CONCAT(Table134568[[#This Row],[ID]:[c021]])</f>
        <v>{id:100,title: "He aquí que vengo presto", subtitle: "Apocalipsis 22,12-16", category: "Precatecumenado", moments: ["Pascua", "Comunión", "Antiguo Testamento"], url: "/cantos/resucito/h/heaquiquevengopresto.html"},</v>
      </c>
      <c r="AK83" t="str">
        <f>UPPER(Table134568[[#This Row],[Titulo]])</f>
        <v>HE AQUÍ QUE VENGO PRESTO</v>
      </c>
      <c r="AL83" t="str">
        <f>LOWER(SUBSTITUTE(Table134568[[#This Row],[CANTO]], " ", ""))</f>
        <v>heaquíquevengopresto</v>
      </c>
      <c r="AM83" t="str">
        <f>Table134568[[#This Row],[Subtitle5]]</f>
        <v>Apocalipsis 22,12-16</v>
      </c>
      <c r="AO83" t="str">
        <f>[1]!Table1[[#Headers],[CANTO]]</f>
        <v>CANTO</v>
      </c>
      <c r="AP83" t="str">
        <f>Table134568[[#This Row],[CANTO]]</f>
        <v>HE AQUÍ QUE VENGO PRESTO</v>
      </c>
    </row>
    <row r="84" spans="1:42" x14ac:dyDescent="0.35">
      <c r="A84">
        <v>83</v>
      </c>
      <c r="B84" t="s">
        <v>42</v>
      </c>
      <c r="C84">
        <v>101</v>
      </c>
      <c r="D84" t="s">
        <v>43</v>
      </c>
      <c r="E84" t="s">
        <v>44</v>
      </c>
      <c r="F84" t="s">
        <v>45</v>
      </c>
      <c r="G84" t="s">
        <v>270</v>
      </c>
      <c r="H84" t="s">
        <v>47</v>
      </c>
      <c r="I84" t="s">
        <v>48</v>
      </c>
      <c r="J84" t="s">
        <v>45</v>
      </c>
      <c r="K84" t="s">
        <v>271</v>
      </c>
      <c r="L84" t="s">
        <v>50</v>
      </c>
      <c r="M84" t="s">
        <v>51</v>
      </c>
      <c r="N84" t="s">
        <v>45</v>
      </c>
      <c r="O84" t="s">
        <v>58</v>
      </c>
      <c r="P84" t="s">
        <v>45</v>
      </c>
      <c r="Q84" t="s">
        <v>53</v>
      </c>
      <c r="R84" t="s">
        <v>45</v>
      </c>
      <c r="S84" t="s">
        <v>65</v>
      </c>
      <c r="T84" t="str">
        <f>IF(Table134568[[#This Row],[Pentecostés]]="","",""", """)</f>
        <v>", "</v>
      </c>
      <c r="U84" t="s">
        <v>62</v>
      </c>
      <c r="V84" t="str">
        <f>IF(Table134568[[#This Row],[Virgen]]="","",""", """)</f>
        <v/>
      </c>
      <c r="X84" t="str">
        <f>IF(Table134568[[#This Row],[Niños]]="","",""", """)</f>
        <v/>
      </c>
      <c r="Z84" t="str">
        <f>IF(Table134568[[#This Row],[Laudes]]="","",""", """)</f>
        <v/>
      </c>
      <c r="AB84" t="str">
        <f>IF(Table134568[[#This Row],[Entrada]]="","",""", """)</f>
        <v/>
      </c>
      <c r="AD84" t="s">
        <v>54</v>
      </c>
      <c r="AE84" s="4" t="s">
        <v>601</v>
      </c>
      <c r="AF84" t="s">
        <v>55</v>
      </c>
      <c r="AG84" t="str">
        <f>IF(Table134568[[#This Row],[Categoria]]="Liturgia","liturgia",LOWER(LEFT(Table134568[[#This Row],[Titulo]],1)))</f>
        <v>h</v>
      </c>
      <c r="AH84" t="str">
        <f>LOWER(LEFT(Table134568[[#This Row],[Titulo]],1))</f>
        <v>h</v>
      </c>
      <c r="AI84" t="str">
        <f>LOWER(LEFT(Table134568[[#This Row],[Categoria]],1))</f>
        <v>p</v>
      </c>
      <c r="AJ84" t="str">
        <f>_xlfn.CONCAT(Table134568[[#This Row],[ID]:[c021]])</f>
        <v>{id:101,title: "He esperado en el Señor", subtitle: "Salmo 40 (39)", category: "Precatecumenado", moments: ["Cuaresma", "Nuevo Testamento"], url: "/cantos/resucito/h/heesperadoenelsenor.html"},</v>
      </c>
      <c r="AK84" t="str">
        <f>UPPER(Table134568[[#This Row],[Titulo]])</f>
        <v>HE ESPERADO EN EL SEÑOR</v>
      </c>
      <c r="AL84" t="str">
        <f>LOWER(SUBSTITUTE(Table134568[[#This Row],[CANTO]], " ", ""))</f>
        <v>heesperadoenelseñor</v>
      </c>
      <c r="AM84" t="str">
        <f>Table134568[[#This Row],[Subtitle5]]</f>
        <v>Salmo 40 (39)</v>
      </c>
      <c r="AO84" t="str">
        <f>[1]!Table1[[#Headers],[CANTO]]</f>
        <v>CANTO</v>
      </c>
      <c r="AP84" t="str">
        <f>Table134568[[#This Row],[CANTO]]</f>
        <v>HE ESPERADO EN EL SEÑOR</v>
      </c>
    </row>
    <row r="85" spans="1:42" x14ac:dyDescent="0.35">
      <c r="A85">
        <v>84</v>
      </c>
      <c r="B85" t="s">
        <v>42</v>
      </c>
      <c r="C85">
        <v>103</v>
      </c>
      <c r="D85" t="s">
        <v>43</v>
      </c>
      <c r="E85" t="s">
        <v>44</v>
      </c>
      <c r="F85" t="s">
        <v>45</v>
      </c>
      <c r="G85" t="s">
        <v>274</v>
      </c>
      <c r="H85" t="s">
        <v>47</v>
      </c>
      <c r="I85" t="s">
        <v>48</v>
      </c>
      <c r="J85" t="s">
        <v>45</v>
      </c>
      <c r="K85" t="s">
        <v>275</v>
      </c>
      <c r="L85" t="s">
        <v>50</v>
      </c>
      <c r="M85" t="s">
        <v>51</v>
      </c>
      <c r="N85" t="s">
        <v>45</v>
      </c>
      <c r="O85" t="s">
        <v>58</v>
      </c>
      <c r="P85" t="s">
        <v>45</v>
      </c>
      <c r="Q85" t="s">
        <v>53</v>
      </c>
      <c r="R85" t="s">
        <v>45</v>
      </c>
      <c r="S85" t="s">
        <v>20</v>
      </c>
      <c r="T85" t="str">
        <f>IF(Table134568[[#This Row],[Pentecostés]]="","",""", """)</f>
        <v>", "</v>
      </c>
      <c r="U85" t="s">
        <v>59</v>
      </c>
      <c r="V85" t="str">
        <f>IF(Table134568[[#This Row],[Virgen]]="","",""", """)</f>
        <v>", "</v>
      </c>
      <c r="W85" t="s">
        <v>62</v>
      </c>
      <c r="X85" t="str">
        <f>IF(Table134568[[#This Row],[Niños]]="","",""", """)</f>
        <v/>
      </c>
      <c r="Z85" t="str">
        <f>IF(Table134568[[#This Row],[Laudes]]="","",""", """)</f>
        <v/>
      </c>
      <c r="AB85" t="str">
        <f>IF(Table134568[[#This Row],[Entrada]]="","",""", """)</f>
        <v/>
      </c>
      <c r="AD85" t="s">
        <v>54</v>
      </c>
      <c r="AE85" s="4" t="s">
        <v>602</v>
      </c>
      <c r="AF85" t="s">
        <v>55</v>
      </c>
      <c r="AG85" t="str">
        <f>IF(Table134568[[#This Row],[Categoria]]="Liturgia","liturgia",LOWER(LEFT(Table134568[[#This Row],[Titulo]],1)))</f>
        <v>h</v>
      </c>
      <c r="AH85" t="str">
        <f>LOWER(LEFT(Table134568[[#This Row],[Titulo]],1))</f>
        <v>h</v>
      </c>
      <c r="AI85" t="str">
        <f>LOWER(LEFT(Table134568[[#This Row],[Categoria]],1))</f>
        <v>p</v>
      </c>
      <c r="AJ85" t="str">
        <f>_xlfn.CONCAT(Table134568[[#This Row],[ID]:[c021]])</f>
        <v>{id:103,title: "Hijas de Jerusalén", subtitle: "Lucas 23,28-46", category: "Precatecumenado", moments: ["Pentecostés", "Comunión", "Nuevo Testamento"], url: "/cantos/resucito/h/hijasdejerusalen.html"},</v>
      </c>
      <c r="AK85" t="str">
        <f>UPPER(Table134568[[#This Row],[Titulo]])</f>
        <v>HIJAS DE JERUSALÉN</v>
      </c>
      <c r="AL85" t="str">
        <f>LOWER(SUBSTITUTE(Table134568[[#This Row],[CANTO]], " ", ""))</f>
        <v>hijasdejerusalén</v>
      </c>
      <c r="AM85" t="str">
        <f>Table134568[[#This Row],[Subtitle5]]</f>
        <v>Lucas 23,28-46</v>
      </c>
      <c r="AO85" t="str">
        <f>[1]!Table1[[#Headers],[CANTO]]</f>
        <v>CANTO</v>
      </c>
      <c r="AP85" t="str">
        <f>Table134568[[#This Row],[CANTO]]</f>
        <v>HIJAS DE JERUSALÉN</v>
      </c>
    </row>
    <row r="86" spans="1:42" x14ac:dyDescent="0.35">
      <c r="A86">
        <v>85</v>
      </c>
      <c r="B86" t="s">
        <v>42</v>
      </c>
      <c r="C86">
        <v>104</v>
      </c>
      <c r="D86" t="s">
        <v>43</v>
      </c>
      <c r="E86" t="s">
        <v>44</v>
      </c>
      <c r="F86" t="s">
        <v>45</v>
      </c>
      <c r="G86" t="s">
        <v>276</v>
      </c>
      <c r="H86" t="s">
        <v>47</v>
      </c>
      <c r="I86" t="s">
        <v>48</v>
      </c>
      <c r="J86" t="s">
        <v>45</v>
      </c>
      <c r="K86" t="s">
        <v>277</v>
      </c>
      <c r="L86" t="s">
        <v>50</v>
      </c>
      <c r="M86" t="s">
        <v>51</v>
      </c>
      <c r="N86" t="s">
        <v>45</v>
      </c>
      <c r="O86" t="s">
        <v>58</v>
      </c>
      <c r="P86" t="s">
        <v>45</v>
      </c>
      <c r="Q86" t="s">
        <v>53</v>
      </c>
      <c r="R86" t="s">
        <v>45</v>
      </c>
      <c r="S86" t="s">
        <v>75</v>
      </c>
      <c r="T86" t="str">
        <f>IF(Table134568[[#This Row],[Pentecostés]]="","",""", """)</f>
        <v>", "</v>
      </c>
      <c r="U86" t="s">
        <v>28</v>
      </c>
      <c r="V86" t="str">
        <f>IF(Table134568[[#This Row],[Virgen]]="","",""", """)</f>
        <v/>
      </c>
      <c r="X86" t="str">
        <f>IF(Table134568[[#This Row],[Niños]]="","",""", """)</f>
        <v/>
      </c>
      <c r="Z86" t="str">
        <f>IF(Table134568[[#This Row],[Laudes]]="","",""", """)</f>
        <v/>
      </c>
      <c r="AB86" t="str">
        <f>IF(Table134568[[#This Row],[Entrada]]="","",""", """)</f>
        <v/>
      </c>
      <c r="AD86" t="s">
        <v>54</v>
      </c>
      <c r="AE86" s="4" t="s">
        <v>603</v>
      </c>
      <c r="AF86" t="s">
        <v>55</v>
      </c>
      <c r="AG86" t="str">
        <f>IF(Table134568[[#This Row],[Categoria]]="Liturgia","liturgia",LOWER(LEFT(Table134568[[#This Row],[Titulo]],1)))</f>
        <v>h</v>
      </c>
      <c r="AH86" t="str">
        <f>LOWER(LEFT(Table134568[[#This Row],[Titulo]],1))</f>
        <v>h</v>
      </c>
      <c r="AI86" t="str">
        <f>LOWER(LEFT(Table134568[[#This Row],[Categoria]],1))</f>
        <v>p</v>
      </c>
      <c r="AJ86" t="str">
        <f>_xlfn.CONCAT(Table134568[[#This Row],[ID]:[c021]])</f>
        <v>{id:104,title: "Himno a Cristo luz", subtitle: "Himno vespertino (San Gregorio Nacianceno)", category: "Precatecumenado", moments: ["Laudes/Visperas", "Entrada"], url: "/cantos/resucito/h/himnoacristoluz.html"},</v>
      </c>
      <c r="AK86" t="str">
        <f>UPPER(Table134568[[#This Row],[Titulo]])</f>
        <v>HIMNO A CRISTO LUZ</v>
      </c>
      <c r="AL86" t="str">
        <f>LOWER(SUBSTITUTE(Table134568[[#This Row],[CANTO]], " ", ""))</f>
        <v>himnoacristoluz</v>
      </c>
      <c r="AM86" t="str">
        <f>Table134568[[#This Row],[Subtitle5]]</f>
        <v>Himno vespertino (San Gregorio Nacianceno)</v>
      </c>
      <c r="AO86" t="str">
        <f>[1]!Table1[[#Headers],[CANTO]]</f>
        <v>CANTO</v>
      </c>
      <c r="AP86" t="str">
        <f>Table134568[[#This Row],[CANTO]]</f>
        <v>HIMNO A CRISTO LUZ</v>
      </c>
    </row>
    <row r="87" spans="1:42" x14ac:dyDescent="0.35">
      <c r="A87">
        <v>86</v>
      </c>
      <c r="B87" t="s">
        <v>42</v>
      </c>
      <c r="C87">
        <v>105</v>
      </c>
      <c r="D87" t="s">
        <v>43</v>
      </c>
      <c r="E87" t="s">
        <v>44</v>
      </c>
      <c r="F87" t="s">
        <v>45</v>
      </c>
      <c r="G87" t="s">
        <v>278</v>
      </c>
      <c r="H87" t="s">
        <v>47</v>
      </c>
      <c r="I87" t="s">
        <v>48</v>
      </c>
      <c r="J87" t="s">
        <v>45</v>
      </c>
      <c r="K87" t="s">
        <v>279</v>
      </c>
      <c r="L87" t="s">
        <v>50</v>
      </c>
      <c r="M87" t="s">
        <v>51</v>
      </c>
      <c r="N87" t="s">
        <v>45</v>
      </c>
      <c r="O87" t="s">
        <v>58</v>
      </c>
      <c r="P87" t="s">
        <v>45</v>
      </c>
      <c r="Q87" t="s">
        <v>53</v>
      </c>
      <c r="R87" t="s">
        <v>45</v>
      </c>
      <c r="S87" t="s">
        <v>65</v>
      </c>
      <c r="T87" t="str">
        <f>IF(Table134568[[#This Row],[Pentecostés]]="","",""", """)</f>
        <v>", "</v>
      </c>
      <c r="U87" t="s">
        <v>114</v>
      </c>
      <c r="V87" t="str">
        <f>IF(Table134568[[#This Row],[Virgen]]="","",""", """)</f>
        <v>", "</v>
      </c>
      <c r="W87" t="s">
        <v>62</v>
      </c>
      <c r="X87" t="str">
        <f>IF(Table134568[[#This Row],[Niños]]="","",""", """)</f>
        <v/>
      </c>
      <c r="Z87" t="str">
        <f>IF(Table134568[[#This Row],[Laudes]]="","",""", """)</f>
        <v/>
      </c>
      <c r="AB87" t="str">
        <f>IF(Table134568[[#This Row],[Entrada]]="","",""", """)</f>
        <v/>
      </c>
      <c r="AD87" t="s">
        <v>54</v>
      </c>
      <c r="AE87" s="4" t="s">
        <v>604</v>
      </c>
      <c r="AF87" t="s">
        <v>55</v>
      </c>
      <c r="AG87" t="str">
        <f>IF(Table134568[[#This Row],[Categoria]]="Liturgia","liturgia",LOWER(LEFT(Table134568[[#This Row],[Titulo]],1)))</f>
        <v>h</v>
      </c>
      <c r="AH87" t="str">
        <f>LOWER(LEFT(Table134568[[#This Row],[Titulo]],1))</f>
        <v>h</v>
      </c>
      <c r="AI87" t="str">
        <f>LOWER(LEFT(Table134568[[#This Row],[Categoria]],1))</f>
        <v>p</v>
      </c>
      <c r="AJ87" t="str">
        <f>_xlfn.CONCAT(Table134568[[#This Row],[ID]:[c021]])</f>
        <v>{id:105,title: "Himno a la caridad", subtitle: "1 Corintios 13,1-7", category: "Precatecumenado", moments: ["Cuaresma", "Fracción del Fracción del Pan", "Nuevo Testamento"], url: "/cantos/resucito/h/himnoalacaridad.html"},</v>
      </c>
      <c r="AK87" t="str">
        <f>UPPER(Table134568[[#This Row],[Titulo]])</f>
        <v>HIMNO A LA CARIDAD</v>
      </c>
      <c r="AL87" t="str">
        <f>LOWER(SUBSTITUTE(Table134568[[#This Row],[CANTO]], " ", ""))</f>
        <v>himnoalacaridad</v>
      </c>
      <c r="AM87" t="str">
        <f>Table134568[[#This Row],[Subtitle5]]</f>
        <v>1 Corintios 13,1-7</v>
      </c>
      <c r="AO87" t="str">
        <f>[1]!Table1[[#Headers],[CANTO]]</f>
        <v>CANTO</v>
      </c>
      <c r="AP87" t="str">
        <f>Table134568[[#This Row],[CANTO]]</f>
        <v>HIMNO A LA CARIDAD</v>
      </c>
    </row>
    <row r="88" spans="1:42" x14ac:dyDescent="0.35">
      <c r="A88">
        <v>87</v>
      </c>
      <c r="B88" t="s">
        <v>42</v>
      </c>
      <c r="C88">
        <v>107</v>
      </c>
      <c r="D88" t="s">
        <v>43</v>
      </c>
      <c r="E88" t="s">
        <v>44</v>
      </c>
      <c r="F88" t="s">
        <v>45</v>
      </c>
      <c r="G88" t="s">
        <v>282</v>
      </c>
      <c r="H88" t="s">
        <v>47</v>
      </c>
      <c r="I88" t="s">
        <v>48</v>
      </c>
      <c r="J88" t="s">
        <v>45</v>
      </c>
      <c r="K88" t="s">
        <v>283</v>
      </c>
      <c r="L88" t="s">
        <v>50</v>
      </c>
      <c r="M88" t="s">
        <v>51</v>
      </c>
      <c r="N88" t="s">
        <v>45</v>
      </c>
      <c r="O88" t="s">
        <v>58</v>
      </c>
      <c r="P88" t="s">
        <v>45</v>
      </c>
      <c r="Q88" t="s">
        <v>53</v>
      </c>
      <c r="R88" t="s">
        <v>45</v>
      </c>
      <c r="S88" t="s">
        <v>75</v>
      </c>
      <c r="T88" t="str">
        <f>IF(Table134568[[#This Row],[Pentecostés]]="","",""", """)</f>
        <v/>
      </c>
      <c r="V88" t="str">
        <f>IF(Table134568[[#This Row],[Virgen]]="","",""", """)</f>
        <v/>
      </c>
      <c r="X88" t="str">
        <f>IF(Table134568[[#This Row],[Niños]]="","",""", """)</f>
        <v/>
      </c>
      <c r="Z88" t="str">
        <f>IF(Table134568[[#This Row],[Laudes]]="","",""", """)</f>
        <v/>
      </c>
      <c r="AB88" t="str">
        <f>IF(Table134568[[#This Row],[Entrada]]="","",""", """)</f>
        <v/>
      </c>
      <c r="AD88" t="s">
        <v>54</v>
      </c>
      <c r="AE88" s="4" t="s">
        <v>605</v>
      </c>
      <c r="AF88" t="s">
        <v>55</v>
      </c>
      <c r="AG88" t="str">
        <f>IF(Table134568[[#This Row],[Categoria]]="Liturgia","liturgia",LOWER(LEFT(Table134568[[#This Row],[Titulo]],1)))</f>
        <v>h</v>
      </c>
      <c r="AH88" t="str">
        <f>LOWER(LEFT(Table134568[[#This Row],[Titulo]],1))</f>
        <v>h</v>
      </c>
      <c r="AI88" t="str">
        <f>LOWER(LEFT(Table134568[[#This Row],[Categoria]],1))</f>
        <v>p</v>
      </c>
      <c r="AJ88" t="str">
        <f>_xlfn.CONCAT(Table134568[[#This Row],[ID]:[c021]])</f>
        <v>{id:107,title: "Himno a la kenosis", subtitle: "Filipenses 2,1-11", category: "Precatecumenado", moments: ["Laudes/Visperas"], url: "/cantos/resucito/h/himnoalakenosis.html"},</v>
      </c>
      <c r="AK88" t="str">
        <f>UPPER(Table134568[[#This Row],[Titulo]])</f>
        <v>HIMNO A LA KENOSIS</v>
      </c>
      <c r="AL88" t="str">
        <f>LOWER(SUBSTITUTE(Table134568[[#This Row],[CANTO]], " ", ""))</f>
        <v>himnoalakenosis</v>
      </c>
      <c r="AM88" t="str">
        <f>Table134568[[#This Row],[Subtitle5]]</f>
        <v>Filipenses 2,1-11</v>
      </c>
      <c r="AO88" t="str">
        <f>[1]!Table1[[#Headers],[CANTO]]</f>
        <v>CANTO</v>
      </c>
      <c r="AP88" t="str">
        <f>Table134568[[#This Row],[CANTO]]</f>
        <v>HIMNO A LA KENOSIS</v>
      </c>
    </row>
    <row r="89" spans="1:42" x14ac:dyDescent="0.35">
      <c r="A89">
        <v>88</v>
      </c>
      <c r="B89" t="s">
        <v>42</v>
      </c>
      <c r="C89">
        <v>108</v>
      </c>
      <c r="D89" t="s">
        <v>43</v>
      </c>
      <c r="E89" t="s">
        <v>44</v>
      </c>
      <c r="F89" t="s">
        <v>45</v>
      </c>
      <c r="G89" t="s">
        <v>284</v>
      </c>
      <c r="H89" t="s">
        <v>47</v>
      </c>
      <c r="I89" t="s">
        <v>48</v>
      </c>
      <c r="J89" t="s">
        <v>45</v>
      </c>
      <c r="K89" t="s">
        <v>285</v>
      </c>
      <c r="L89" t="s">
        <v>50</v>
      </c>
      <c r="M89" t="s">
        <v>51</v>
      </c>
      <c r="N89" t="s">
        <v>45</v>
      </c>
      <c r="O89" t="s">
        <v>58</v>
      </c>
      <c r="P89" t="s">
        <v>45</v>
      </c>
      <c r="Q89" t="s">
        <v>53</v>
      </c>
      <c r="R89" t="s">
        <v>45</v>
      </c>
      <c r="S89" t="s">
        <v>18</v>
      </c>
      <c r="T89" t="str">
        <f>IF(Table134568[[#This Row],[Pentecostés]]="","",""", """)</f>
        <v>", "</v>
      </c>
      <c r="U89" t="s">
        <v>26</v>
      </c>
      <c r="V89" t="str">
        <f>IF(Table134568[[#This Row],[Virgen]]="","",""", """)</f>
        <v/>
      </c>
      <c r="X89" t="str">
        <f>IF(Table134568[[#This Row],[Niños]]="","",""", """)</f>
        <v/>
      </c>
      <c r="Z89" t="str">
        <f>IF(Table134568[[#This Row],[Laudes]]="","",""", """)</f>
        <v/>
      </c>
      <c r="AB89" t="str">
        <f>IF(Table134568[[#This Row],[Entrada]]="","",""", """)</f>
        <v/>
      </c>
      <c r="AD89" t="s">
        <v>54</v>
      </c>
      <c r="AE89" s="4" t="s">
        <v>606</v>
      </c>
      <c r="AF89" t="s">
        <v>55</v>
      </c>
      <c r="AG89" t="str">
        <f>IF(Table134568[[#This Row],[Categoria]]="Liturgia","liturgia",LOWER(LEFT(Table134568[[#This Row],[Titulo]],1)))</f>
        <v>h</v>
      </c>
      <c r="AH89" t="str">
        <f>LOWER(LEFT(Table134568[[#This Row],[Titulo]],1))</f>
        <v>h</v>
      </c>
      <c r="AI89" t="str">
        <f>LOWER(LEFT(Table134568[[#This Row],[Categoria]],1))</f>
        <v>p</v>
      </c>
      <c r="AJ89" t="str">
        <f>_xlfn.CONCAT(Table134568[[#This Row],[ID]:[c021]])</f>
        <v>{id:108,title: "Himno de Adviento", subtitle: "Himno lat. «Vox clara ecce Intonat»", category: "Precatecumenado", moments: ["Pascua", "Laudes"], url: "/cantos/resucito/h/himnodeadviento.html"},</v>
      </c>
      <c r="AK89" t="str">
        <f>UPPER(Table134568[[#This Row],[Titulo]])</f>
        <v>HIMNO DE ADVIENTO</v>
      </c>
      <c r="AL89" t="str">
        <f>LOWER(SUBSTITUTE(Table134568[[#This Row],[CANTO]], " ", ""))</f>
        <v>himnodeadviento</v>
      </c>
      <c r="AM89" t="str">
        <f>Table134568[[#This Row],[Subtitle5]]</f>
        <v>Himno lat. «Vox clara ecce Intonat»</v>
      </c>
      <c r="AO89" t="str">
        <f>[1]!Table1[[#Headers],[CANTO]]</f>
        <v>CANTO</v>
      </c>
      <c r="AP89" t="str">
        <f>Table134568[[#This Row],[CANTO]]</f>
        <v>HIMNO DE ADVIENTO</v>
      </c>
    </row>
    <row r="90" spans="1:42" x14ac:dyDescent="0.35">
      <c r="A90">
        <v>89</v>
      </c>
      <c r="B90" t="s">
        <v>42</v>
      </c>
      <c r="C90">
        <v>109</v>
      </c>
      <c r="D90" t="s">
        <v>43</v>
      </c>
      <c r="E90" t="s">
        <v>44</v>
      </c>
      <c r="F90" t="s">
        <v>45</v>
      </c>
      <c r="G90" t="s">
        <v>286</v>
      </c>
      <c r="H90" t="s">
        <v>47</v>
      </c>
      <c r="I90" t="s">
        <v>48</v>
      </c>
      <c r="J90" t="s">
        <v>45</v>
      </c>
      <c r="K90" t="s">
        <v>287</v>
      </c>
      <c r="L90" t="s">
        <v>50</v>
      </c>
      <c r="M90" t="s">
        <v>51</v>
      </c>
      <c r="N90" t="s">
        <v>45</v>
      </c>
      <c r="O90" t="s">
        <v>58</v>
      </c>
      <c r="P90" t="s">
        <v>45</v>
      </c>
      <c r="Q90" t="s">
        <v>53</v>
      </c>
      <c r="R90" t="s">
        <v>45</v>
      </c>
      <c r="S90" t="s">
        <v>18</v>
      </c>
      <c r="T90" t="str">
        <f>IF(Table134568[[#This Row],[Pentecostés]]="","",""", """)</f>
        <v>", "</v>
      </c>
      <c r="U90" t="s">
        <v>59</v>
      </c>
      <c r="V90" t="str">
        <f>IF(Table134568[[#This Row],[Virgen]]="","",""", """)</f>
        <v>", "</v>
      </c>
      <c r="W90" t="s">
        <v>81</v>
      </c>
      <c r="X90" t="str">
        <f>IF(Table134568[[#This Row],[Niños]]="","",""", """)</f>
        <v>", "</v>
      </c>
      <c r="Y90" t="s">
        <v>66</v>
      </c>
      <c r="Z90" t="str">
        <f>IF(Table134568[[#This Row],[Laudes]]="","",""", """)</f>
        <v/>
      </c>
      <c r="AB90" t="str">
        <f>IF(Table134568[[#This Row],[Entrada]]="","",""", """)</f>
        <v/>
      </c>
      <c r="AD90" t="s">
        <v>54</v>
      </c>
      <c r="AE90" s="4" t="s">
        <v>607</v>
      </c>
      <c r="AF90" t="s">
        <v>55</v>
      </c>
      <c r="AG90" t="str">
        <f>IF(Table134568[[#This Row],[Categoria]]="Liturgia","liturgia",LOWER(LEFT(Table134568[[#This Row],[Titulo]],1)))</f>
        <v>h</v>
      </c>
      <c r="AH90" t="str">
        <f>LOWER(LEFT(Table134568[[#This Row],[Titulo]],1))</f>
        <v>h</v>
      </c>
      <c r="AI90" t="str">
        <f>LOWER(LEFT(Table134568[[#This Row],[Categoria]],1))</f>
        <v>p</v>
      </c>
      <c r="AJ90" t="str">
        <f>_xlfn.CONCAT(Table134568[[#This Row],[ID]:[c021]])</f>
        <v>{id:109,title: "Himno de la Ascensión", subtitle: "Himno de Laudes del tiempo Pascual, de la Ascensión a Pentecostés  / Himno de la liturgia de las horas ", category: "Precatecumenado", moments: ["Pascua", "Comunión", "Final", "Antiguo Testamento"], url: "/cantos/resucito/h/himnodelaascension.html"},</v>
      </c>
      <c r="AK90" t="str">
        <f>UPPER(Table134568[[#This Row],[Titulo]])</f>
        <v>HIMNO DE LA ASCENSIÓN</v>
      </c>
      <c r="AL90" t="str">
        <f>LOWER(SUBSTITUTE(Table134568[[#This Row],[CANTO]], " ", ""))</f>
        <v>himnodelaascensión</v>
      </c>
      <c r="AM90" t="str">
        <f>Table134568[[#This Row],[Subtitle5]]</f>
        <v xml:space="preserve">Himno de Laudes del tiempo Pascual, de la Ascensión a Pentecostés  / Himno de la liturgia de las horas </v>
      </c>
      <c r="AO90" t="str">
        <f>[1]!Table1[[#Headers],[CANTO]]</f>
        <v>CANTO</v>
      </c>
      <c r="AP90" t="str">
        <f>Table134568[[#This Row],[CANTO]]</f>
        <v>HIMNO DE LA ASCENSIÓN</v>
      </c>
    </row>
    <row r="91" spans="1:42" x14ac:dyDescent="0.35">
      <c r="A91">
        <v>90</v>
      </c>
      <c r="B91" t="s">
        <v>42</v>
      </c>
      <c r="C91">
        <v>110</v>
      </c>
      <c r="D91" t="s">
        <v>43</v>
      </c>
      <c r="E91" t="s">
        <v>44</v>
      </c>
      <c r="F91" t="s">
        <v>45</v>
      </c>
      <c r="G91" t="s">
        <v>288</v>
      </c>
      <c r="H91" t="s">
        <v>47</v>
      </c>
      <c r="I91" t="s">
        <v>48</v>
      </c>
      <c r="J91" t="s">
        <v>45</v>
      </c>
      <c r="K91" t="s">
        <v>289</v>
      </c>
      <c r="L91" t="s">
        <v>50</v>
      </c>
      <c r="M91" t="s">
        <v>51</v>
      </c>
      <c r="N91" t="s">
        <v>45</v>
      </c>
      <c r="O91" t="s">
        <v>58</v>
      </c>
      <c r="P91" t="s">
        <v>45</v>
      </c>
      <c r="Q91" t="s">
        <v>53</v>
      </c>
      <c r="R91" t="s">
        <v>45</v>
      </c>
      <c r="S91" t="s">
        <v>81</v>
      </c>
      <c r="T91" t="str">
        <f>IF(Table134568[[#This Row],[Pentecostés]]="","",""", """)</f>
        <v>", "</v>
      </c>
      <c r="U91" t="s">
        <v>62</v>
      </c>
      <c r="V91" t="str">
        <f>IF(Table134568[[#This Row],[Virgen]]="","",""", """)</f>
        <v/>
      </c>
      <c r="X91" t="str">
        <f>IF(Table134568[[#This Row],[Niños]]="","",""", """)</f>
        <v/>
      </c>
      <c r="Z91" t="str">
        <f>IF(Table134568[[#This Row],[Laudes]]="","",""", """)</f>
        <v/>
      </c>
      <c r="AB91" t="str">
        <f>IF(Table134568[[#This Row],[Entrada]]="","",""", """)</f>
        <v/>
      </c>
      <c r="AD91" t="s">
        <v>54</v>
      </c>
      <c r="AE91" s="4" t="s">
        <v>608</v>
      </c>
      <c r="AF91" t="s">
        <v>55</v>
      </c>
      <c r="AG91" t="str">
        <f>IF(Table134568[[#This Row],[Categoria]]="Liturgia","liturgia",LOWER(LEFT(Table134568[[#This Row],[Titulo]],1)))</f>
        <v>h</v>
      </c>
      <c r="AH91" t="str">
        <f>LOWER(LEFT(Table134568[[#This Row],[Titulo]],1))</f>
        <v>h</v>
      </c>
      <c r="AI91" t="str">
        <f>LOWER(LEFT(Table134568[[#This Row],[Categoria]],1))</f>
        <v>p</v>
      </c>
      <c r="AJ91" t="str">
        <f>_xlfn.CONCAT(Table134568[[#This Row],[ID]:[c021]])</f>
        <v>{id:110,title: "Himno de Pascua", subtitle: "Himno lat. «Aurora lucis rutiiat»", category: "Precatecumenado", moments: ["Final", "Nuevo Testamento"], url: "/cantos/resucito/h/himnodepascua.html"},</v>
      </c>
      <c r="AK91" t="str">
        <f>UPPER(Table134568[[#This Row],[Titulo]])</f>
        <v>HIMNO DE PASCUA</v>
      </c>
      <c r="AL91" t="str">
        <f>LOWER(SUBSTITUTE(Table134568[[#This Row],[CANTO]], " ", ""))</f>
        <v>himnodepascua</v>
      </c>
      <c r="AM91" t="str">
        <f>Table134568[[#This Row],[Subtitle5]]</f>
        <v>Himno lat. «Aurora lucis rutiiat»</v>
      </c>
      <c r="AO91" t="str">
        <f>[1]!Table1[[#Headers],[CANTO]]</f>
        <v>CANTO</v>
      </c>
      <c r="AP91" t="str">
        <f>Table134568[[#This Row],[CANTO]]</f>
        <v>HIMNO DE PASCUA</v>
      </c>
    </row>
    <row r="92" spans="1:42" x14ac:dyDescent="0.35">
      <c r="A92">
        <v>91</v>
      </c>
      <c r="B92" t="s">
        <v>42</v>
      </c>
      <c r="C92">
        <v>111</v>
      </c>
      <c r="D92" t="s">
        <v>43</v>
      </c>
      <c r="E92" t="s">
        <v>44</v>
      </c>
      <c r="F92" t="s">
        <v>45</v>
      </c>
      <c r="G92" t="s">
        <v>290</v>
      </c>
      <c r="H92" t="s">
        <v>47</v>
      </c>
      <c r="I92" t="s">
        <v>48</v>
      </c>
      <c r="J92" t="s">
        <v>45</v>
      </c>
      <c r="K92" t="s">
        <v>291</v>
      </c>
      <c r="L92" t="s">
        <v>50</v>
      </c>
      <c r="M92" t="s">
        <v>51</v>
      </c>
      <c r="N92" t="s">
        <v>45</v>
      </c>
      <c r="O92" t="s">
        <v>58</v>
      </c>
      <c r="P92" t="s">
        <v>45</v>
      </c>
      <c r="Q92" t="s">
        <v>53</v>
      </c>
      <c r="R92" t="s">
        <v>45</v>
      </c>
      <c r="S92" t="s">
        <v>65</v>
      </c>
      <c r="T92" t="str">
        <f>IF(Table134568[[#This Row],[Pentecostés]]="","",""", """)</f>
        <v/>
      </c>
      <c r="V92" t="str">
        <f>IF(Table134568[[#This Row],[Virgen]]="","",""", """)</f>
        <v/>
      </c>
      <c r="X92" t="str">
        <f>IF(Table134568[[#This Row],[Niños]]="","",""", """)</f>
        <v/>
      </c>
      <c r="Z92" t="str">
        <f>IF(Table134568[[#This Row],[Laudes]]="","",""", """)</f>
        <v/>
      </c>
      <c r="AB92" t="str">
        <f>IF(Table134568[[#This Row],[Entrada]]="","",""", """)</f>
        <v/>
      </c>
      <c r="AD92" t="s">
        <v>54</v>
      </c>
      <c r="AE92" s="4" t="s">
        <v>609</v>
      </c>
      <c r="AF92" t="s">
        <v>55</v>
      </c>
      <c r="AG92" t="str">
        <f>IF(Table134568[[#This Row],[Categoria]]="Liturgia","liturgia",LOWER(LEFT(Table134568[[#This Row],[Titulo]],1)))</f>
        <v>h</v>
      </c>
      <c r="AH92" t="str">
        <f>LOWER(LEFT(Table134568[[#This Row],[Titulo]],1))</f>
        <v>h</v>
      </c>
      <c r="AI92" t="str">
        <f>LOWER(LEFT(Table134568[[#This Row],[Categoria]],1))</f>
        <v>p</v>
      </c>
      <c r="AJ92" t="str">
        <f>_xlfn.CONCAT(Table134568[[#This Row],[ID]:[c021]])</f>
        <v>{id:111,title: "Huye, amado mío", subtitle: "Cantar de los Cantares 8,10-14", category: "Precatecumenado", moments: ["Cuaresma"], url: "/cantos/resucito/h/huyeamadomio.html"},</v>
      </c>
      <c r="AK92" t="str">
        <f>UPPER(Table134568[[#This Row],[Titulo]])</f>
        <v>HUYE, AMADO MÍO</v>
      </c>
      <c r="AL92" t="str">
        <f>LOWER(SUBSTITUTE(Table134568[[#This Row],[CANTO]], " ", ""))</f>
        <v>huye,amadomío</v>
      </c>
      <c r="AM92" t="str">
        <f>Table134568[[#This Row],[Subtitle5]]</f>
        <v>Cantar de los Cantares 8,10-14</v>
      </c>
      <c r="AO92" t="str">
        <f>[1]!Table1[[#Headers],[CANTO]]</f>
        <v>CANTO</v>
      </c>
      <c r="AP92" t="str">
        <f>Table134568[[#This Row],[CANTO]]</f>
        <v>HUYE, AMADO MÍO</v>
      </c>
    </row>
    <row r="93" spans="1:42" x14ac:dyDescent="0.35">
      <c r="A93">
        <v>92</v>
      </c>
      <c r="B93" t="s">
        <v>42</v>
      </c>
      <c r="C93">
        <v>112</v>
      </c>
      <c r="D93" t="s">
        <v>43</v>
      </c>
      <c r="E93" t="s">
        <v>44</v>
      </c>
      <c r="F93" t="s">
        <v>45</v>
      </c>
      <c r="G93" t="s">
        <v>292</v>
      </c>
      <c r="H93" t="s">
        <v>47</v>
      </c>
      <c r="I93" t="s">
        <v>48</v>
      </c>
      <c r="J93" t="s">
        <v>45</v>
      </c>
      <c r="K93" t="s">
        <v>293</v>
      </c>
      <c r="L93" t="s">
        <v>50</v>
      </c>
      <c r="M93" t="s">
        <v>51</v>
      </c>
      <c r="N93" t="s">
        <v>45</v>
      </c>
      <c r="O93" t="s">
        <v>58</v>
      </c>
      <c r="P93" t="s">
        <v>45</v>
      </c>
      <c r="Q93" t="s">
        <v>53</v>
      </c>
      <c r="R93" t="s">
        <v>45</v>
      </c>
      <c r="S93" t="s">
        <v>66</v>
      </c>
      <c r="T93" t="str">
        <f>IF(Table134568[[#This Row],[Pentecostés]]="","",""", """)</f>
        <v/>
      </c>
      <c r="V93" t="str">
        <f>IF(Table134568[[#This Row],[Virgen]]="","",""", """)</f>
        <v/>
      </c>
      <c r="X93" t="str">
        <f>IF(Table134568[[#This Row],[Niños]]="","",""", """)</f>
        <v/>
      </c>
      <c r="Z93" t="str">
        <f>IF(Table134568[[#This Row],[Laudes]]="","",""", """)</f>
        <v/>
      </c>
      <c r="AB93" t="str">
        <f>IF(Table134568[[#This Row],[Entrada]]="","",""", """)</f>
        <v/>
      </c>
      <c r="AD93" t="s">
        <v>54</v>
      </c>
      <c r="AE93" s="4" t="s">
        <v>610</v>
      </c>
      <c r="AF93" t="s">
        <v>55</v>
      </c>
      <c r="AG93" t="str">
        <f>IF(Table134568[[#This Row],[Categoria]]="Liturgia","liturgia",LOWER(LEFT(Table134568[[#This Row],[Titulo]],1)))</f>
        <v>i</v>
      </c>
      <c r="AH93" t="str">
        <f>LOWER(LEFT(Table134568[[#This Row],[Titulo]],1))</f>
        <v>i</v>
      </c>
      <c r="AI93" t="str">
        <f>LOWER(LEFT(Table134568[[#This Row],[Categoria]],1))</f>
        <v>p</v>
      </c>
      <c r="AJ93" t="str">
        <f>_xlfn.CONCAT(Table134568[[#This Row],[ID]:[c021]])</f>
        <v>{id:112,title: "Id y anunciad a mis hermanos", subtitle: "Mateo 28,10.16-20", category: "Precatecumenado", moments: ["Antiguo Testamento"], url: "/cantos/resucito/i/idyanunciadamishermanos.html"},</v>
      </c>
      <c r="AK93" t="str">
        <f>UPPER(Table134568[[#This Row],[Titulo]])</f>
        <v>ID Y ANUNCIAD A MIS HERMANOS</v>
      </c>
      <c r="AL93" t="str">
        <f>LOWER(SUBSTITUTE(Table134568[[#This Row],[CANTO]], " ", ""))</f>
        <v>idyanunciadamishermanos</v>
      </c>
      <c r="AM93" t="str">
        <f>Table134568[[#This Row],[Subtitle5]]</f>
        <v>Mateo 28,10.16-20</v>
      </c>
      <c r="AO93" t="str">
        <f>[1]!Table1[[#Headers],[CANTO]]</f>
        <v>CANTO</v>
      </c>
      <c r="AP93" t="str">
        <f>Table134568[[#This Row],[CANTO]]</f>
        <v>ID Y ANUNCIAD A MIS HERMANOS</v>
      </c>
    </row>
    <row r="94" spans="1:42" x14ac:dyDescent="0.35">
      <c r="A94">
        <v>93</v>
      </c>
      <c r="B94" t="s">
        <v>42</v>
      </c>
      <c r="C94">
        <v>113</v>
      </c>
      <c r="D94" t="s">
        <v>43</v>
      </c>
      <c r="E94" t="s">
        <v>44</v>
      </c>
      <c r="F94" t="s">
        <v>45</v>
      </c>
      <c r="G94" t="s">
        <v>294</v>
      </c>
      <c r="H94" t="s">
        <v>47</v>
      </c>
      <c r="I94" t="s">
        <v>48</v>
      </c>
      <c r="J94" t="s">
        <v>45</v>
      </c>
      <c r="K94" t="s">
        <v>295</v>
      </c>
      <c r="L94" t="s">
        <v>50</v>
      </c>
      <c r="M94" t="s">
        <v>51</v>
      </c>
      <c r="N94" t="s">
        <v>45</v>
      </c>
      <c r="O94" t="s">
        <v>58</v>
      </c>
      <c r="P94" t="s">
        <v>45</v>
      </c>
      <c r="Q94" t="s">
        <v>53</v>
      </c>
      <c r="R94" t="s">
        <v>45</v>
      </c>
      <c r="S94" t="s">
        <v>65</v>
      </c>
      <c r="T94" t="str">
        <f>IF(Table134568[[#This Row],[Pentecostés]]="","",""", """)</f>
        <v>", "</v>
      </c>
      <c r="U94" t="s">
        <v>101</v>
      </c>
      <c r="V94" t="str">
        <f>IF(Table134568[[#This Row],[Virgen]]="","",""", """)</f>
        <v>", "</v>
      </c>
      <c r="W94" t="s">
        <v>66</v>
      </c>
      <c r="X94" t="str">
        <f>IF(Table134568[[#This Row],[Niños]]="","",""", """)</f>
        <v/>
      </c>
      <c r="Z94" t="str">
        <f>IF(Table134568[[#This Row],[Laudes]]="","",""", """)</f>
        <v/>
      </c>
      <c r="AB94" t="str">
        <f>IF(Table134568[[#This Row],[Entrada]]="","",""", """)</f>
        <v/>
      </c>
      <c r="AD94" t="s">
        <v>54</v>
      </c>
      <c r="AE94" s="4" t="s">
        <v>611</v>
      </c>
      <c r="AF94" t="s">
        <v>55</v>
      </c>
      <c r="AG94" t="str">
        <f>IF(Table134568[[#This Row],[Categoria]]="Liturgia","liturgia",LOWER(LEFT(Table134568[[#This Row],[Titulo]],1)))</f>
        <v>i</v>
      </c>
      <c r="AH94" t="str">
        <f>LOWER(LEFT(Table134568[[#This Row],[Titulo]],1))</f>
        <v>i</v>
      </c>
      <c r="AI94" t="str">
        <f>LOWER(LEFT(Table134568[[#This Row],[Categoria]],1))</f>
        <v>p</v>
      </c>
      <c r="AJ94" t="str">
        <f>_xlfn.CONCAT(Table134568[[#This Row],[ID]:[c021]])</f>
        <v>{id:113,title: "Improperios", subtitle: "Adoración de la santa Cruz el Viernes santo", category: "Precatecumenado", moments: ["Cuaresma", "Paz", "Antiguo Testamento"], url: "/cantos/resucito/i/improperios.html"},</v>
      </c>
      <c r="AK94" t="str">
        <f>UPPER(Table134568[[#This Row],[Titulo]])</f>
        <v>IMPROPERIOS</v>
      </c>
      <c r="AL94" t="str">
        <f>LOWER(SUBSTITUTE(Table134568[[#This Row],[CANTO]], " ", ""))</f>
        <v>improperios</v>
      </c>
      <c r="AM94" t="str">
        <f>Table134568[[#This Row],[Subtitle5]]</f>
        <v>Adoración de la santa Cruz el Viernes santo</v>
      </c>
      <c r="AO94" t="str">
        <f>[1]!Table1[[#Headers],[CANTO]]</f>
        <v>CANTO</v>
      </c>
      <c r="AP94" t="str">
        <f>Table134568[[#This Row],[CANTO]]</f>
        <v>IMPROPERIOS</v>
      </c>
    </row>
    <row r="95" spans="1:42" x14ac:dyDescent="0.35">
      <c r="A95">
        <v>94</v>
      </c>
      <c r="B95" t="s">
        <v>42</v>
      </c>
      <c r="C95">
        <v>115</v>
      </c>
      <c r="D95" t="s">
        <v>43</v>
      </c>
      <c r="E95" t="s">
        <v>44</v>
      </c>
      <c r="F95" t="s">
        <v>45</v>
      </c>
      <c r="G95" t="s">
        <v>298</v>
      </c>
      <c r="H95" t="s">
        <v>47</v>
      </c>
      <c r="I95" t="s">
        <v>48</v>
      </c>
      <c r="J95" t="s">
        <v>45</v>
      </c>
      <c r="K95" t="s">
        <v>299</v>
      </c>
      <c r="L95" t="s">
        <v>50</v>
      </c>
      <c r="M95" t="s">
        <v>51</v>
      </c>
      <c r="N95" t="s">
        <v>45</v>
      </c>
      <c r="O95" t="s">
        <v>58</v>
      </c>
      <c r="P95" t="s">
        <v>45</v>
      </c>
      <c r="Q95" t="s">
        <v>53</v>
      </c>
      <c r="R95" t="s">
        <v>45</v>
      </c>
      <c r="S95" t="s">
        <v>90</v>
      </c>
      <c r="T95" t="str">
        <f>IF(Table134568[[#This Row],[Pentecostés]]="","",""", """)</f>
        <v>", "</v>
      </c>
      <c r="U95" t="s">
        <v>22</v>
      </c>
      <c r="V95" t="str">
        <f>IF(Table134568[[#This Row],[Virgen]]="","",""", """)</f>
        <v>", "</v>
      </c>
      <c r="W95" t="s">
        <v>62</v>
      </c>
      <c r="X95" t="str">
        <f>IF(Table134568[[#This Row],[Niños]]="","",""", """)</f>
        <v/>
      </c>
      <c r="Z95" t="str">
        <f>IF(Table134568[[#This Row],[Laudes]]="","",""", """)</f>
        <v/>
      </c>
      <c r="AB95" t="str">
        <f>IF(Table134568[[#This Row],[Entrada]]="","",""", """)</f>
        <v/>
      </c>
      <c r="AD95" t="s">
        <v>54</v>
      </c>
      <c r="AE95" s="4" t="s">
        <v>612</v>
      </c>
      <c r="AF95" t="s">
        <v>55</v>
      </c>
      <c r="AG95" t="str">
        <f>IF(Table134568[[#This Row],[Categoria]]="Liturgia","liturgia",LOWER(LEFT(Table134568[[#This Row],[Titulo]],1)))</f>
        <v>j</v>
      </c>
      <c r="AH95" t="str">
        <f>LOWER(LEFT(Table134568[[#This Row],[Titulo]],1))</f>
        <v>j</v>
      </c>
      <c r="AI95" t="str">
        <f>LOWER(LEFT(Table134568[[#This Row],[Categoria]],1))</f>
        <v>p</v>
      </c>
      <c r="AJ95" t="str">
        <f>_xlfn.CONCAT(Table134568[[#This Row],[ID]:[c021]])</f>
        <v>{id:115,title: "Jerusalén reconstruida", subtitle: "Tobias 13,11-17", category: "Precatecumenado", moments: ["Navidad", "Virgen", "Nuevo Testamento"], url: "/cantos/resucito/j/jerusalenreconstruida.html"},</v>
      </c>
      <c r="AK95" t="str">
        <f>UPPER(Table134568[[#This Row],[Titulo]])</f>
        <v>JERUSALÉN RECONSTRUIDA</v>
      </c>
      <c r="AL95" t="str">
        <f>LOWER(SUBSTITUTE(Table134568[[#This Row],[CANTO]], " ", ""))</f>
        <v>jerusalénreconstruida</v>
      </c>
      <c r="AM95" t="str">
        <f>Table134568[[#This Row],[Subtitle5]]</f>
        <v>Tobias 13,11-17</v>
      </c>
      <c r="AO95" t="str">
        <f>[1]!Table1[[#Headers],[CANTO]]</f>
        <v>CANTO</v>
      </c>
      <c r="AP95" t="str">
        <f>Table134568[[#This Row],[CANTO]]</f>
        <v>JERUSALÉN RECONSTRUIDA</v>
      </c>
    </row>
    <row r="96" spans="1:42" x14ac:dyDescent="0.35">
      <c r="A96">
        <v>95</v>
      </c>
      <c r="B96" t="s">
        <v>42</v>
      </c>
      <c r="C96">
        <v>116</v>
      </c>
      <c r="D96" t="s">
        <v>43</v>
      </c>
      <c r="E96" t="s">
        <v>44</v>
      </c>
      <c r="F96" t="s">
        <v>45</v>
      </c>
      <c r="G96" t="s">
        <v>300</v>
      </c>
      <c r="H96" t="s">
        <v>47</v>
      </c>
      <c r="I96" t="s">
        <v>48</v>
      </c>
      <c r="J96" t="s">
        <v>45</v>
      </c>
      <c r="K96" t="s">
        <v>301</v>
      </c>
      <c r="L96" t="s">
        <v>50</v>
      </c>
      <c r="M96" t="s">
        <v>51</v>
      </c>
      <c r="N96" t="s">
        <v>45</v>
      </c>
      <c r="O96" t="s">
        <v>58</v>
      </c>
      <c r="P96" t="s">
        <v>45</v>
      </c>
      <c r="Q96" t="s">
        <v>53</v>
      </c>
      <c r="R96" t="s">
        <v>45</v>
      </c>
      <c r="S96" t="s">
        <v>65</v>
      </c>
      <c r="T96" t="str">
        <f>IF(Table134568[[#This Row],[Pentecostés]]="","",""", """)</f>
        <v/>
      </c>
      <c r="V96" t="str">
        <f>IF(Table134568[[#This Row],[Virgen]]="","",""", """)</f>
        <v/>
      </c>
      <c r="X96" t="str">
        <f>IF(Table134568[[#This Row],[Niños]]="","",""", """)</f>
        <v/>
      </c>
      <c r="Z96" t="str">
        <f>IF(Table134568[[#This Row],[Laudes]]="","",""", """)</f>
        <v/>
      </c>
      <c r="AB96" t="str">
        <f>IF(Table134568[[#This Row],[Entrada]]="","",""", """)</f>
        <v/>
      </c>
      <c r="AD96" t="s">
        <v>54</v>
      </c>
      <c r="AE96" s="4" t="s">
        <v>613</v>
      </c>
      <c r="AF96" t="s">
        <v>55</v>
      </c>
      <c r="AG96" t="str">
        <f>IF(Table134568[[#This Row],[Categoria]]="Liturgia","liturgia",LOWER(LEFT(Table134568[[#This Row],[Titulo]],1)))</f>
        <v>j</v>
      </c>
      <c r="AH96" t="str">
        <f>LOWER(LEFT(Table134568[[#This Row],[Titulo]],1))</f>
        <v>j</v>
      </c>
      <c r="AI96" t="str">
        <f>LOWER(LEFT(Table134568[[#This Row],[Categoria]],1))</f>
        <v>p</v>
      </c>
      <c r="AJ96" t="str">
        <f>_xlfn.CONCAT(Table134568[[#This Row],[ID]:[c021]])</f>
        <v>{id:116,title: "Jesús recorría todas las ciudades", subtitle: "Mateo 9,35ss; 10 ", category: "Precatecumenado", moments: ["Cuaresma"], url: "/cantos/resucito/j/jesusrecorriatodaslasciudades.html"},</v>
      </c>
      <c r="AK96" t="str">
        <f>UPPER(Table134568[[#This Row],[Titulo]])</f>
        <v>JESÚS RECORRÍA TODAS LAS CIUDADES</v>
      </c>
      <c r="AL96" t="str">
        <f>LOWER(SUBSTITUTE(Table134568[[#This Row],[CANTO]], " ", ""))</f>
        <v>jesúsrecorríatodaslasciudades</v>
      </c>
      <c r="AM96" t="str">
        <f>Table134568[[#This Row],[Subtitle5]]</f>
        <v xml:space="preserve">Mateo 9,35ss; 10 </v>
      </c>
      <c r="AO96" t="str">
        <f>[1]!Table1[[#Headers],[CANTO]]</f>
        <v>CANTO</v>
      </c>
      <c r="AP96" t="str">
        <f>Table134568[[#This Row],[CANTO]]</f>
        <v>JESÚS RECORRÍA TODAS LAS CIUDADES</v>
      </c>
    </row>
    <row r="97" spans="1:42" x14ac:dyDescent="0.35">
      <c r="A97">
        <v>96</v>
      </c>
      <c r="B97" t="s">
        <v>42</v>
      </c>
      <c r="C97">
        <v>117</v>
      </c>
      <c r="D97" t="s">
        <v>43</v>
      </c>
      <c r="E97" t="s">
        <v>44</v>
      </c>
      <c r="F97" t="s">
        <v>45</v>
      </c>
      <c r="G97" t="s">
        <v>302</v>
      </c>
      <c r="H97" t="s">
        <v>47</v>
      </c>
      <c r="I97" t="s">
        <v>48</v>
      </c>
      <c r="J97" t="s">
        <v>45</v>
      </c>
      <c r="K97" t="s">
        <v>303</v>
      </c>
      <c r="L97" t="s">
        <v>50</v>
      </c>
      <c r="M97" t="s">
        <v>51</v>
      </c>
      <c r="N97" t="s">
        <v>45</v>
      </c>
      <c r="O97" t="s">
        <v>58</v>
      </c>
      <c r="P97" t="s">
        <v>45</v>
      </c>
      <c r="Q97" t="s">
        <v>53</v>
      </c>
      <c r="R97" t="s">
        <v>45</v>
      </c>
      <c r="S97" t="s">
        <v>75</v>
      </c>
      <c r="T97" t="str">
        <f>IF(Table134568[[#This Row],[Pentecostés]]="","",""", """)</f>
        <v>", "</v>
      </c>
      <c r="U97" t="s">
        <v>59</v>
      </c>
      <c r="V97" t="str">
        <f>IF(Table134568[[#This Row],[Virgen]]="","",""", """)</f>
        <v/>
      </c>
      <c r="X97" t="str">
        <f>IF(Table134568[[#This Row],[Niños]]="","",""", """)</f>
        <v/>
      </c>
      <c r="Z97" t="str">
        <f>IF(Table134568[[#This Row],[Laudes]]="","",""", """)</f>
        <v/>
      </c>
      <c r="AB97" t="str">
        <f>IF(Table134568[[#This Row],[Entrada]]="","",""", """)</f>
        <v/>
      </c>
      <c r="AD97" t="s">
        <v>54</v>
      </c>
      <c r="AE97" s="4" t="s">
        <v>614</v>
      </c>
      <c r="AF97" t="s">
        <v>55</v>
      </c>
      <c r="AG97" t="str">
        <f>IF(Table134568[[#This Row],[Categoria]]="Liturgia","liturgia",LOWER(LEFT(Table134568[[#This Row],[Titulo]],1)))</f>
        <v>l</v>
      </c>
      <c r="AH97" t="str">
        <f>LOWER(LEFT(Table134568[[#This Row],[Titulo]],1))</f>
        <v>l</v>
      </c>
      <c r="AI97" t="str">
        <f>LOWER(LEFT(Table134568[[#This Row],[Categoria]],1))</f>
        <v>p</v>
      </c>
      <c r="AJ97" t="str">
        <f>_xlfn.CONCAT(Table134568[[#This Row],[ID]:[c021]])</f>
        <v>{id:117,title: "La cordera de Dios", subtitle: "Mateo 1,18s; 2,13s.18", category: "Precatecumenado", moments: ["Laudes/Visperas", "Comunión"], url: "/cantos/resucito/l/lacorderadedios.html"},</v>
      </c>
      <c r="AK97" t="str">
        <f>UPPER(Table134568[[#This Row],[Titulo]])</f>
        <v>LA CORDERA DE DIOS</v>
      </c>
      <c r="AL97" t="str">
        <f>LOWER(SUBSTITUTE(Table134568[[#This Row],[CANTO]], " ", ""))</f>
        <v>lacorderadedios</v>
      </c>
      <c r="AM97" t="str">
        <f>Table134568[[#This Row],[Subtitle5]]</f>
        <v>Mateo 1,18s; 2,13s.18</v>
      </c>
      <c r="AO97" t="str">
        <f>[1]!Table1[[#Headers],[CANTO]]</f>
        <v>CANTO</v>
      </c>
      <c r="AP97" t="str">
        <f>Table134568[[#This Row],[CANTO]]</f>
        <v>LA CORDERA DE DIOS</v>
      </c>
    </row>
    <row r="98" spans="1:42" x14ac:dyDescent="0.35">
      <c r="A98">
        <v>97</v>
      </c>
      <c r="B98" t="s">
        <v>42</v>
      </c>
      <c r="C98">
        <v>118</v>
      </c>
      <c r="D98" t="s">
        <v>43</v>
      </c>
      <c r="E98" t="s">
        <v>44</v>
      </c>
      <c r="F98" t="s">
        <v>45</v>
      </c>
      <c r="G98" t="s">
        <v>304</v>
      </c>
      <c r="H98" t="s">
        <v>47</v>
      </c>
      <c r="I98" t="s">
        <v>48</v>
      </c>
      <c r="J98" t="s">
        <v>45</v>
      </c>
      <c r="K98" t="s">
        <v>305</v>
      </c>
      <c r="L98" t="s">
        <v>50</v>
      </c>
      <c r="M98" t="s">
        <v>51</v>
      </c>
      <c r="N98" t="s">
        <v>45</v>
      </c>
      <c r="O98" t="s">
        <v>58</v>
      </c>
      <c r="P98" t="s">
        <v>45</v>
      </c>
      <c r="Q98" t="s">
        <v>53</v>
      </c>
      <c r="R98" t="s">
        <v>45</v>
      </c>
      <c r="S98" t="s">
        <v>22</v>
      </c>
      <c r="T98" t="str">
        <f>IF(Table134568[[#This Row],[Pentecostés]]="","",""", """)</f>
        <v/>
      </c>
      <c r="V98" t="str">
        <f>IF(Table134568[[#This Row],[Virgen]]="","",""", """)</f>
        <v/>
      </c>
      <c r="X98" t="str">
        <f>IF(Table134568[[#This Row],[Niños]]="","",""", """)</f>
        <v/>
      </c>
      <c r="Z98" t="str">
        <f>IF(Table134568[[#This Row],[Laudes]]="","",""", """)</f>
        <v/>
      </c>
      <c r="AB98" t="str">
        <f>IF(Table134568[[#This Row],[Entrada]]="","",""", """)</f>
        <v/>
      </c>
      <c r="AD98" t="s">
        <v>54</v>
      </c>
      <c r="AE98" s="4" t="s">
        <v>615</v>
      </c>
      <c r="AF98" t="s">
        <v>55</v>
      </c>
      <c r="AG98" t="str">
        <f>IF(Table134568[[#This Row],[Categoria]]="Liturgia","liturgia",LOWER(LEFT(Table134568[[#This Row],[Titulo]],1)))</f>
        <v>l</v>
      </c>
      <c r="AH98" t="str">
        <f>LOWER(LEFT(Table134568[[#This Row],[Titulo]],1))</f>
        <v>l</v>
      </c>
      <c r="AI98" t="str">
        <f>LOWER(LEFT(Table134568[[#This Row],[Categoria]],1))</f>
        <v>p</v>
      </c>
      <c r="AJ98" t="str">
        <f>_xlfn.CONCAT(Table134568[[#This Row],[ID]:[c021]])</f>
        <v>{id:118,title: "La espada", subtitle: "Ezequiel 21,14-22", category: "Precatecumenado", moments: ["Virgen"], url: "/cantos/resucito/l/laespada.html"},</v>
      </c>
      <c r="AK98" t="str">
        <f>UPPER(Table134568[[#This Row],[Titulo]])</f>
        <v>LA ESPADA</v>
      </c>
      <c r="AL98" t="str">
        <f>LOWER(SUBSTITUTE(Table134568[[#This Row],[CANTO]], " ", ""))</f>
        <v>laespada</v>
      </c>
      <c r="AM98" t="str">
        <f>Table134568[[#This Row],[Subtitle5]]</f>
        <v>Ezequiel 21,14-22</v>
      </c>
      <c r="AO98" t="str">
        <f>[1]!Table1[[#Headers],[CANTO]]</f>
        <v>CANTO</v>
      </c>
      <c r="AP98" t="str">
        <f>Table134568[[#This Row],[CANTO]]</f>
        <v>LA ESPADA</v>
      </c>
    </row>
    <row r="99" spans="1:42" x14ac:dyDescent="0.35">
      <c r="A99">
        <v>98</v>
      </c>
      <c r="B99" t="s">
        <v>42</v>
      </c>
      <c r="C99">
        <v>119</v>
      </c>
      <c r="D99" t="s">
        <v>43</v>
      </c>
      <c r="E99" t="s">
        <v>44</v>
      </c>
      <c r="F99" t="s">
        <v>45</v>
      </c>
      <c r="G99" t="s">
        <v>306</v>
      </c>
      <c r="H99" t="s">
        <v>47</v>
      </c>
      <c r="I99" t="s">
        <v>48</v>
      </c>
      <c r="J99" t="s">
        <v>45</v>
      </c>
      <c r="K99" t="s">
        <v>307</v>
      </c>
      <c r="L99" t="s">
        <v>50</v>
      </c>
      <c r="M99" t="s">
        <v>51</v>
      </c>
      <c r="N99" t="s">
        <v>45</v>
      </c>
      <c r="O99" t="s">
        <v>58</v>
      </c>
      <c r="P99" t="s">
        <v>45</v>
      </c>
      <c r="Q99" t="s">
        <v>53</v>
      </c>
      <c r="R99" t="s">
        <v>45</v>
      </c>
      <c r="S99" t="s">
        <v>81</v>
      </c>
      <c r="T99" t="str">
        <f>IF(Table134568[[#This Row],[Pentecostés]]="","",""", """)</f>
        <v>", "</v>
      </c>
      <c r="U99" t="s">
        <v>62</v>
      </c>
      <c r="V99" t="str">
        <f>IF(Table134568[[#This Row],[Virgen]]="","",""", """)</f>
        <v/>
      </c>
      <c r="X99" t="str">
        <f>IF(Table134568[[#This Row],[Niños]]="","",""", """)</f>
        <v/>
      </c>
      <c r="Z99" t="str">
        <f>IF(Table134568[[#This Row],[Laudes]]="","",""", """)</f>
        <v/>
      </c>
      <c r="AB99" t="str">
        <f>IF(Table134568[[#This Row],[Entrada]]="","",""", """)</f>
        <v/>
      </c>
      <c r="AD99" t="s">
        <v>54</v>
      </c>
      <c r="AE99" s="4" t="s">
        <v>616</v>
      </c>
      <c r="AF99" t="s">
        <v>55</v>
      </c>
      <c r="AG99" t="str">
        <f>IF(Table134568[[#This Row],[Categoria]]="Liturgia","liturgia",LOWER(LEFT(Table134568[[#This Row],[Titulo]],1)))</f>
        <v>l</v>
      </c>
      <c r="AH99" t="str">
        <f>LOWER(LEFT(Table134568[[#This Row],[Titulo]],1))</f>
        <v>l</v>
      </c>
      <c r="AI99" t="str">
        <f>LOWER(LEFT(Table134568[[#This Row],[Categoria]],1))</f>
        <v>p</v>
      </c>
      <c r="AJ99" t="str">
        <f>_xlfn.CONCAT(Table134568[[#This Row],[ID]:[c021]])</f>
        <v>{id:119,title: "La marcha es dura", subtitle: "Espiritual negro «Go down, Moses»", category: "Precatecumenado", moments: ["Final", "Nuevo Testamento"], url: "/cantos/resucito/l/lamarchaesdura.html"},</v>
      </c>
      <c r="AK99" t="str">
        <f>UPPER(Table134568[[#This Row],[Titulo]])</f>
        <v>LA MARCHA ES DURA</v>
      </c>
      <c r="AL99" t="str">
        <f>LOWER(SUBSTITUTE(Table134568[[#This Row],[CANTO]], " ", ""))</f>
        <v>lamarchaesdura</v>
      </c>
      <c r="AM99" t="str">
        <f>Table134568[[#This Row],[Subtitle5]]</f>
        <v>Espiritual negro «Go down, Moses»</v>
      </c>
      <c r="AO99" t="str">
        <f>[1]!Table1[[#Headers],[CANTO]]</f>
        <v>CANTO</v>
      </c>
      <c r="AP99" t="str">
        <f>Table134568[[#This Row],[CANTO]]</f>
        <v>LA MARCHA ES DURA</v>
      </c>
    </row>
    <row r="100" spans="1:42" x14ac:dyDescent="0.35">
      <c r="A100">
        <v>99</v>
      </c>
      <c r="B100" t="s">
        <v>42</v>
      </c>
      <c r="C100">
        <v>121</v>
      </c>
      <c r="D100" t="s">
        <v>43</v>
      </c>
      <c r="E100" t="s">
        <v>44</v>
      </c>
      <c r="F100" t="s">
        <v>45</v>
      </c>
      <c r="G100" t="s">
        <v>310</v>
      </c>
      <c r="H100" t="s">
        <v>47</v>
      </c>
      <c r="I100" t="s">
        <v>48</v>
      </c>
      <c r="J100" t="s">
        <v>45</v>
      </c>
      <c r="K100" t="s">
        <v>311</v>
      </c>
      <c r="L100" t="s">
        <v>50</v>
      </c>
      <c r="M100" t="s">
        <v>51</v>
      </c>
      <c r="N100" t="s">
        <v>45</v>
      </c>
      <c r="O100" t="s">
        <v>58</v>
      </c>
      <c r="P100" t="s">
        <v>45</v>
      </c>
      <c r="Q100" t="s">
        <v>53</v>
      </c>
      <c r="R100" t="s">
        <v>45</v>
      </c>
      <c r="S100" t="s">
        <v>65</v>
      </c>
      <c r="T100" t="str">
        <f>IF(Table134568[[#This Row],[Pentecostés]]="","",""", """)</f>
        <v>", "</v>
      </c>
      <c r="U100" t="s">
        <v>26</v>
      </c>
      <c r="V100" t="str">
        <f>IF(Table134568[[#This Row],[Virgen]]="","",""", """)</f>
        <v>", "</v>
      </c>
      <c r="W100" t="s">
        <v>62</v>
      </c>
      <c r="X100" t="str">
        <f>IF(Table134568[[#This Row],[Niños]]="","",""", """)</f>
        <v/>
      </c>
      <c r="Z100" t="str">
        <f>IF(Table134568[[#This Row],[Laudes]]="","",""", """)</f>
        <v/>
      </c>
      <c r="AB100" t="str">
        <f>IF(Table134568[[#This Row],[Entrada]]="","",""", """)</f>
        <v/>
      </c>
      <c r="AD100" t="s">
        <v>54</v>
      </c>
      <c r="AE100" s="4" t="s">
        <v>617</v>
      </c>
      <c r="AF100" t="s">
        <v>55</v>
      </c>
      <c r="AG100" t="str">
        <f>IF(Table134568[[#This Row],[Categoria]]="Liturgia","liturgia",LOWER(LEFT(Table134568[[#This Row],[Titulo]],1)))</f>
        <v>l</v>
      </c>
      <c r="AH100" t="str">
        <f>LOWER(LEFT(Table134568[[#This Row],[Titulo]],1))</f>
        <v>l</v>
      </c>
      <c r="AI100" t="str">
        <f>LOWER(LEFT(Table134568[[#This Row],[Categoria]],1))</f>
        <v>p</v>
      </c>
      <c r="AJ100" t="str">
        <f>_xlfn.CONCAT(Table134568[[#This Row],[ID]:[c021]])</f>
        <v>{id:121,title: "La Salve", subtitle: "Himno lat. «Salve Regina»", category: "Precatecumenado", moments: ["Cuaresma", "Laudes", "Nuevo Testamento"], url: "/cantos/resucito/l/lasalve.html"},</v>
      </c>
      <c r="AK100" t="str">
        <f>UPPER(Table134568[[#This Row],[Titulo]])</f>
        <v>LA SALVE</v>
      </c>
      <c r="AL100" t="str">
        <f>LOWER(SUBSTITUTE(Table134568[[#This Row],[CANTO]], " ", ""))</f>
        <v>lasalve</v>
      </c>
      <c r="AM100" t="str">
        <f>Table134568[[#This Row],[Subtitle5]]</f>
        <v>Himno lat. «Salve Regina»</v>
      </c>
      <c r="AO100" t="str">
        <f>[1]!Table1[[#Headers],[CANTO]]</f>
        <v>CANTO</v>
      </c>
      <c r="AP100" t="str">
        <f>Table134568[[#This Row],[CANTO]]</f>
        <v>LA SALVE</v>
      </c>
    </row>
    <row r="101" spans="1:42" x14ac:dyDescent="0.35">
      <c r="A101">
        <v>100</v>
      </c>
      <c r="B101" t="s">
        <v>42</v>
      </c>
      <c r="C101">
        <v>122</v>
      </c>
      <c r="D101" t="s">
        <v>43</v>
      </c>
      <c r="E101" t="s">
        <v>44</v>
      </c>
      <c r="F101" t="s">
        <v>45</v>
      </c>
      <c r="G101" t="s">
        <v>312</v>
      </c>
      <c r="H101" t="s">
        <v>47</v>
      </c>
      <c r="I101" t="s">
        <v>48</v>
      </c>
      <c r="J101" t="s">
        <v>45</v>
      </c>
      <c r="K101" t="s">
        <v>313</v>
      </c>
      <c r="L101" t="s">
        <v>50</v>
      </c>
      <c r="M101" t="s">
        <v>51</v>
      </c>
      <c r="N101" t="s">
        <v>45</v>
      </c>
      <c r="O101" t="s">
        <v>58</v>
      </c>
      <c r="P101" t="s">
        <v>45</v>
      </c>
      <c r="Q101" t="s">
        <v>53</v>
      </c>
      <c r="R101" t="s">
        <v>45</v>
      </c>
      <c r="T101" t="str">
        <f>IF(Table134568[[#This Row],[Pentecostés]]="","",""", """)</f>
        <v/>
      </c>
      <c r="V101" t="str">
        <f>IF(Table134568[[#This Row],[Virgen]]="","",""", """)</f>
        <v/>
      </c>
      <c r="X101" t="str">
        <f>IF(Table134568[[#This Row],[Niños]]="","",""", """)</f>
        <v/>
      </c>
      <c r="Z101" t="str">
        <f>IF(Table134568[[#This Row],[Laudes]]="","",""", """)</f>
        <v/>
      </c>
      <c r="AB101" t="str">
        <f>IF(Table134568[[#This Row],[Entrada]]="","",""", """)</f>
        <v/>
      </c>
      <c r="AD101" t="s">
        <v>54</v>
      </c>
      <c r="AE101" s="4" t="s">
        <v>618</v>
      </c>
      <c r="AF101" t="s">
        <v>55</v>
      </c>
      <c r="AG101" t="str">
        <f>IF(Table134568[[#This Row],[Categoria]]="Liturgia","liturgia",LOWER(LEFT(Table134568[[#This Row],[Titulo]],1)))</f>
        <v>l</v>
      </c>
      <c r="AH101" t="str">
        <f>LOWER(LEFT(Table134568[[#This Row],[Titulo]],1))</f>
        <v>l</v>
      </c>
      <c r="AI101" t="str">
        <f>LOWER(LEFT(Table134568[[#This Row],[Categoria]],1))</f>
        <v>p</v>
      </c>
      <c r="AJ101" t="str">
        <f>_xlfn.CONCAT(Table134568[[#This Row],[ID]:[c021]])</f>
        <v>{id:122,title: "La siega de las naciones", subtitle: "Juan 4,31-38", category: "Precatecumenado", moments: [""], url: "/cantos/resucito/l/lasiegadelasnaciones.html"},</v>
      </c>
      <c r="AK101" t="str">
        <f>UPPER(Table134568[[#This Row],[Titulo]])</f>
        <v>LA SIEGA DE LAS NACIONES</v>
      </c>
      <c r="AL101" t="str">
        <f>LOWER(SUBSTITUTE(Table134568[[#This Row],[CANTO]], " ", ""))</f>
        <v>lasiegadelasnaciones</v>
      </c>
      <c r="AM101" t="str">
        <f>Table134568[[#This Row],[Subtitle5]]</f>
        <v>Juan 4,31-38</v>
      </c>
      <c r="AO101" t="str">
        <f>[1]!Table1[[#Headers],[CANTO]]</f>
        <v>CANTO</v>
      </c>
      <c r="AP101" t="str">
        <f>Table134568[[#This Row],[CANTO]]</f>
        <v>LA SIEGA DE LAS NACIONES</v>
      </c>
    </row>
    <row r="102" spans="1:42" x14ac:dyDescent="0.35">
      <c r="A102">
        <v>101</v>
      </c>
      <c r="B102" t="s">
        <v>42</v>
      </c>
      <c r="C102">
        <v>123</v>
      </c>
      <c r="D102" t="s">
        <v>43</v>
      </c>
      <c r="E102" t="s">
        <v>44</v>
      </c>
      <c r="F102" t="s">
        <v>45</v>
      </c>
      <c r="G102" t="s">
        <v>314</v>
      </c>
      <c r="H102" t="s">
        <v>47</v>
      </c>
      <c r="I102" t="s">
        <v>48</v>
      </c>
      <c r="J102" t="s">
        <v>45</v>
      </c>
      <c r="K102" t="s">
        <v>315</v>
      </c>
      <c r="L102" t="s">
        <v>50</v>
      </c>
      <c r="M102" t="s">
        <v>51</v>
      </c>
      <c r="N102" t="s">
        <v>45</v>
      </c>
      <c r="O102" t="s">
        <v>58</v>
      </c>
      <c r="P102" t="s">
        <v>45</v>
      </c>
      <c r="Q102" t="s">
        <v>53</v>
      </c>
      <c r="R102" t="s">
        <v>45</v>
      </c>
      <c r="T102" t="str">
        <f>IF(Table134568[[#This Row],[Pentecostés]]="","",""", """)</f>
        <v/>
      </c>
      <c r="V102" t="str">
        <f>IF(Table134568[[#This Row],[Virgen]]="","",""", """)</f>
        <v/>
      </c>
      <c r="X102" t="str">
        <f>IF(Table134568[[#This Row],[Niños]]="","",""", """)</f>
        <v/>
      </c>
      <c r="Z102" t="str">
        <f>IF(Table134568[[#This Row],[Laudes]]="","",""", """)</f>
        <v/>
      </c>
      <c r="AB102" t="str">
        <f>IF(Table134568[[#This Row],[Entrada]]="","",""", """)</f>
        <v/>
      </c>
      <c r="AD102" t="s">
        <v>54</v>
      </c>
      <c r="AE102" s="4" t="s">
        <v>619</v>
      </c>
      <c r="AF102" t="s">
        <v>55</v>
      </c>
      <c r="AG102" t="str">
        <f>IF(Table134568[[#This Row],[Categoria]]="Liturgia","liturgia",LOWER(LEFT(Table134568[[#This Row],[Titulo]],1)))</f>
        <v>l</v>
      </c>
      <c r="AH102" t="str">
        <f>LOWER(LEFT(Table134568[[#This Row],[Titulo]],1))</f>
        <v>l</v>
      </c>
      <c r="AI102" t="str">
        <f>LOWER(LEFT(Table134568[[#This Row],[Categoria]],1))</f>
        <v>p</v>
      </c>
      <c r="AJ102" t="str">
        <f>_xlfn.CONCAT(Table134568[[#This Row],[ID]:[c021]])</f>
        <v>{id:123,title: "La voz de mi amado", subtitle: "Cantar de los Cantares 2,8-17", category: "Precatecumenado", moments: [""], url: "/cantos/resucito/l/lavozdemiamado.html"},</v>
      </c>
      <c r="AK102" t="str">
        <f>UPPER(Table134568[[#This Row],[Titulo]])</f>
        <v>LA VOZ DE MI AMADO</v>
      </c>
      <c r="AL102" t="str">
        <f>LOWER(SUBSTITUTE(Table134568[[#This Row],[CANTO]], " ", ""))</f>
        <v>lavozdemiamado</v>
      </c>
      <c r="AM102" t="str">
        <f>Table134568[[#This Row],[Subtitle5]]</f>
        <v>Cantar de los Cantares 2,8-17</v>
      </c>
      <c r="AO102" t="str">
        <f>[1]!Table1[[#Headers],[CANTO]]</f>
        <v>CANTO</v>
      </c>
      <c r="AP102" t="str">
        <f>Table134568[[#This Row],[CANTO]]</f>
        <v>LA VOZ DE MI AMADO</v>
      </c>
    </row>
    <row r="103" spans="1:42" x14ac:dyDescent="0.35">
      <c r="A103">
        <v>102</v>
      </c>
      <c r="B103" t="s">
        <v>42</v>
      </c>
      <c r="C103">
        <v>124</v>
      </c>
      <c r="D103" t="s">
        <v>43</v>
      </c>
      <c r="E103" t="s">
        <v>44</v>
      </c>
      <c r="F103" t="s">
        <v>45</v>
      </c>
      <c r="G103" t="s">
        <v>316</v>
      </c>
      <c r="H103" t="s">
        <v>47</v>
      </c>
      <c r="I103" t="s">
        <v>48</v>
      </c>
      <c r="J103" t="s">
        <v>45</v>
      </c>
      <c r="K103" t="s">
        <v>317</v>
      </c>
      <c r="L103" t="s">
        <v>50</v>
      </c>
      <c r="M103" t="s">
        <v>51</v>
      </c>
      <c r="N103" t="s">
        <v>45</v>
      </c>
      <c r="O103" t="s">
        <v>58</v>
      </c>
      <c r="P103" t="s">
        <v>45</v>
      </c>
      <c r="Q103" t="s">
        <v>53</v>
      </c>
      <c r="R103" t="s">
        <v>45</v>
      </c>
      <c r="T103" t="str">
        <f>IF(Table134568[[#This Row],[Pentecostés]]="","",""", """)</f>
        <v/>
      </c>
      <c r="V103" t="str">
        <f>IF(Table134568[[#This Row],[Virgen]]="","",""", """)</f>
        <v/>
      </c>
      <c r="X103" t="str">
        <f>IF(Table134568[[#This Row],[Niños]]="","",""", """)</f>
        <v/>
      </c>
      <c r="Z103" t="str">
        <f>IF(Table134568[[#This Row],[Laudes]]="","",""", """)</f>
        <v/>
      </c>
      <c r="AB103" t="str">
        <f>IF(Table134568[[#This Row],[Entrada]]="","",""", """)</f>
        <v/>
      </c>
      <c r="AD103" t="s">
        <v>54</v>
      </c>
      <c r="AE103" s="4" t="s">
        <v>620</v>
      </c>
      <c r="AF103" t="s">
        <v>55</v>
      </c>
      <c r="AG103" t="str">
        <f>IF(Table134568[[#This Row],[Categoria]]="Liturgia","liturgia",LOWER(LEFT(Table134568[[#This Row],[Titulo]],1)))</f>
        <v>l</v>
      </c>
      <c r="AH103" t="str">
        <f>LOWER(LEFT(Table134568[[#This Row],[Titulo]],1))</f>
        <v>l</v>
      </c>
      <c r="AI103" t="str">
        <f>LOWER(LEFT(Table134568[[#This Row],[Categoria]],1))</f>
        <v>p</v>
      </c>
      <c r="AJ103" t="str">
        <f>_xlfn.CONCAT(Table134568[[#This Row],[ID]:[c021]])</f>
        <v>{id:124,title: "Las armas de la luz", subtitle: "cf Efesios 6,11.ss", category: "Precatecumenado", moments: [""], url: "/cantos/resucito/l/lasarmasdelaluz.html"},</v>
      </c>
      <c r="AK103" t="str">
        <f>UPPER(Table134568[[#This Row],[Titulo]])</f>
        <v>LAS ARMAS DE LA LUZ</v>
      </c>
      <c r="AL103" t="str">
        <f>LOWER(SUBSTITUTE(Table134568[[#This Row],[CANTO]], " ", ""))</f>
        <v>lasarmasdelaluz</v>
      </c>
      <c r="AM103" t="str">
        <f>Table134568[[#This Row],[Subtitle5]]</f>
        <v>cf Efesios 6,11.ss</v>
      </c>
      <c r="AO103" t="str">
        <f>[1]!Table1[[#Headers],[CANTO]]</f>
        <v>CANTO</v>
      </c>
      <c r="AP103" t="str">
        <f>Table134568[[#This Row],[CANTO]]</f>
        <v>LAS ARMAS DE LA LUZ</v>
      </c>
    </row>
    <row r="104" spans="1:42" x14ac:dyDescent="0.35">
      <c r="A104">
        <v>103</v>
      </c>
      <c r="B104" t="s">
        <v>42</v>
      </c>
      <c r="C104">
        <v>125</v>
      </c>
      <c r="D104" t="s">
        <v>43</v>
      </c>
      <c r="E104" t="s">
        <v>44</v>
      </c>
      <c r="F104" t="s">
        <v>45</v>
      </c>
      <c r="G104" t="s">
        <v>318</v>
      </c>
      <c r="H104" t="s">
        <v>47</v>
      </c>
      <c r="I104" t="s">
        <v>48</v>
      </c>
      <c r="J104" t="s">
        <v>45</v>
      </c>
      <c r="K104" t="s">
        <v>319</v>
      </c>
      <c r="L104" t="s">
        <v>50</v>
      </c>
      <c r="M104" t="s">
        <v>51</v>
      </c>
      <c r="N104" t="s">
        <v>45</v>
      </c>
      <c r="O104" t="s">
        <v>58</v>
      </c>
      <c r="P104" t="s">
        <v>45</v>
      </c>
      <c r="Q104" t="s">
        <v>53</v>
      </c>
      <c r="R104" t="s">
        <v>45</v>
      </c>
      <c r="T104" t="str">
        <f>IF(Table134568[[#This Row],[Pentecostés]]="","",""", """)</f>
        <v/>
      </c>
      <c r="V104" t="str">
        <f>IF(Table134568[[#This Row],[Virgen]]="","",""", """)</f>
        <v/>
      </c>
      <c r="X104" t="str">
        <f>IF(Table134568[[#This Row],[Niños]]="","",""", """)</f>
        <v/>
      </c>
      <c r="Z104" t="str">
        <f>IF(Table134568[[#This Row],[Laudes]]="","",""", """)</f>
        <v/>
      </c>
      <c r="AB104" t="str">
        <f>IF(Table134568[[#This Row],[Entrada]]="","",""", """)</f>
        <v/>
      </c>
      <c r="AD104" t="s">
        <v>54</v>
      </c>
      <c r="AE104" s="4" t="s">
        <v>621</v>
      </c>
      <c r="AF104" t="s">
        <v>55</v>
      </c>
      <c r="AG104" t="str">
        <f>IF(Table134568[[#This Row],[Categoria]]="Liturgia","liturgia",LOWER(LEFT(Table134568[[#This Row],[Titulo]],1)))</f>
        <v>l</v>
      </c>
      <c r="AH104" t="str">
        <f>LOWER(LEFT(Table134568[[#This Row],[Titulo]],1))</f>
        <v>l</v>
      </c>
      <c r="AI104" t="str">
        <f>LOWER(LEFT(Table134568[[#This Row],[Categoria]],1))</f>
        <v>p</v>
      </c>
      <c r="AJ104" t="str">
        <f>_xlfn.CONCAT(Table134568[[#This Row],[ID]:[c021]])</f>
        <v>{id:125,title: "Lauda Sión", subtitle: "Secuencia del Corpus Christi (Santo Tomas de Aquino) ", category: "Precatecumenado", moments: [""], url: "/cantos/resucito/l/laudasion.html"},</v>
      </c>
      <c r="AK104" t="str">
        <f>UPPER(Table134568[[#This Row],[Titulo]])</f>
        <v>LAUDA SIÓN</v>
      </c>
      <c r="AL104" t="str">
        <f>LOWER(SUBSTITUTE(Table134568[[#This Row],[CANTO]], " ", ""))</f>
        <v>laudasión</v>
      </c>
      <c r="AM104" t="str">
        <f>Table134568[[#This Row],[Subtitle5]]</f>
        <v xml:space="preserve">Secuencia del Corpus Christi (Santo Tomas de Aquino) </v>
      </c>
      <c r="AO104" t="str">
        <f>[1]!Table1[[#Headers],[CANTO]]</f>
        <v>CANTO</v>
      </c>
      <c r="AP104" t="str">
        <f>Table134568[[#This Row],[CANTO]]</f>
        <v>LAUDA SIÓN</v>
      </c>
    </row>
    <row r="105" spans="1:42" x14ac:dyDescent="0.35">
      <c r="A105">
        <v>105</v>
      </c>
      <c r="B105" t="s">
        <v>42</v>
      </c>
      <c r="C105">
        <v>129</v>
      </c>
      <c r="D105" t="s">
        <v>43</v>
      </c>
      <c r="E105" t="s">
        <v>44</v>
      </c>
      <c r="F105" t="s">
        <v>45</v>
      </c>
      <c r="G105" t="s">
        <v>325</v>
      </c>
      <c r="H105" t="s">
        <v>47</v>
      </c>
      <c r="I105" t="s">
        <v>48</v>
      </c>
      <c r="J105" t="s">
        <v>45</v>
      </c>
      <c r="K105" t="s">
        <v>326</v>
      </c>
      <c r="L105" t="s">
        <v>50</v>
      </c>
      <c r="M105" t="s">
        <v>51</v>
      </c>
      <c r="N105" t="s">
        <v>45</v>
      </c>
      <c r="O105" t="s">
        <v>58</v>
      </c>
      <c r="P105" t="s">
        <v>45</v>
      </c>
      <c r="Q105" t="s">
        <v>53</v>
      </c>
      <c r="R105" t="s">
        <v>45</v>
      </c>
      <c r="S105" t="s">
        <v>93</v>
      </c>
      <c r="T105" t="str">
        <f>IF(Table134568[[#This Row],[Pentecostés]]="","",""", """)</f>
        <v>", "</v>
      </c>
      <c r="U105" t="s">
        <v>20</v>
      </c>
      <c r="V105" t="str">
        <f>IF(Table134568[[#This Row],[Virgen]]="","",""", """)</f>
        <v>", "</v>
      </c>
      <c r="W105" t="s">
        <v>81</v>
      </c>
      <c r="X105" t="str">
        <f>IF(Table134568[[#This Row],[Niños]]="","",""", """)</f>
        <v>", "</v>
      </c>
      <c r="Y105" t="s">
        <v>62</v>
      </c>
      <c r="Z105" t="str">
        <f>IF(Table134568[[#This Row],[Laudes]]="","",""", """)</f>
        <v/>
      </c>
      <c r="AB105" t="str">
        <f>IF(Table134568[[#This Row],[Entrada]]="","",""", """)</f>
        <v/>
      </c>
      <c r="AD105" t="s">
        <v>54</v>
      </c>
      <c r="AE105" s="4" t="s">
        <v>622</v>
      </c>
      <c r="AF105" t="s">
        <v>55</v>
      </c>
      <c r="AG105" t="str">
        <f>IF(Table134568[[#This Row],[Categoria]]="Liturgia","liturgia",LOWER(LEFT(Table134568[[#This Row],[Titulo]],1)))</f>
        <v>l</v>
      </c>
      <c r="AH105" t="str">
        <f>LOWER(LEFT(Table134568[[#This Row],[Titulo]],1))</f>
        <v>l</v>
      </c>
      <c r="AI105" t="str">
        <f>LOWER(LEFT(Table134568[[#This Row],[Categoria]],1))</f>
        <v>p</v>
      </c>
      <c r="AJ105" t="str">
        <f>_xlfn.CONCAT(Table134568[[#This Row],[ID]:[c021]])</f>
        <v>{id:129,title: "Levanto mis ojos a los montes", subtitle: "Sal 121 (120)", category: "Precatecumenado", moments: ["Adviento", "Pentecostés", "Final", "Nuevo Testamento"], url: "/cantos/resucito/l/levantomisojosalosmontes.html"},</v>
      </c>
      <c r="AK105" t="str">
        <f>UPPER(Table134568[[#This Row],[Titulo]])</f>
        <v>LEVANTO MIS OJOS A LOS MONTES</v>
      </c>
      <c r="AL105" t="str">
        <f>LOWER(SUBSTITUTE(Table134568[[#This Row],[CANTO]], " ", ""))</f>
        <v>levantomisojosalosmontes</v>
      </c>
      <c r="AM105" t="str">
        <f>Table134568[[#This Row],[Subtitle5]]</f>
        <v>Sal 121 (120)</v>
      </c>
      <c r="AO105" t="str">
        <f>[1]!Table1[[#Headers],[CANTO]]</f>
        <v>CANTO</v>
      </c>
      <c r="AP105" t="str">
        <f>Table134568[[#This Row],[CANTO]]</f>
        <v>LEVANTO MIS OJOS A LOS MONTES</v>
      </c>
    </row>
    <row r="106" spans="1:42" x14ac:dyDescent="0.35">
      <c r="A106">
        <v>106</v>
      </c>
      <c r="B106" t="s">
        <v>42</v>
      </c>
      <c r="C106">
        <v>131</v>
      </c>
      <c r="D106" t="s">
        <v>43</v>
      </c>
      <c r="E106" t="s">
        <v>44</v>
      </c>
      <c r="F106" t="s">
        <v>45</v>
      </c>
      <c r="G106" t="s">
        <v>327</v>
      </c>
      <c r="H106" t="s">
        <v>47</v>
      </c>
      <c r="I106" t="s">
        <v>48</v>
      </c>
      <c r="J106" t="s">
        <v>45</v>
      </c>
      <c r="K106" t="s">
        <v>328</v>
      </c>
      <c r="L106" t="s">
        <v>50</v>
      </c>
      <c r="M106" t="s">
        <v>51</v>
      </c>
      <c r="N106" t="s">
        <v>45</v>
      </c>
      <c r="O106" t="s">
        <v>58</v>
      </c>
      <c r="P106" t="s">
        <v>45</v>
      </c>
      <c r="Q106" t="s">
        <v>53</v>
      </c>
      <c r="R106" t="s">
        <v>45</v>
      </c>
      <c r="S106" t="s">
        <v>22</v>
      </c>
      <c r="T106" t="str">
        <f>IF(Table134568[[#This Row],[Pentecostés]]="","",""", """)</f>
        <v>", "</v>
      </c>
      <c r="U106" t="s">
        <v>26</v>
      </c>
      <c r="V106" t="str">
        <f>IF(Table134568[[#This Row],[Virgen]]="","",""", """)</f>
        <v>", "</v>
      </c>
      <c r="W106" t="s">
        <v>62</v>
      </c>
      <c r="X106" t="str">
        <f>IF(Table134568[[#This Row],[Niños]]="","",""", """)</f>
        <v/>
      </c>
      <c r="Z106" t="str">
        <f>IF(Table134568[[#This Row],[Laudes]]="","",""", """)</f>
        <v/>
      </c>
      <c r="AB106" t="str">
        <f>IF(Table134568[[#This Row],[Entrada]]="","",""", """)</f>
        <v/>
      </c>
      <c r="AD106" t="s">
        <v>54</v>
      </c>
      <c r="AE106" s="4" t="s">
        <v>623</v>
      </c>
      <c r="AF106" t="s">
        <v>55</v>
      </c>
      <c r="AG106" t="str">
        <f>IF(Table134568[[#This Row],[Categoria]]="Liturgia","liturgia",LOWER(LEFT(Table134568[[#This Row],[Titulo]],1)))</f>
        <v>l</v>
      </c>
      <c r="AH106" t="str">
        <f>LOWER(LEFT(Table134568[[#This Row],[Titulo]],1))</f>
        <v>l</v>
      </c>
      <c r="AI106" t="str">
        <f>LOWER(LEFT(Table134568[[#This Row],[Categoria]],1))</f>
        <v>p</v>
      </c>
      <c r="AJ106" t="str">
        <f>_xlfn.CONCAT(Table134568[[#This Row],[ID]:[c021]])</f>
        <v>{id:131,title: "Llegue hasta tu presencia mi clamor", subtitle: "Sal 119 (118)", category: "Precatecumenado", moments: ["Virgen", "Laudes", "Nuevo Testamento"], url: "/cantos/resucito/l/lleguehastatupresenciamiclamor.html"},</v>
      </c>
      <c r="AK106" t="str">
        <f>UPPER(Table134568[[#This Row],[Titulo]])</f>
        <v>LLEGUE HASTA TU PRESENCIA MI CLAMOR</v>
      </c>
      <c r="AL106" t="str">
        <f>LOWER(SUBSTITUTE(Table134568[[#This Row],[CANTO]], " ", ""))</f>
        <v>lleguehastatupresenciamiclamor</v>
      </c>
      <c r="AM106" t="str">
        <f>Table134568[[#This Row],[Subtitle5]]</f>
        <v>Sal 119 (118)</v>
      </c>
      <c r="AO106" t="str">
        <f>[1]!Table1[[#Headers],[CANTO]]</f>
        <v>CANTO</v>
      </c>
      <c r="AP106" t="str">
        <f>Table134568[[#This Row],[CANTO]]</f>
        <v>LLEGUE HASTA TU PRESENCIA MI CLAMOR</v>
      </c>
    </row>
    <row r="107" spans="1:42" x14ac:dyDescent="0.35">
      <c r="A107">
        <v>107</v>
      </c>
      <c r="B107" t="s">
        <v>42</v>
      </c>
      <c r="C107">
        <v>132</v>
      </c>
      <c r="D107" t="s">
        <v>43</v>
      </c>
      <c r="E107" t="s">
        <v>44</v>
      </c>
      <c r="F107" t="s">
        <v>45</v>
      </c>
      <c r="G107" t="s">
        <v>329</v>
      </c>
      <c r="H107" t="s">
        <v>47</v>
      </c>
      <c r="I107" t="s">
        <v>48</v>
      </c>
      <c r="J107" t="s">
        <v>45</v>
      </c>
      <c r="K107" t="s">
        <v>330</v>
      </c>
      <c r="L107" t="s">
        <v>50</v>
      </c>
      <c r="M107" t="s">
        <v>51</v>
      </c>
      <c r="N107" t="s">
        <v>45</v>
      </c>
      <c r="O107" t="s">
        <v>58</v>
      </c>
      <c r="P107" t="s">
        <v>45</v>
      </c>
      <c r="Q107" t="s">
        <v>53</v>
      </c>
      <c r="R107" t="s">
        <v>45</v>
      </c>
      <c r="S107" t="s">
        <v>22</v>
      </c>
      <c r="T107" t="str">
        <f>IF(Table134568[[#This Row],[Pentecostés]]="","",""", """)</f>
        <v/>
      </c>
      <c r="V107" t="str">
        <f>IF(Table134568[[#This Row],[Virgen]]="","",""", """)</f>
        <v/>
      </c>
      <c r="X107" t="str">
        <f>IF(Table134568[[#This Row],[Niños]]="","",""", """)</f>
        <v/>
      </c>
      <c r="Z107" t="str">
        <f>IF(Table134568[[#This Row],[Laudes]]="","",""", """)</f>
        <v/>
      </c>
      <c r="AB107" t="str">
        <f>IF(Table134568[[#This Row],[Entrada]]="","",""", """)</f>
        <v/>
      </c>
      <c r="AD107" t="s">
        <v>54</v>
      </c>
      <c r="AE107" s="4" t="s">
        <v>624</v>
      </c>
      <c r="AF107" t="s">
        <v>55</v>
      </c>
      <c r="AG107" t="str">
        <f>IF(Table134568[[#This Row],[Categoria]]="Liturgia","liturgia",LOWER(LEFT(Table134568[[#This Row],[Titulo]],1)))</f>
        <v>l</v>
      </c>
      <c r="AH107" t="str">
        <f>LOWER(LEFT(Table134568[[#This Row],[Titulo]],1))</f>
        <v>l</v>
      </c>
      <c r="AI107" t="str">
        <f>LOWER(LEFT(Table134568[[#This Row],[Categoria]],1))</f>
        <v>p</v>
      </c>
      <c r="AJ107" t="str">
        <f>_xlfn.CONCAT(Table134568[[#This Row],[ID]:[c021]])</f>
        <v>{id:132,title: "Llévame al cielo", subtitle: "Filipenses 1,23", category: "Precatecumenado", moments: ["Virgen"], url: "/cantos/resucito/l/llevamealcielo.html"},</v>
      </c>
      <c r="AK107" t="str">
        <f>UPPER(Table134568[[#This Row],[Titulo]])</f>
        <v>LLÉVAME AL CIELO</v>
      </c>
      <c r="AL107" t="str">
        <f>LOWER(SUBSTITUTE(Table134568[[#This Row],[CANTO]], " ", ""))</f>
        <v>llévamealcielo</v>
      </c>
      <c r="AM107" t="str">
        <f>Table134568[[#This Row],[Subtitle5]]</f>
        <v>Filipenses 1,23</v>
      </c>
      <c r="AO107" t="str">
        <f>[1]!Table1[[#Headers],[CANTO]]</f>
        <v>CANTO</v>
      </c>
      <c r="AP107" t="str">
        <f>Table134568[[#This Row],[CANTO]]</f>
        <v>LLÉVAME AL CIELO</v>
      </c>
    </row>
    <row r="108" spans="1:42" x14ac:dyDescent="0.35">
      <c r="A108">
        <v>108</v>
      </c>
      <c r="B108" t="s">
        <v>42</v>
      </c>
      <c r="C108">
        <v>133</v>
      </c>
      <c r="D108" t="s">
        <v>43</v>
      </c>
      <c r="E108" t="s">
        <v>44</v>
      </c>
      <c r="F108" t="s">
        <v>45</v>
      </c>
      <c r="G108" t="s">
        <v>331</v>
      </c>
      <c r="H108" t="s">
        <v>47</v>
      </c>
      <c r="I108" t="s">
        <v>48</v>
      </c>
      <c r="J108" t="s">
        <v>45</v>
      </c>
      <c r="K108" t="s">
        <v>332</v>
      </c>
      <c r="L108" t="s">
        <v>50</v>
      </c>
      <c r="M108" t="s">
        <v>51</v>
      </c>
      <c r="N108" t="s">
        <v>45</v>
      </c>
      <c r="O108" t="s">
        <v>58</v>
      </c>
      <c r="P108" t="s">
        <v>45</v>
      </c>
      <c r="Q108" t="s">
        <v>53</v>
      </c>
      <c r="R108" t="s">
        <v>45</v>
      </c>
      <c r="S108" t="s">
        <v>22</v>
      </c>
      <c r="T108" t="str">
        <f>IF(Table134568[[#This Row],[Pentecostés]]="","",""", """)</f>
        <v>", "</v>
      </c>
      <c r="U108" t="s">
        <v>28</v>
      </c>
      <c r="V108" t="str">
        <f>IF(Table134568[[#This Row],[Virgen]]="","",""", """)</f>
        <v>", "</v>
      </c>
      <c r="W108" t="s">
        <v>62</v>
      </c>
      <c r="X108" t="str">
        <f>IF(Table134568[[#This Row],[Niños]]="","",""", """)</f>
        <v/>
      </c>
      <c r="Z108" t="str">
        <f>IF(Table134568[[#This Row],[Laudes]]="","",""", """)</f>
        <v/>
      </c>
      <c r="AB108" t="str">
        <f>IF(Table134568[[#This Row],[Entrada]]="","",""", """)</f>
        <v/>
      </c>
      <c r="AD108" t="s">
        <v>54</v>
      </c>
      <c r="AE108" s="4" t="s">
        <v>625</v>
      </c>
      <c r="AF108" t="s">
        <v>55</v>
      </c>
      <c r="AG108" t="str">
        <f>IF(Table134568[[#This Row],[Categoria]]="Liturgia","liturgia",LOWER(LEFT(Table134568[[#This Row],[Titulo]],1)))</f>
        <v>m</v>
      </c>
      <c r="AH108" t="str">
        <f>LOWER(LEFT(Table134568[[#This Row],[Titulo]],1))</f>
        <v>m</v>
      </c>
      <c r="AI108" t="str">
        <f>LOWER(LEFT(Table134568[[#This Row],[Categoria]],1))</f>
        <v>p</v>
      </c>
      <c r="AJ108" t="str">
        <f>_xlfn.CONCAT(Table134568[[#This Row],[ID]:[c021]])</f>
        <v>{id:133,title: "Magníficat", subtitle: "Lucas 1,46-55", category: "Precatecumenado", moments: ["Virgen", "Entrada", "Nuevo Testamento"], url: "/cantos/resucito/m/magnificat.html"},</v>
      </c>
      <c r="AK108" t="str">
        <f>UPPER(Table134568[[#This Row],[Titulo]])</f>
        <v>MAGNÍFICAT</v>
      </c>
      <c r="AL108" t="str">
        <f>LOWER(SUBSTITUTE(Table134568[[#This Row],[CANTO]], " ", ""))</f>
        <v>magníficat</v>
      </c>
      <c r="AM108" t="str">
        <f>Table134568[[#This Row],[Subtitle5]]</f>
        <v>Lucas 1,46-55</v>
      </c>
      <c r="AO108" t="str">
        <f>[1]!Table1[[#Headers],[CANTO]]</f>
        <v>CANTO</v>
      </c>
      <c r="AP108" t="str">
        <f>Table134568[[#This Row],[CANTO]]</f>
        <v>MAGNÍFICAT</v>
      </c>
    </row>
    <row r="109" spans="1:42" x14ac:dyDescent="0.35">
      <c r="A109">
        <v>109</v>
      </c>
      <c r="B109" t="s">
        <v>42</v>
      </c>
      <c r="C109">
        <v>135</v>
      </c>
      <c r="D109" t="s">
        <v>43</v>
      </c>
      <c r="E109" t="s">
        <v>44</v>
      </c>
      <c r="F109" t="s">
        <v>45</v>
      </c>
      <c r="G109" t="s">
        <v>335</v>
      </c>
      <c r="H109" t="s">
        <v>47</v>
      </c>
      <c r="I109" t="s">
        <v>48</v>
      </c>
      <c r="J109" t="s">
        <v>45</v>
      </c>
      <c r="K109" t="s">
        <v>336</v>
      </c>
      <c r="L109" t="s">
        <v>50</v>
      </c>
      <c r="M109" t="s">
        <v>51</v>
      </c>
      <c r="N109" t="s">
        <v>45</v>
      </c>
      <c r="O109" t="s">
        <v>58</v>
      </c>
      <c r="P109" t="s">
        <v>45</v>
      </c>
      <c r="Q109" t="s">
        <v>53</v>
      </c>
      <c r="R109" t="s">
        <v>45</v>
      </c>
      <c r="S109" t="s">
        <v>65</v>
      </c>
      <c r="T109" t="str">
        <f>IF(Table134568[[#This Row],[Pentecostés]]="","",""", """)</f>
        <v>", "</v>
      </c>
      <c r="U109" t="s">
        <v>22</v>
      </c>
      <c r="V109" t="str">
        <f>IF(Table134568[[#This Row],[Virgen]]="","",""", """)</f>
        <v>", "</v>
      </c>
      <c r="W109" t="s">
        <v>62</v>
      </c>
      <c r="X109" t="str">
        <f>IF(Table134568[[#This Row],[Niños]]="","",""", """)</f>
        <v/>
      </c>
      <c r="Z109" t="str">
        <f>IF(Table134568[[#This Row],[Laudes]]="","",""", """)</f>
        <v/>
      </c>
      <c r="AB109" t="str">
        <f>IF(Table134568[[#This Row],[Entrada]]="","",""", """)</f>
        <v/>
      </c>
      <c r="AD109" t="s">
        <v>54</v>
      </c>
      <c r="AE109" s="4" t="s">
        <v>626</v>
      </c>
      <c r="AF109" t="s">
        <v>55</v>
      </c>
      <c r="AG109" t="str">
        <f>IF(Table134568[[#This Row],[Categoria]]="Liturgia","liturgia",LOWER(LEFT(Table134568[[#This Row],[Titulo]],1)))</f>
        <v>m</v>
      </c>
      <c r="AH109" t="str">
        <f>LOWER(LEFT(Table134568[[#This Row],[Titulo]],1))</f>
        <v>m</v>
      </c>
      <c r="AI109" t="str">
        <f>LOWER(LEFT(Table134568[[#This Row],[Categoria]],1))</f>
        <v>p</v>
      </c>
      <c r="AJ109" t="str">
        <f>_xlfn.CONCAT(Table134568[[#This Row],[ID]:[c021]])</f>
        <v>{id:135,title: "María, casa de bendición", subtitle: "Juan 2,1–11 – Las Bodas de Caná", category: "Precatecumenado", moments: ["Cuaresma", "Virgen", "Nuevo Testamento"], url: "/cantos/resucito/m/mariacasadebendicion.html"},</v>
      </c>
      <c r="AK109" t="str">
        <f>UPPER(Table134568[[#This Row],[Titulo]])</f>
        <v>MARÍA, CASA DE BENDICIÓN</v>
      </c>
      <c r="AL109" t="str">
        <f>LOWER(SUBSTITUTE(Table134568[[#This Row],[CANTO]], " ", ""))</f>
        <v>maría,casadebendición</v>
      </c>
      <c r="AM109" t="str">
        <f>Table134568[[#This Row],[Subtitle5]]</f>
        <v>Juan 2,1–11 – Las Bodas de Caná</v>
      </c>
      <c r="AO109" t="str">
        <f>[1]!Table1[[#Headers],[CANTO]]</f>
        <v>CANTO</v>
      </c>
      <c r="AP109" t="str">
        <f>Table134568[[#This Row],[CANTO]]</f>
        <v>MARÍA, CASA DE BENDICIÓN</v>
      </c>
    </row>
    <row r="110" spans="1:42" x14ac:dyDescent="0.35">
      <c r="A110">
        <v>110</v>
      </c>
      <c r="B110" t="s">
        <v>42</v>
      </c>
      <c r="C110">
        <v>134</v>
      </c>
      <c r="D110" t="s">
        <v>43</v>
      </c>
      <c r="E110" t="s">
        <v>44</v>
      </c>
      <c r="F110" t="s">
        <v>45</v>
      </c>
      <c r="G110" t="s">
        <v>333</v>
      </c>
      <c r="H110" t="s">
        <v>47</v>
      </c>
      <c r="I110" t="s">
        <v>48</v>
      </c>
      <c r="J110" t="s">
        <v>45</v>
      </c>
      <c r="K110" t="s">
        <v>334</v>
      </c>
      <c r="L110" t="s">
        <v>50</v>
      </c>
      <c r="M110" t="s">
        <v>51</v>
      </c>
      <c r="N110" t="s">
        <v>45</v>
      </c>
      <c r="O110" t="s">
        <v>58</v>
      </c>
      <c r="P110" t="s">
        <v>45</v>
      </c>
      <c r="Q110" t="s">
        <v>53</v>
      </c>
      <c r="R110" t="s">
        <v>45</v>
      </c>
      <c r="S110" t="s">
        <v>22</v>
      </c>
      <c r="T110" t="str">
        <f>IF(Table134568[[#This Row],[Pentecostés]]="","",""", """)</f>
        <v/>
      </c>
      <c r="V110" t="str">
        <f>IF(Table134568[[#This Row],[Virgen]]="","",""", """)</f>
        <v/>
      </c>
      <c r="X110" t="str">
        <f>IF(Table134568[[#This Row],[Niños]]="","",""", """)</f>
        <v/>
      </c>
      <c r="Z110" t="str">
        <f>IF(Table134568[[#This Row],[Laudes]]="","",""", """)</f>
        <v/>
      </c>
      <c r="AB110" t="str">
        <f>IF(Table134568[[#This Row],[Entrada]]="","",""", """)</f>
        <v/>
      </c>
      <c r="AD110" t="s">
        <v>54</v>
      </c>
      <c r="AE110" s="4" t="s">
        <v>627</v>
      </c>
      <c r="AF110" t="s">
        <v>55</v>
      </c>
      <c r="AG110" t="str">
        <f>IF(Table134568[[#This Row],[Categoria]]="Liturgia","liturgia",LOWER(LEFT(Table134568[[#This Row],[Titulo]],1)))</f>
        <v>m</v>
      </c>
      <c r="AH110" t="str">
        <f>LOWER(LEFT(Table134568[[#This Row],[Titulo]],1))</f>
        <v>m</v>
      </c>
      <c r="AI110" t="str">
        <f>LOWER(LEFT(Table134568[[#This Row],[Categoria]],1))</f>
        <v>p</v>
      </c>
      <c r="AJ110" t="str">
        <f>_xlfn.CONCAT(Table134568[[#This Row],[ID]:[c021]])</f>
        <v>{id:134,title: "María de Jasna Göra", subtitle: "Himno a la Virgen de Jasna Göra, Częstochowa Polonia (Kiko Argüello) ", category: "Precatecumenado", moments: ["Virgen"], url: "/cantos/resucito/m/mariadejasnagöra.html"},</v>
      </c>
      <c r="AK110" t="str">
        <f>UPPER(Table134568[[#This Row],[Titulo]])</f>
        <v>MARÍA DE JASNA GÖRA</v>
      </c>
      <c r="AL110" t="str">
        <f>LOWER(SUBSTITUTE(Table134568[[#This Row],[CANTO]], " ", ""))</f>
        <v>maríadejasnagöra</v>
      </c>
      <c r="AM110" t="str">
        <f>Table134568[[#This Row],[Subtitle5]]</f>
        <v xml:space="preserve">Himno a la Virgen de Jasna Göra, Częstochowa Polonia (Kiko Argüello) </v>
      </c>
      <c r="AO110" t="str">
        <f>[1]!Table1[[#Headers],[CANTO]]</f>
        <v>CANTO</v>
      </c>
      <c r="AP110" t="str">
        <f>Table134568[[#This Row],[CANTO]]</f>
        <v>MARÍA DE JASNA GÖRA</v>
      </c>
    </row>
    <row r="111" spans="1:42" x14ac:dyDescent="0.35">
      <c r="A111">
        <v>111</v>
      </c>
      <c r="B111" t="s">
        <v>42</v>
      </c>
      <c r="C111">
        <v>136</v>
      </c>
      <c r="D111" t="s">
        <v>43</v>
      </c>
      <c r="E111" t="s">
        <v>44</v>
      </c>
      <c r="F111" t="s">
        <v>45</v>
      </c>
      <c r="G111" t="s">
        <v>337</v>
      </c>
      <c r="H111" t="s">
        <v>47</v>
      </c>
      <c r="I111" t="s">
        <v>48</v>
      </c>
      <c r="J111" t="s">
        <v>45</v>
      </c>
      <c r="K111" t="s">
        <v>338</v>
      </c>
      <c r="L111" t="s">
        <v>50</v>
      </c>
      <c r="M111" t="s">
        <v>51</v>
      </c>
      <c r="N111" t="s">
        <v>45</v>
      </c>
      <c r="O111" t="s">
        <v>58</v>
      </c>
      <c r="P111" t="s">
        <v>45</v>
      </c>
      <c r="Q111" t="s">
        <v>53</v>
      </c>
      <c r="R111" t="s">
        <v>45</v>
      </c>
      <c r="S111" t="s">
        <v>65</v>
      </c>
      <c r="T111" t="str">
        <f>IF(Table134568[[#This Row],[Pentecostés]]="","",""", """)</f>
        <v>", "</v>
      </c>
      <c r="U111" t="s">
        <v>22</v>
      </c>
      <c r="V111" t="str">
        <f>IF(Table134568[[#This Row],[Virgen]]="","",""", """)</f>
        <v/>
      </c>
      <c r="X111" t="str">
        <f>IF(Table134568[[#This Row],[Niños]]="","",""", """)</f>
        <v/>
      </c>
      <c r="Z111" t="str">
        <f>IF(Table134568[[#This Row],[Laudes]]="","",""", """)</f>
        <v/>
      </c>
      <c r="AB111" t="str">
        <f>IF(Table134568[[#This Row],[Entrada]]="","",""", """)</f>
        <v/>
      </c>
      <c r="AD111" t="s">
        <v>54</v>
      </c>
      <c r="AE111" s="4" t="s">
        <v>628</v>
      </c>
      <c r="AF111" t="s">
        <v>55</v>
      </c>
      <c r="AG111" t="str">
        <f>IF(Table134568[[#This Row],[Categoria]]="Liturgia","liturgia",LOWER(LEFT(Table134568[[#This Row],[Titulo]],1)))</f>
        <v>m</v>
      </c>
      <c r="AH111" t="str">
        <f>LOWER(LEFT(Table134568[[#This Row],[Titulo]],1))</f>
        <v>m</v>
      </c>
      <c r="AI111" t="str">
        <f>LOWER(LEFT(Table134568[[#This Row],[Categoria]],1))</f>
        <v>p</v>
      </c>
      <c r="AJ111" t="str">
        <f>_xlfn.CONCAT(Table134568[[#This Row],[ID]:[c021]])</f>
        <v>{id:136,title: "María, madre de la Iglesia", subtitle: "Juan 19,26-34", category: "Precatecumenado", moments: ["Cuaresma", "Virgen"], url: "/cantos/resucito/m/mariamadredelaiglesia.html"},</v>
      </c>
      <c r="AK111" t="str">
        <f>UPPER(Table134568[[#This Row],[Titulo]])</f>
        <v>MARÍA, MADRE DE LA IGLESIA</v>
      </c>
      <c r="AL111" t="str">
        <f>LOWER(SUBSTITUTE(Table134568[[#This Row],[CANTO]], " ", ""))</f>
        <v>maría,madredelaiglesia</v>
      </c>
      <c r="AM111" t="str">
        <f>Table134568[[#This Row],[Subtitle5]]</f>
        <v>Juan 19,26-34</v>
      </c>
      <c r="AO111" t="str">
        <f>[1]!Table1[[#Headers],[CANTO]]</f>
        <v>CANTO</v>
      </c>
      <c r="AP111" t="str">
        <f>Table134568[[#This Row],[CANTO]]</f>
        <v>MARÍA, MADRE DE LA IGLESIA</v>
      </c>
    </row>
    <row r="112" spans="1:42" x14ac:dyDescent="0.35">
      <c r="A112">
        <v>112</v>
      </c>
      <c r="B112" t="s">
        <v>42</v>
      </c>
      <c r="C112">
        <v>137</v>
      </c>
      <c r="D112" t="s">
        <v>43</v>
      </c>
      <c r="E112" t="s">
        <v>44</v>
      </c>
      <c r="F112" t="s">
        <v>45</v>
      </c>
      <c r="G112" t="s">
        <v>339</v>
      </c>
      <c r="H112" t="s">
        <v>47</v>
      </c>
      <c r="I112" t="s">
        <v>48</v>
      </c>
      <c r="J112" t="s">
        <v>45</v>
      </c>
      <c r="K112" t="s">
        <v>340</v>
      </c>
      <c r="L112" t="s">
        <v>50</v>
      </c>
      <c r="M112" t="s">
        <v>51</v>
      </c>
      <c r="N112" t="s">
        <v>45</v>
      </c>
      <c r="O112" t="s">
        <v>58</v>
      </c>
      <c r="P112" t="s">
        <v>45</v>
      </c>
      <c r="Q112" t="s">
        <v>53</v>
      </c>
      <c r="R112" t="s">
        <v>45</v>
      </c>
      <c r="S112" t="s">
        <v>93</v>
      </c>
      <c r="T112" t="str">
        <f>IF(Table134568[[#This Row],[Pentecostés]]="","",""", """)</f>
        <v>", "</v>
      </c>
      <c r="U112" t="s">
        <v>28</v>
      </c>
      <c r="V112" t="str">
        <f>IF(Table134568[[#This Row],[Virgen]]="","",""", """)</f>
        <v>", "</v>
      </c>
      <c r="W112" t="s">
        <v>66</v>
      </c>
      <c r="X112" t="str">
        <f>IF(Table134568[[#This Row],[Niños]]="","",""", """)</f>
        <v/>
      </c>
      <c r="Z112" t="str">
        <f>IF(Table134568[[#This Row],[Laudes]]="","",""", """)</f>
        <v/>
      </c>
      <c r="AB112" t="str">
        <f>IF(Table134568[[#This Row],[Entrada]]="","",""", """)</f>
        <v/>
      </c>
      <c r="AD112" t="s">
        <v>54</v>
      </c>
      <c r="AE112" s="4" t="s">
        <v>629</v>
      </c>
      <c r="AF112" t="s">
        <v>55</v>
      </c>
      <c r="AG112" t="str">
        <f>IF(Table134568[[#This Row],[Categoria]]="Liturgia","liturgia",LOWER(LEFT(Table134568[[#This Row],[Titulo]],1)))</f>
        <v>m</v>
      </c>
      <c r="AH112" t="str">
        <f>LOWER(LEFT(Table134568[[#This Row],[Titulo]],1))</f>
        <v>m</v>
      </c>
      <c r="AI112" t="str">
        <f>LOWER(LEFT(Table134568[[#This Row],[Categoria]],1))</f>
        <v>p</v>
      </c>
      <c r="AJ112" t="str">
        <f>_xlfn.CONCAT(Table134568[[#This Row],[ID]:[c021]])</f>
        <v>{id:137,title: "María, madre del camino ardiente", subtitle: "Himno a la Virgen del Tercer Milenio (Kiko Argüello)", category: "Precatecumenado", moments: ["Adviento", "Entrada", "Antiguo Testamento"], url: "/cantos/resucito/m/mariamadredelcaminoardiente.html"},</v>
      </c>
      <c r="AK112" t="str">
        <f>UPPER(Table134568[[#This Row],[Titulo]])</f>
        <v>MARÍA, MADRE DEL CAMINO ARDIENTE</v>
      </c>
      <c r="AL112" t="str">
        <f>LOWER(SUBSTITUTE(Table134568[[#This Row],[CANTO]], " ", ""))</f>
        <v>maría,madredelcaminoardiente</v>
      </c>
      <c r="AM112" t="str">
        <f>Table134568[[#This Row],[Subtitle5]]</f>
        <v>Himno a la Virgen del Tercer Milenio (Kiko Argüello)</v>
      </c>
      <c r="AO112" t="str">
        <f>[1]!Table1[[#Headers],[CANTO]]</f>
        <v>CANTO</v>
      </c>
      <c r="AP112" t="str">
        <f>Table134568[[#This Row],[CANTO]]</f>
        <v>MARÍA, MADRE DEL CAMINO ARDIENTE</v>
      </c>
    </row>
    <row r="113" spans="1:42" x14ac:dyDescent="0.35">
      <c r="A113">
        <v>113</v>
      </c>
      <c r="B113" t="s">
        <v>42</v>
      </c>
      <c r="C113">
        <v>138</v>
      </c>
      <c r="D113" t="s">
        <v>43</v>
      </c>
      <c r="E113" t="s">
        <v>44</v>
      </c>
      <c r="F113" t="s">
        <v>45</v>
      </c>
      <c r="G113" t="s">
        <v>341</v>
      </c>
      <c r="H113" t="s">
        <v>47</v>
      </c>
      <c r="I113" t="s">
        <v>48</v>
      </c>
      <c r="J113" t="s">
        <v>45</v>
      </c>
      <c r="K113" t="s">
        <v>342</v>
      </c>
      <c r="L113" t="s">
        <v>50</v>
      </c>
      <c r="M113" t="s">
        <v>51</v>
      </c>
      <c r="N113" t="s">
        <v>45</v>
      </c>
      <c r="O113" t="s">
        <v>58</v>
      </c>
      <c r="P113" t="s">
        <v>45</v>
      </c>
      <c r="Q113" t="s">
        <v>53</v>
      </c>
      <c r="R113" t="s">
        <v>45</v>
      </c>
      <c r="S113" t="s">
        <v>66</v>
      </c>
      <c r="T113" t="str">
        <f>IF(Table134568[[#This Row],[Pentecostés]]="","",""", """)</f>
        <v/>
      </c>
      <c r="V113" t="str">
        <f>IF(Table134568[[#This Row],[Virgen]]="","",""", """)</f>
        <v/>
      </c>
      <c r="X113" t="str">
        <f>IF(Table134568[[#This Row],[Niños]]="","",""", """)</f>
        <v/>
      </c>
      <c r="Z113" t="str">
        <f>IF(Table134568[[#This Row],[Laudes]]="","",""", """)</f>
        <v/>
      </c>
      <c r="AB113" t="str">
        <f>IF(Table134568[[#This Row],[Entrada]]="","",""", """)</f>
        <v/>
      </c>
      <c r="AD113" t="s">
        <v>54</v>
      </c>
      <c r="AE113" s="4" t="s">
        <v>630</v>
      </c>
      <c r="AF113" t="s">
        <v>55</v>
      </c>
      <c r="AG113" t="str">
        <f>IF(Table134568[[#This Row],[Categoria]]="Liturgia","liturgia",LOWER(LEFT(Table134568[[#This Row],[Titulo]],1)))</f>
        <v>m</v>
      </c>
      <c r="AH113" t="str">
        <f>LOWER(LEFT(Table134568[[#This Row],[Titulo]],1))</f>
        <v>m</v>
      </c>
      <c r="AI113" t="str">
        <f>LOWER(LEFT(Table134568[[#This Row],[Categoria]],1))</f>
        <v>p</v>
      </c>
      <c r="AJ113" t="str">
        <f>_xlfn.CONCAT(Table134568[[#This Row],[ID]:[c021]])</f>
        <v>{id:138,title: "María, pequeña María", subtitle: "Himno a la Virgen María (Kiko Argüello)", category: "Precatecumenado", moments: ["Antiguo Testamento"], url: "/cantos/resucito/m/mariapequenamaria.html"},</v>
      </c>
      <c r="AK113" t="str">
        <f>UPPER(Table134568[[#This Row],[Titulo]])</f>
        <v>MARÍA, PEQUEÑA MARÍA</v>
      </c>
      <c r="AL113" t="str">
        <f>LOWER(SUBSTITUTE(Table134568[[#This Row],[CANTO]], " ", ""))</f>
        <v>maría,pequeñamaría</v>
      </c>
      <c r="AM113" t="str">
        <f>Table134568[[#This Row],[Subtitle5]]</f>
        <v>Himno a la Virgen María (Kiko Argüello)</v>
      </c>
      <c r="AO113" t="str">
        <f>[1]!Table1[[#Headers],[CANTO]]</f>
        <v>CANTO</v>
      </c>
      <c r="AP113" t="str">
        <f>Table134568[[#This Row],[CANTO]]</f>
        <v>MARÍA, PEQUEÑA MARÍA</v>
      </c>
    </row>
    <row r="114" spans="1:42" x14ac:dyDescent="0.35">
      <c r="A114">
        <v>114</v>
      </c>
      <c r="B114" t="s">
        <v>42</v>
      </c>
      <c r="C114">
        <v>139</v>
      </c>
      <c r="D114" t="s">
        <v>43</v>
      </c>
      <c r="E114" t="s">
        <v>44</v>
      </c>
      <c r="F114" t="s">
        <v>45</v>
      </c>
      <c r="G114" t="s">
        <v>343</v>
      </c>
      <c r="H114" t="s">
        <v>47</v>
      </c>
      <c r="I114" t="s">
        <v>48</v>
      </c>
      <c r="J114" t="s">
        <v>45</v>
      </c>
      <c r="K114" t="s">
        <v>344</v>
      </c>
      <c r="L114" t="s">
        <v>50</v>
      </c>
      <c r="M114" t="s">
        <v>51</v>
      </c>
      <c r="N114" t="s">
        <v>45</v>
      </c>
      <c r="O114" t="s">
        <v>58</v>
      </c>
      <c r="P114" t="s">
        <v>45</v>
      </c>
      <c r="Q114" t="s">
        <v>53</v>
      </c>
      <c r="R114" t="s">
        <v>45</v>
      </c>
      <c r="S114" t="s">
        <v>18</v>
      </c>
      <c r="T114" t="str">
        <f>IF(Table134568[[#This Row],[Pentecostés]]="","",""", """)</f>
        <v>", "</v>
      </c>
      <c r="U114" t="s">
        <v>59</v>
      </c>
      <c r="V114" t="str">
        <f>IF(Table134568[[#This Row],[Virgen]]="","",""", """)</f>
        <v>", "</v>
      </c>
      <c r="W114" t="s">
        <v>66</v>
      </c>
      <c r="X114" t="str">
        <f>IF(Table134568[[#This Row],[Niños]]="","",""", """)</f>
        <v/>
      </c>
      <c r="Z114" t="str">
        <f>IF(Table134568[[#This Row],[Laudes]]="","",""", """)</f>
        <v/>
      </c>
      <c r="AB114" t="str">
        <f>IF(Table134568[[#This Row],[Entrada]]="","",""", """)</f>
        <v/>
      </c>
      <c r="AD114" t="s">
        <v>54</v>
      </c>
      <c r="AE114" s="4" t="s">
        <v>631</v>
      </c>
      <c r="AF114" t="s">
        <v>55</v>
      </c>
      <c r="AG114" t="str">
        <f>IF(Table134568[[#This Row],[Categoria]]="Liturgia","liturgia",LOWER(LEFT(Table134568[[#This Row],[Titulo]],1)))</f>
        <v>m</v>
      </c>
      <c r="AH114" t="str">
        <f>LOWER(LEFT(Table134568[[#This Row],[Titulo]],1))</f>
        <v>m</v>
      </c>
      <c r="AI114" t="str">
        <f>LOWER(LEFT(Table134568[[#This Row],[Categoria]],1))</f>
        <v>p</v>
      </c>
      <c r="AJ114" t="str">
        <f>_xlfn.CONCAT(Table134568[[#This Row],[ID]:[c021]])</f>
        <v>{id:139,title: "Me enseñarás el camino de la vida", subtitle: "Sal 16 (15)", category: "Precatecumenado", moments: ["Pascua", "Comunión", "Antiguo Testamento"], url: "/cantos/resucito/m/meensenaraselcaminodelavida.html"},</v>
      </c>
      <c r="AK114" t="str">
        <f>UPPER(Table134568[[#This Row],[Titulo]])</f>
        <v>ME ENSEÑARÁS EL CAMINO DE LA VIDA</v>
      </c>
      <c r="AL114" t="str">
        <f>LOWER(SUBSTITUTE(Table134568[[#This Row],[CANTO]], " ", ""))</f>
        <v>meenseñaráselcaminodelavida</v>
      </c>
      <c r="AM114" t="str">
        <f>Table134568[[#This Row],[Subtitle5]]</f>
        <v>Sal 16 (15)</v>
      </c>
      <c r="AO114" t="str">
        <f>[1]!Table1[[#Headers],[CANTO]]</f>
        <v>CANTO</v>
      </c>
      <c r="AP114" t="str">
        <f>Table134568[[#This Row],[CANTO]]</f>
        <v>ME ENSEÑARÁS EL CAMINO DE LA VIDA</v>
      </c>
    </row>
    <row r="115" spans="1:42" x14ac:dyDescent="0.35">
      <c r="A115">
        <v>115</v>
      </c>
      <c r="B115" t="s">
        <v>42</v>
      </c>
      <c r="C115">
        <v>140</v>
      </c>
      <c r="D115" t="s">
        <v>43</v>
      </c>
      <c r="E115" t="s">
        <v>44</v>
      </c>
      <c r="F115" t="s">
        <v>45</v>
      </c>
      <c r="G115" t="s">
        <v>345</v>
      </c>
      <c r="H115" t="s">
        <v>47</v>
      </c>
      <c r="I115" t="s">
        <v>48</v>
      </c>
      <c r="J115" t="s">
        <v>45</v>
      </c>
      <c r="K115" t="s">
        <v>346</v>
      </c>
      <c r="L115" t="s">
        <v>50</v>
      </c>
      <c r="M115" t="s">
        <v>51</v>
      </c>
      <c r="N115" t="s">
        <v>45</v>
      </c>
      <c r="O115" t="s">
        <v>58</v>
      </c>
      <c r="P115" t="s">
        <v>45</v>
      </c>
      <c r="Q115" t="s">
        <v>53</v>
      </c>
      <c r="R115" t="s">
        <v>45</v>
      </c>
      <c r="S115" t="s">
        <v>101</v>
      </c>
      <c r="T115" t="str">
        <f>IF(Table134568[[#This Row],[Pentecostés]]="","",""", """)</f>
        <v>", "</v>
      </c>
      <c r="U115" t="s">
        <v>66</v>
      </c>
      <c r="V115" t="str">
        <f>IF(Table134568[[#This Row],[Virgen]]="","",""", """)</f>
        <v/>
      </c>
      <c r="X115" t="str">
        <f>IF(Table134568[[#This Row],[Niños]]="","",""", """)</f>
        <v/>
      </c>
      <c r="Z115" t="str">
        <f>IF(Table134568[[#This Row],[Laudes]]="","",""", """)</f>
        <v/>
      </c>
      <c r="AB115" t="str">
        <f>IF(Table134568[[#This Row],[Entrada]]="","",""", """)</f>
        <v/>
      </c>
      <c r="AD115" t="s">
        <v>54</v>
      </c>
      <c r="AE115" s="4" t="s">
        <v>632</v>
      </c>
      <c r="AF115" t="s">
        <v>55</v>
      </c>
      <c r="AG115" t="str">
        <f>IF(Table134568[[#This Row],[Categoria]]="Liturgia","liturgia",LOWER(LEFT(Table134568[[#This Row],[Titulo]],1)))</f>
        <v>m</v>
      </c>
      <c r="AH115" t="str">
        <f>LOWER(LEFT(Table134568[[#This Row],[Titulo]],1))</f>
        <v>m</v>
      </c>
      <c r="AI115" t="str">
        <f>LOWER(LEFT(Table134568[[#This Row],[Categoria]],1))</f>
        <v>p</v>
      </c>
      <c r="AJ115" t="str">
        <f>_xlfn.CONCAT(Table134568[[#This Row],[ID]:[c021]])</f>
        <v>{id:140,title: "Me has seducido, Señor", subtitle: "Jeremias 20,7-18", category: "Precatecumenado", moments: ["Paz", "Antiguo Testamento"], url: "/cantos/resucito/m/mehasseducidosenor.html"},</v>
      </c>
      <c r="AK115" t="str">
        <f>UPPER(Table134568[[#This Row],[Titulo]])</f>
        <v>ME HAS SEDUCIDO, SEÑOR</v>
      </c>
      <c r="AL115" t="str">
        <f>LOWER(SUBSTITUTE(Table134568[[#This Row],[CANTO]], " ", ""))</f>
        <v>mehasseducido,señor</v>
      </c>
      <c r="AM115" t="str">
        <f>Table134568[[#This Row],[Subtitle5]]</f>
        <v>Jeremias 20,7-18</v>
      </c>
      <c r="AO115" t="str">
        <f>[1]!Table1[[#Headers],[CANTO]]</f>
        <v>CANTO</v>
      </c>
      <c r="AP115" t="str">
        <f>Table134568[[#This Row],[CANTO]]</f>
        <v>ME HAS SEDUCIDO, SEÑOR</v>
      </c>
    </row>
    <row r="116" spans="1:42" x14ac:dyDescent="0.35">
      <c r="A116">
        <v>116</v>
      </c>
      <c r="B116" t="s">
        <v>42</v>
      </c>
      <c r="C116">
        <v>142</v>
      </c>
      <c r="D116" t="s">
        <v>43</v>
      </c>
      <c r="E116" t="s">
        <v>44</v>
      </c>
      <c r="F116" t="s">
        <v>45</v>
      </c>
      <c r="G116" t="s">
        <v>349</v>
      </c>
      <c r="H116" t="s">
        <v>47</v>
      </c>
      <c r="I116" t="s">
        <v>48</v>
      </c>
      <c r="J116" t="s">
        <v>45</v>
      </c>
      <c r="K116" t="s">
        <v>350</v>
      </c>
      <c r="L116" t="s">
        <v>50</v>
      </c>
      <c r="M116" t="s">
        <v>51</v>
      </c>
      <c r="N116" t="s">
        <v>45</v>
      </c>
      <c r="O116" t="s">
        <v>58</v>
      </c>
      <c r="P116" t="s">
        <v>45</v>
      </c>
      <c r="Q116" t="s">
        <v>53</v>
      </c>
      <c r="R116" t="s">
        <v>45</v>
      </c>
      <c r="S116" t="s">
        <v>66</v>
      </c>
      <c r="T116" t="str">
        <f>IF(Table134568[[#This Row],[Pentecostés]]="","",""", """)</f>
        <v/>
      </c>
      <c r="V116" t="str">
        <f>IF(Table134568[[#This Row],[Virgen]]="","",""", """)</f>
        <v/>
      </c>
      <c r="X116" t="str">
        <f>IF(Table134568[[#This Row],[Niños]]="","",""", """)</f>
        <v/>
      </c>
      <c r="Z116" t="str">
        <f>IF(Table134568[[#This Row],[Laudes]]="","",""", """)</f>
        <v/>
      </c>
      <c r="AB116" t="str">
        <f>IF(Table134568[[#This Row],[Entrada]]="","",""", """)</f>
        <v/>
      </c>
      <c r="AD116" t="s">
        <v>54</v>
      </c>
      <c r="AE116" s="4" t="s">
        <v>633</v>
      </c>
      <c r="AF116" t="s">
        <v>55</v>
      </c>
      <c r="AG116" t="str">
        <f>IF(Table134568[[#This Row],[Categoria]]="Liturgia","liturgia",LOWER(LEFT(Table134568[[#This Row],[Titulo]],1)))</f>
        <v>m</v>
      </c>
      <c r="AH116" t="str">
        <f>LOWER(LEFT(Table134568[[#This Row],[Titulo]],1))</f>
        <v>m</v>
      </c>
      <c r="AI116" t="str">
        <f>LOWER(LEFT(Table134568[[#This Row],[Categoria]],1))</f>
        <v>p</v>
      </c>
      <c r="AJ116" t="str">
        <f>_xlfn.CONCAT(Table134568[[#This Row],[ID]:[c021]])</f>
        <v>{id:142,title: "Mirad qué estupendo", subtitle: "Sal 133 (132)", category: "Precatecumenado", moments: ["Antiguo Testamento"], url: "/cantos/resucito/m/miradqueestupendo.html"},</v>
      </c>
      <c r="AK116" t="str">
        <f>UPPER(Table134568[[#This Row],[Titulo]])</f>
        <v>MIRAD QUÉ ESTUPENDO</v>
      </c>
      <c r="AL116" t="str">
        <f>LOWER(SUBSTITUTE(Table134568[[#This Row],[CANTO]], " ", ""))</f>
        <v>miradquéestupendo</v>
      </c>
      <c r="AM116" t="str">
        <f>Table134568[[#This Row],[Subtitle5]]</f>
        <v>Sal 133 (132)</v>
      </c>
      <c r="AO116" t="str">
        <f>[1]!Table1[[#Headers],[CANTO]]</f>
        <v>CANTO</v>
      </c>
      <c r="AP116" t="str">
        <f>Table134568[[#This Row],[CANTO]]</f>
        <v>MIRAD QUÉ ESTUPENDO</v>
      </c>
    </row>
    <row r="117" spans="1:42" x14ac:dyDescent="0.35">
      <c r="A117">
        <v>117</v>
      </c>
      <c r="B117" t="s">
        <v>42</v>
      </c>
      <c r="C117">
        <v>144</v>
      </c>
      <c r="D117" t="s">
        <v>43</v>
      </c>
      <c r="E117" t="s">
        <v>44</v>
      </c>
      <c r="F117" t="s">
        <v>45</v>
      </c>
      <c r="G117" t="s">
        <v>353</v>
      </c>
      <c r="H117" t="s">
        <v>47</v>
      </c>
      <c r="I117" t="s">
        <v>48</v>
      </c>
      <c r="J117" t="s">
        <v>45</v>
      </c>
      <c r="K117" t="s">
        <v>354</v>
      </c>
      <c r="L117" t="s">
        <v>50</v>
      </c>
      <c r="M117" t="s">
        <v>51</v>
      </c>
      <c r="N117" t="s">
        <v>45</v>
      </c>
      <c r="O117" t="s">
        <v>58</v>
      </c>
      <c r="P117" t="s">
        <v>45</v>
      </c>
      <c r="Q117" t="s">
        <v>53</v>
      </c>
      <c r="R117" t="s">
        <v>45</v>
      </c>
      <c r="S117" t="s">
        <v>62</v>
      </c>
      <c r="T117" t="str">
        <f>IF(Table134568[[#This Row],[Pentecostés]]="","",""", """)</f>
        <v/>
      </c>
      <c r="V117" t="str">
        <f>IF(Table134568[[#This Row],[Virgen]]="","",""", """)</f>
        <v/>
      </c>
      <c r="X117" t="str">
        <f>IF(Table134568[[#This Row],[Niños]]="","",""", """)</f>
        <v/>
      </c>
      <c r="Z117" t="str">
        <f>IF(Table134568[[#This Row],[Laudes]]="","",""", """)</f>
        <v/>
      </c>
      <c r="AB117" t="str">
        <f>IF(Table134568[[#This Row],[Entrada]]="","",""", """)</f>
        <v/>
      </c>
      <c r="AD117" t="s">
        <v>54</v>
      </c>
      <c r="AE117" s="4" t="s">
        <v>634</v>
      </c>
      <c r="AF117" t="s">
        <v>55</v>
      </c>
      <c r="AG117" t="str">
        <f>IF(Table134568[[#This Row],[Categoria]]="Liturgia","liturgia",LOWER(LEFT(Table134568[[#This Row],[Titulo]],1)))</f>
        <v>m</v>
      </c>
      <c r="AH117" t="str">
        <f>LOWER(LEFT(Table134568[[#This Row],[Titulo]],1))</f>
        <v>m</v>
      </c>
      <c r="AI117" t="str">
        <f>LOWER(LEFT(Table134568[[#This Row],[Categoria]],1))</f>
        <v>p</v>
      </c>
      <c r="AJ117" t="str">
        <f>_xlfn.CONCAT(Table134568[[#This Row],[ID]:[c021]])</f>
        <v>{id:144,title: "Misericordia, Dios mío", subtitle: "Sal 51(50)", category: "Precatecumenado", moments: ["Nuevo Testamento"], url: "/cantos/resucito/m/misericordiadiosmio.html"},</v>
      </c>
      <c r="AK117" t="str">
        <f>UPPER(Table134568[[#This Row],[Titulo]])</f>
        <v>MISERICORDIA, DIOS MÍO</v>
      </c>
      <c r="AL117" t="str">
        <f>LOWER(SUBSTITUTE(Table134568[[#This Row],[CANTO]], " ", ""))</f>
        <v>misericordia,diosmío</v>
      </c>
      <c r="AM117" t="str">
        <f>Table134568[[#This Row],[Subtitle5]]</f>
        <v>Sal 51(50)</v>
      </c>
      <c r="AO117" t="str">
        <f>[1]!Table1[[#Headers],[CANTO]]</f>
        <v>CANTO</v>
      </c>
      <c r="AP117" t="str">
        <f>Table134568[[#This Row],[CANTO]]</f>
        <v>MISERICORDIA, DIOS MÍO</v>
      </c>
    </row>
    <row r="118" spans="1:42" x14ac:dyDescent="0.35">
      <c r="A118">
        <v>118</v>
      </c>
      <c r="B118" t="s">
        <v>42</v>
      </c>
      <c r="C118">
        <v>143</v>
      </c>
      <c r="D118" t="s">
        <v>43</v>
      </c>
      <c r="E118" t="s">
        <v>44</v>
      </c>
      <c r="F118" t="s">
        <v>45</v>
      </c>
      <c r="G118" t="s">
        <v>351</v>
      </c>
      <c r="H118" t="s">
        <v>47</v>
      </c>
      <c r="I118" t="s">
        <v>48</v>
      </c>
      <c r="J118" t="s">
        <v>45</v>
      </c>
      <c r="K118" t="s">
        <v>352</v>
      </c>
      <c r="L118" t="s">
        <v>50</v>
      </c>
      <c r="M118" t="s">
        <v>51</v>
      </c>
      <c r="N118" t="s">
        <v>45</v>
      </c>
      <c r="O118" t="s">
        <v>58</v>
      </c>
      <c r="P118" t="s">
        <v>45</v>
      </c>
      <c r="Q118" t="s">
        <v>53</v>
      </c>
      <c r="R118" t="s">
        <v>45</v>
      </c>
      <c r="S118" t="s">
        <v>18</v>
      </c>
      <c r="T118" t="str">
        <f>IF(Table134568[[#This Row],[Pentecostés]]="","",""", """)</f>
        <v>", "</v>
      </c>
      <c r="U118" t="s">
        <v>59</v>
      </c>
      <c r="V118" t="str">
        <f>IF(Table134568[[#This Row],[Virgen]]="","",""", """)</f>
        <v>", "</v>
      </c>
      <c r="W118" t="s">
        <v>62</v>
      </c>
      <c r="X118" t="str">
        <f>IF(Table134568[[#This Row],[Niños]]="","",""", """)</f>
        <v/>
      </c>
      <c r="Z118" t="str">
        <f>IF(Table134568[[#This Row],[Laudes]]="","",""", """)</f>
        <v/>
      </c>
      <c r="AB118" t="str">
        <f>IF(Table134568[[#This Row],[Entrada]]="","",""", """)</f>
        <v/>
      </c>
      <c r="AD118" t="s">
        <v>54</v>
      </c>
      <c r="AE118" s="4" t="s">
        <v>635</v>
      </c>
      <c r="AF118" t="s">
        <v>55</v>
      </c>
      <c r="AG118" t="str">
        <f>IF(Table134568[[#This Row],[Categoria]]="Liturgia","liturgia",LOWER(LEFT(Table134568[[#This Row],[Titulo]],1)))</f>
        <v>m</v>
      </c>
      <c r="AH118" t="str">
        <f>LOWER(LEFT(Table134568[[#This Row],[Titulo]],1))</f>
        <v>m</v>
      </c>
      <c r="AI118" t="str">
        <f>LOWER(LEFT(Table134568[[#This Row],[Categoria]],1))</f>
        <v>p</v>
      </c>
      <c r="AJ118" t="str">
        <f>_xlfn.CONCAT(Table134568[[#This Row],[ID]:[c021]])</f>
        <v>{id:143,title: "Misericordia mía, misericordia", subtitle: "Sal 51 (50)", category: "Precatecumenado", moments: ["Pascua", "Comunión", "Nuevo Testamento"], url: "/cantos/resucito/m/misericordiamiamisericordia.html"},</v>
      </c>
      <c r="AK118" t="str">
        <f>UPPER(Table134568[[#This Row],[Titulo]])</f>
        <v>MISERICORDIA MÍA, MISERICORDIA</v>
      </c>
      <c r="AL118" t="str">
        <f>LOWER(SUBSTITUTE(Table134568[[#This Row],[CANTO]], " ", ""))</f>
        <v>misericordiamía,misericordia</v>
      </c>
      <c r="AM118" t="str">
        <f>Table134568[[#This Row],[Subtitle5]]</f>
        <v>Sal 51 (50)</v>
      </c>
      <c r="AO118" t="str">
        <f>[1]!Table1[[#Headers],[CANTO]]</f>
        <v>CANTO</v>
      </c>
      <c r="AP118" t="str">
        <f>Table134568[[#This Row],[CANTO]]</f>
        <v>MISERICORDIA MÍA, MISERICORDIA</v>
      </c>
    </row>
    <row r="119" spans="1:42" x14ac:dyDescent="0.35">
      <c r="A119">
        <v>119</v>
      </c>
      <c r="B119" t="s">
        <v>42</v>
      </c>
      <c r="C119">
        <v>145</v>
      </c>
      <c r="D119" t="s">
        <v>43</v>
      </c>
      <c r="E119" t="s">
        <v>44</v>
      </c>
      <c r="F119" t="s">
        <v>45</v>
      </c>
      <c r="G119" t="s">
        <v>355</v>
      </c>
      <c r="H119" t="s">
        <v>47</v>
      </c>
      <c r="I119" t="s">
        <v>48</v>
      </c>
      <c r="J119" t="s">
        <v>45</v>
      </c>
      <c r="K119" t="s">
        <v>356</v>
      </c>
      <c r="L119" t="s">
        <v>50</v>
      </c>
      <c r="M119" t="s">
        <v>51</v>
      </c>
      <c r="N119" t="s">
        <v>45</v>
      </c>
      <c r="O119" t="s">
        <v>58</v>
      </c>
      <c r="P119" t="s">
        <v>45</v>
      </c>
      <c r="Q119" t="s">
        <v>53</v>
      </c>
      <c r="R119" t="s">
        <v>45</v>
      </c>
      <c r="S119" t="s">
        <v>171</v>
      </c>
      <c r="T119" t="str">
        <f>IF(Table134568[[#This Row],[Pentecostés]]="","",""", """)</f>
        <v>", "</v>
      </c>
      <c r="U119" t="s">
        <v>66</v>
      </c>
      <c r="V119" t="str">
        <f>IF(Table134568[[#This Row],[Virgen]]="","",""", """)</f>
        <v/>
      </c>
      <c r="X119" t="str">
        <f>IF(Table134568[[#This Row],[Niños]]="","",""", """)</f>
        <v/>
      </c>
      <c r="Z119" t="str">
        <f>IF(Table134568[[#This Row],[Laudes]]="","",""", """)</f>
        <v/>
      </c>
      <c r="AB119" t="str">
        <f>IF(Table134568[[#This Row],[Entrada]]="","",""", """)</f>
        <v/>
      </c>
      <c r="AD119" t="s">
        <v>54</v>
      </c>
      <c r="AE119" s="4" t="s">
        <v>636</v>
      </c>
      <c r="AF119" t="s">
        <v>55</v>
      </c>
      <c r="AG119" t="str">
        <f>IF(Table134568[[#This Row],[Categoria]]="Liturgia","liturgia",LOWER(LEFT(Table134568[[#This Row],[Titulo]],1)))</f>
        <v>m</v>
      </c>
      <c r="AH119" t="str">
        <f>LOWER(LEFT(Table134568[[#This Row],[Titulo]],1))</f>
        <v>m</v>
      </c>
      <c r="AI119" t="str">
        <f>LOWER(LEFT(Table134568[[#This Row],[Categoria]],1))</f>
        <v>p</v>
      </c>
      <c r="AJ119" t="str">
        <f>_xlfn.CONCAT(Table134568[[#This Row],[ID]:[c021]])</f>
        <v>{id:145,title: "Mucho me han perseguido", subtitle: "Sal 129 (128)", category: "Precatecumenado", moments: ["Fracción del Pan", "Antiguo Testamento"], url: "/cantos/resucito/m/muchomehanperseguido.html"},</v>
      </c>
      <c r="AK119" t="str">
        <f>UPPER(Table134568[[#This Row],[Titulo]])</f>
        <v>MUCHO ME HAN PERSEGUIDO</v>
      </c>
      <c r="AL119" t="str">
        <f>LOWER(SUBSTITUTE(Table134568[[#This Row],[CANTO]], " ", ""))</f>
        <v>muchomehanperseguido</v>
      </c>
      <c r="AM119" t="str">
        <f>Table134568[[#This Row],[Subtitle5]]</f>
        <v>Sal 129 (128)</v>
      </c>
      <c r="AO119" t="str">
        <f>[1]!Table1[[#Headers],[CANTO]]</f>
        <v>CANTO</v>
      </c>
      <c r="AP119" t="str">
        <f>Table134568[[#This Row],[CANTO]]</f>
        <v>MUCHO ME HAN PERSEGUIDO</v>
      </c>
    </row>
    <row r="120" spans="1:42" x14ac:dyDescent="0.35">
      <c r="A120">
        <v>120</v>
      </c>
      <c r="B120" t="s">
        <v>42</v>
      </c>
      <c r="C120">
        <v>147</v>
      </c>
      <c r="D120" t="s">
        <v>43</v>
      </c>
      <c r="E120" t="s">
        <v>44</v>
      </c>
      <c r="F120" t="s">
        <v>45</v>
      </c>
      <c r="G120" t="s">
        <v>359</v>
      </c>
      <c r="H120" t="s">
        <v>47</v>
      </c>
      <c r="I120" t="s">
        <v>48</v>
      </c>
      <c r="J120" t="s">
        <v>45</v>
      </c>
      <c r="K120" t="s">
        <v>360</v>
      </c>
      <c r="L120" t="s">
        <v>50</v>
      </c>
      <c r="M120" t="s">
        <v>51</v>
      </c>
      <c r="N120" t="s">
        <v>45</v>
      </c>
      <c r="O120" t="s">
        <v>58</v>
      </c>
      <c r="P120" t="s">
        <v>45</v>
      </c>
      <c r="Q120" t="s">
        <v>53</v>
      </c>
      <c r="R120" t="s">
        <v>45</v>
      </c>
      <c r="S120" t="s">
        <v>65</v>
      </c>
      <c r="T120" t="str">
        <f>IF(Table134568[[#This Row],[Pentecostés]]="","",""", """)</f>
        <v>", "</v>
      </c>
      <c r="U120" t="s">
        <v>66</v>
      </c>
      <c r="V120" t="str">
        <f>IF(Table134568[[#This Row],[Virgen]]="","",""", """)</f>
        <v/>
      </c>
      <c r="X120" t="str">
        <f>IF(Table134568[[#This Row],[Niños]]="","",""", """)</f>
        <v/>
      </c>
      <c r="Z120" t="str">
        <f>IF(Table134568[[#This Row],[Laudes]]="","",""", """)</f>
        <v/>
      </c>
      <c r="AB120" t="str">
        <f>IF(Table134568[[#This Row],[Entrada]]="","",""", """)</f>
        <v/>
      </c>
      <c r="AD120" t="s">
        <v>54</v>
      </c>
      <c r="AE120" s="4" t="s">
        <v>637</v>
      </c>
      <c r="AF120" t="s">
        <v>55</v>
      </c>
      <c r="AG120" t="str">
        <f>IF(Table134568[[#This Row],[Categoria]]="Liturgia","liturgia",LOWER(LEFT(Table134568[[#This Row],[Titulo]],1)))</f>
        <v>n</v>
      </c>
      <c r="AH120" t="str">
        <f>LOWER(LEFT(Table134568[[#This Row],[Titulo]],1))</f>
        <v>n</v>
      </c>
      <c r="AI120" t="str">
        <f>LOWER(LEFT(Table134568[[#This Row],[Categoria]],1))</f>
        <v>p</v>
      </c>
      <c r="AJ120" t="str">
        <f>_xlfn.CONCAT(Table134568[[#This Row],[ID]:[c021]])</f>
        <v>{id:147,title: "No está aquí, resucitó", subtitle: "Mateo 28,1-8", category: "Precatecumenado", moments: ["Cuaresma", "Antiguo Testamento"], url: "/cantos/resucito/n/noestaaquiresucito.html"},</v>
      </c>
      <c r="AK120" t="str">
        <f>UPPER(Table134568[[#This Row],[Titulo]])</f>
        <v>NO ESTÁ AQUÍ, RESUCITÓ</v>
      </c>
      <c r="AL120" t="str">
        <f>LOWER(SUBSTITUTE(Table134568[[#This Row],[CANTO]], " ", ""))</f>
        <v>noestáaquí,resucitó</v>
      </c>
      <c r="AM120" t="str">
        <f>Table134568[[#This Row],[Subtitle5]]</f>
        <v>Mateo 28,1-8</v>
      </c>
      <c r="AO120" t="str">
        <f>[1]!Table1[[#Headers],[CANTO]]</f>
        <v>CANTO</v>
      </c>
      <c r="AP120" t="str">
        <f>Table134568[[#This Row],[CANTO]]</f>
        <v>NO ESTÁ AQUÍ, RESUCITÓ</v>
      </c>
    </row>
    <row r="121" spans="1:42" x14ac:dyDescent="0.35">
      <c r="A121">
        <v>121</v>
      </c>
      <c r="B121" t="s">
        <v>42</v>
      </c>
      <c r="C121">
        <v>148</v>
      </c>
      <c r="D121" t="s">
        <v>43</v>
      </c>
      <c r="E121" t="s">
        <v>44</v>
      </c>
      <c r="F121" t="s">
        <v>45</v>
      </c>
      <c r="G121" t="s">
        <v>361</v>
      </c>
      <c r="H121" t="s">
        <v>47</v>
      </c>
      <c r="I121" t="s">
        <v>48</v>
      </c>
      <c r="J121" t="s">
        <v>45</v>
      </c>
      <c r="K121" t="s">
        <v>362</v>
      </c>
      <c r="L121" t="s">
        <v>50</v>
      </c>
      <c r="M121" t="s">
        <v>51</v>
      </c>
      <c r="N121" t="s">
        <v>45</v>
      </c>
      <c r="O121" t="s">
        <v>58</v>
      </c>
      <c r="P121" t="s">
        <v>45</v>
      </c>
      <c r="Q121" t="s">
        <v>53</v>
      </c>
      <c r="R121" t="s">
        <v>45</v>
      </c>
      <c r="S121" t="s">
        <v>18</v>
      </c>
      <c r="T121" t="str">
        <f>IF(Table134568[[#This Row],[Pentecostés]]="","",""", """)</f>
        <v>", "</v>
      </c>
      <c r="U121" t="s">
        <v>62</v>
      </c>
      <c r="V121" t="str">
        <f>IF(Table134568[[#This Row],[Virgen]]="","",""", """)</f>
        <v/>
      </c>
      <c r="X121" t="str">
        <f>IF(Table134568[[#This Row],[Niños]]="","",""", """)</f>
        <v/>
      </c>
      <c r="Z121" t="str">
        <f>IF(Table134568[[#This Row],[Laudes]]="","",""", """)</f>
        <v/>
      </c>
      <c r="AB121" t="str">
        <f>IF(Table134568[[#This Row],[Entrada]]="","",""", """)</f>
        <v/>
      </c>
      <c r="AD121" t="s">
        <v>54</v>
      </c>
      <c r="AE121" s="4" t="s">
        <v>638</v>
      </c>
      <c r="AF121" t="s">
        <v>55</v>
      </c>
      <c r="AG121" t="str">
        <f>IF(Table134568[[#This Row],[Categoria]]="Liturgia","liturgia",LOWER(LEFT(Table134568[[#This Row],[Titulo]],1)))</f>
        <v>n</v>
      </c>
      <c r="AH121" t="str">
        <f>LOWER(LEFT(Table134568[[#This Row],[Titulo]],1))</f>
        <v>n</v>
      </c>
      <c r="AI121" t="str">
        <f>LOWER(LEFT(Table134568[[#This Row],[Categoria]],1))</f>
        <v>p</v>
      </c>
      <c r="AJ121" t="str">
        <f>_xlfn.CONCAT(Table134568[[#This Row],[ID]:[c021]])</f>
        <v>{id:148,title: "No hay en él parecer", subtitle: "Isaías 53,2ss - Cuarto canto del Siervo de Yahveh", category: "Precatecumenado", moments: ["Pascua", "Nuevo Testamento"], url: "/cantos/resucito/n/nohayenelparecer.html"},</v>
      </c>
      <c r="AK121" t="str">
        <f>UPPER(Table134568[[#This Row],[Titulo]])</f>
        <v>NO HAY EN ÉL PARECER</v>
      </c>
      <c r="AL121" t="str">
        <f>LOWER(SUBSTITUTE(Table134568[[#This Row],[CANTO]], " ", ""))</f>
        <v>nohayenélparecer</v>
      </c>
      <c r="AM121" t="str">
        <f>Table134568[[#This Row],[Subtitle5]]</f>
        <v>Isaías 53,2ss - Cuarto canto del Siervo de Yahveh</v>
      </c>
      <c r="AO121" t="str">
        <f>[1]!Table1[[#Headers],[CANTO]]</f>
        <v>CANTO</v>
      </c>
      <c r="AP121" t="str">
        <f>Table134568[[#This Row],[CANTO]]</f>
        <v>NO HAY EN ÉL PARECER</v>
      </c>
    </row>
    <row r="122" spans="1:42" x14ac:dyDescent="0.35">
      <c r="A122">
        <v>122</v>
      </c>
      <c r="B122" t="s">
        <v>42</v>
      </c>
      <c r="C122">
        <v>151</v>
      </c>
      <c r="D122" t="s">
        <v>43</v>
      </c>
      <c r="E122" t="s">
        <v>44</v>
      </c>
      <c r="F122" t="s">
        <v>45</v>
      </c>
      <c r="G122" t="s">
        <v>367</v>
      </c>
      <c r="H122" t="s">
        <v>47</v>
      </c>
      <c r="I122" t="s">
        <v>48</v>
      </c>
      <c r="J122" t="s">
        <v>45</v>
      </c>
      <c r="K122" t="s">
        <v>368</v>
      </c>
      <c r="L122" t="s">
        <v>50</v>
      </c>
      <c r="M122" t="s">
        <v>51</v>
      </c>
      <c r="N122" t="s">
        <v>45</v>
      </c>
      <c r="O122" t="s">
        <v>58</v>
      </c>
      <c r="P122" t="s">
        <v>45</v>
      </c>
      <c r="Q122" t="s">
        <v>53</v>
      </c>
      <c r="R122" t="s">
        <v>45</v>
      </c>
      <c r="S122" t="s">
        <v>93</v>
      </c>
      <c r="T122" t="str">
        <f>IF(Table134568[[#This Row],[Pentecostés]]="","",""", """)</f>
        <v>", "</v>
      </c>
      <c r="U122" t="s">
        <v>26</v>
      </c>
      <c r="V122" t="str">
        <f>IF(Table134568[[#This Row],[Virgen]]="","",""", """)</f>
        <v>", "</v>
      </c>
      <c r="W122" t="s">
        <v>66</v>
      </c>
      <c r="X122" t="str">
        <f>IF(Table134568[[#This Row],[Niños]]="","",""", """)</f>
        <v/>
      </c>
      <c r="Z122" t="str">
        <f>IF(Table134568[[#This Row],[Laudes]]="","",""", """)</f>
        <v/>
      </c>
      <c r="AB122" t="str">
        <f>IF(Table134568[[#This Row],[Entrada]]="","",""", """)</f>
        <v/>
      </c>
      <c r="AD122" t="s">
        <v>54</v>
      </c>
      <c r="AE122" s="4" t="s">
        <v>639</v>
      </c>
      <c r="AF122" t="s">
        <v>55</v>
      </c>
      <c r="AG122" t="str">
        <f>IF(Table134568[[#This Row],[Categoria]]="Liturgia","liturgia",LOWER(LEFT(Table134568[[#This Row],[Titulo]],1)))</f>
        <v>n</v>
      </c>
      <c r="AH122" t="str">
        <f>LOWER(LEFT(Table134568[[#This Row],[Titulo]],1))</f>
        <v>n</v>
      </c>
      <c r="AI122" t="str">
        <f>LOWER(LEFT(Table134568[[#This Row],[Categoria]],1))</f>
        <v>p</v>
      </c>
      <c r="AJ122" t="str">
        <f>_xlfn.CONCAT(Table134568[[#This Row],[ID]:[c021]])</f>
        <v>{id:151,title: "Noli me tangere", subtitle: "Juan 20,15-17", category: "Precatecumenado", moments: ["Adviento", "Laudes", "Antiguo Testamento"], url: "/cantos/resucito/n/nolimetangere.html"},</v>
      </c>
      <c r="AK122" t="str">
        <f>UPPER(Table134568[[#This Row],[Titulo]])</f>
        <v>NOLI ME TANGERE</v>
      </c>
      <c r="AL122" t="str">
        <f>LOWER(SUBSTITUTE(Table134568[[#This Row],[CANTO]], " ", ""))</f>
        <v>nolimetangere</v>
      </c>
      <c r="AM122" t="str">
        <f>Table134568[[#This Row],[Subtitle5]]</f>
        <v>Juan 20,15-17</v>
      </c>
      <c r="AO122" t="str">
        <f>[1]!Table1[[#Headers],[CANTO]]</f>
        <v>CANTO</v>
      </c>
      <c r="AP122" t="str">
        <f>Table134568[[#This Row],[CANTO]]</f>
        <v>NOLI ME TANGERE</v>
      </c>
    </row>
    <row r="123" spans="1:42" x14ac:dyDescent="0.35">
      <c r="A123">
        <v>123</v>
      </c>
      <c r="B123" t="s">
        <v>42</v>
      </c>
      <c r="C123">
        <v>152</v>
      </c>
      <c r="D123" t="s">
        <v>43</v>
      </c>
      <c r="E123" t="s">
        <v>44</v>
      </c>
      <c r="F123" t="s">
        <v>45</v>
      </c>
      <c r="G123" t="s">
        <v>369</v>
      </c>
      <c r="H123" t="s">
        <v>47</v>
      </c>
      <c r="I123" t="s">
        <v>48</v>
      </c>
      <c r="J123" t="s">
        <v>45</v>
      </c>
      <c r="K123" t="s">
        <v>370</v>
      </c>
      <c r="L123" t="s">
        <v>50</v>
      </c>
      <c r="M123" t="s">
        <v>51</v>
      </c>
      <c r="N123" t="s">
        <v>45</v>
      </c>
      <c r="O123" t="s">
        <v>58</v>
      </c>
      <c r="P123" t="s">
        <v>45</v>
      </c>
      <c r="Q123" t="s">
        <v>53</v>
      </c>
      <c r="R123" t="s">
        <v>45</v>
      </c>
      <c r="S123" t="s">
        <v>65</v>
      </c>
      <c r="T123" t="str">
        <f>IF(Table134568[[#This Row],[Pentecostés]]="","",""", """)</f>
        <v>", "</v>
      </c>
      <c r="U123" t="s">
        <v>171</v>
      </c>
      <c r="V123" t="str">
        <f>IF(Table134568[[#This Row],[Virgen]]="","",""", """)</f>
        <v>", "</v>
      </c>
      <c r="W123" t="s">
        <v>59</v>
      </c>
      <c r="X123" t="str">
        <f>IF(Table134568[[#This Row],[Niños]]="","",""", """)</f>
        <v/>
      </c>
      <c r="Z123" t="str">
        <f>IF(Table134568[[#This Row],[Laudes]]="","",""", """)</f>
        <v/>
      </c>
      <c r="AB123" t="str">
        <f>IF(Table134568[[#This Row],[Entrada]]="","",""", """)</f>
        <v/>
      </c>
      <c r="AD123" t="s">
        <v>54</v>
      </c>
      <c r="AE123" s="4" t="s">
        <v>640</v>
      </c>
      <c r="AF123" t="s">
        <v>55</v>
      </c>
      <c r="AG123" t="str">
        <f>IF(Table134568[[#This Row],[Categoria]]="Liturgia","liturgia",LOWER(LEFT(Table134568[[#This Row],[Titulo]],1)))</f>
        <v>o</v>
      </c>
      <c r="AH123" t="str">
        <f>LOWER(LEFT(Table134568[[#This Row],[Titulo]],1))</f>
        <v>o</v>
      </c>
      <c r="AI123" t="str">
        <f>LOWER(LEFT(Table134568[[#This Row],[Categoria]],1))</f>
        <v>p</v>
      </c>
      <c r="AJ123" t="str">
        <f>_xlfn.CONCAT(Table134568[[#This Row],[ID]:[c021]])</f>
        <v>{id:152,title: "Oh cielos, lloved de lo alto", subtitle: "Isaías 45,8", category: "Precatecumenado", moments: ["Cuaresma", "Fracción del Pan", "Comunión"], url: "/cantos/resucito/o/ohcieloslloveddeloalto.html"},</v>
      </c>
      <c r="AK123" t="str">
        <f>UPPER(Table134568[[#This Row],[Titulo]])</f>
        <v>OH CIELOS, LLOVED DE LO ALTO</v>
      </c>
      <c r="AL123" t="str">
        <f>LOWER(SUBSTITUTE(Table134568[[#This Row],[CANTO]], " ", ""))</f>
        <v>ohcielos,lloveddeloalto</v>
      </c>
      <c r="AM123" t="str">
        <f>Table134568[[#This Row],[Subtitle5]]</f>
        <v>Isaías 45,8</v>
      </c>
      <c r="AO123" t="str">
        <f>[1]!Table1[[#Headers],[CANTO]]</f>
        <v>CANTO</v>
      </c>
      <c r="AP123" t="str">
        <f>Table134568[[#This Row],[CANTO]]</f>
        <v>OH CIELOS, LLOVED DE LO ALTO</v>
      </c>
    </row>
    <row r="124" spans="1:42" x14ac:dyDescent="0.35">
      <c r="A124">
        <v>124</v>
      </c>
      <c r="B124" t="s">
        <v>42</v>
      </c>
      <c r="C124">
        <v>153</v>
      </c>
      <c r="D124" t="s">
        <v>43</v>
      </c>
      <c r="E124" t="s">
        <v>44</v>
      </c>
      <c r="F124" t="s">
        <v>45</v>
      </c>
      <c r="G124" t="s">
        <v>371</v>
      </c>
      <c r="H124" t="s">
        <v>47</v>
      </c>
      <c r="I124" t="s">
        <v>48</v>
      </c>
      <c r="J124" t="s">
        <v>45</v>
      </c>
      <c r="K124" t="s">
        <v>372</v>
      </c>
      <c r="L124" t="s">
        <v>50</v>
      </c>
      <c r="M124" t="s">
        <v>51</v>
      </c>
      <c r="N124" t="s">
        <v>45</v>
      </c>
      <c r="O124" t="s">
        <v>58</v>
      </c>
      <c r="P124" t="s">
        <v>45</v>
      </c>
      <c r="Q124" t="s">
        <v>53</v>
      </c>
      <c r="R124" t="s">
        <v>45</v>
      </c>
      <c r="S124" t="s">
        <v>18</v>
      </c>
      <c r="T124" t="str">
        <f>IF(Table134568[[#This Row],[Pentecostés]]="","",""", """)</f>
        <v>", "</v>
      </c>
      <c r="U124" t="s">
        <v>62</v>
      </c>
      <c r="V124" t="str">
        <f>IF(Table134568[[#This Row],[Virgen]]="","",""", """)</f>
        <v/>
      </c>
      <c r="X124" t="str">
        <f>IF(Table134568[[#This Row],[Niños]]="","",""", """)</f>
        <v/>
      </c>
      <c r="Z124" t="str">
        <f>IF(Table134568[[#This Row],[Laudes]]="","",""", """)</f>
        <v/>
      </c>
      <c r="AB124" t="str">
        <f>IF(Table134568[[#This Row],[Entrada]]="","",""", """)</f>
        <v/>
      </c>
      <c r="AD124" t="s">
        <v>54</v>
      </c>
      <c r="AE124" s="4" t="s">
        <v>641</v>
      </c>
      <c r="AF124" t="s">
        <v>55</v>
      </c>
      <c r="AG124" t="str">
        <f>IF(Table134568[[#This Row],[Categoria]]="Liturgia","liturgia",LOWER(LEFT(Table134568[[#This Row],[Titulo]],1)))</f>
        <v>o</v>
      </c>
      <c r="AH124" t="str">
        <f>LOWER(LEFT(Table134568[[#This Row],[Titulo]],1))</f>
        <v>o</v>
      </c>
      <c r="AI124" t="str">
        <f>LOWER(LEFT(Table134568[[#This Row],[Categoria]],1))</f>
        <v>p</v>
      </c>
      <c r="AJ124" t="str">
        <f>_xlfn.CONCAT(Table134568[[#This Row],[ID]:[c021]])</f>
        <v>{id:153,title: "Oh Dios, por tu nombre sálvame", subtitle: "Sal 54 (53)", category: "Precatecumenado", moments: ["Pascua", "Nuevo Testamento"], url: "/cantos/resucito/o/ohdiosportunombresalvame.html"},</v>
      </c>
      <c r="AK124" t="str">
        <f>UPPER(Table134568[[#This Row],[Titulo]])</f>
        <v>OH DIOS, POR TU NOMBRE SÁLVAME</v>
      </c>
      <c r="AL124" t="str">
        <f>LOWER(SUBSTITUTE(Table134568[[#This Row],[CANTO]], " ", ""))</f>
        <v>ohdios,portunombresálvame</v>
      </c>
      <c r="AM124" t="str">
        <f>Table134568[[#This Row],[Subtitle5]]</f>
        <v>Sal 54 (53)</v>
      </c>
      <c r="AO124" t="str">
        <f>[1]!Table1[[#Headers],[CANTO]]</f>
        <v>CANTO</v>
      </c>
      <c r="AP124" t="str">
        <f>Table134568[[#This Row],[CANTO]]</f>
        <v>OH DIOS, POR TU NOMBRE SÁLVAME</v>
      </c>
    </row>
    <row r="125" spans="1:42" x14ac:dyDescent="0.35">
      <c r="A125">
        <v>125</v>
      </c>
      <c r="B125" t="s">
        <v>42</v>
      </c>
      <c r="C125">
        <v>154</v>
      </c>
      <c r="D125" t="s">
        <v>43</v>
      </c>
      <c r="E125" t="s">
        <v>44</v>
      </c>
      <c r="F125" t="s">
        <v>45</v>
      </c>
      <c r="G125" t="s">
        <v>373</v>
      </c>
      <c r="H125" t="s">
        <v>47</v>
      </c>
      <c r="I125" t="s">
        <v>48</v>
      </c>
      <c r="J125" t="s">
        <v>45</v>
      </c>
      <c r="K125" t="s">
        <v>374</v>
      </c>
      <c r="L125" t="s">
        <v>50</v>
      </c>
      <c r="M125" t="s">
        <v>51</v>
      </c>
      <c r="N125" t="s">
        <v>45</v>
      </c>
      <c r="O125" t="s">
        <v>58</v>
      </c>
      <c r="P125" t="s">
        <v>45</v>
      </c>
      <c r="Q125" t="s">
        <v>53</v>
      </c>
      <c r="R125" t="s">
        <v>45</v>
      </c>
      <c r="S125" t="s">
        <v>66</v>
      </c>
      <c r="T125" t="str">
        <f>IF(Table134568[[#This Row],[Pentecostés]]="","",""", """)</f>
        <v/>
      </c>
      <c r="V125" t="str">
        <f>IF(Table134568[[#This Row],[Virgen]]="","",""", """)</f>
        <v/>
      </c>
      <c r="X125" t="str">
        <f>IF(Table134568[[#This Row],[Niños]]="","",""", """)</f>
        <v/>
      </c>
      <c r="Z125" t="str">
        <f>IF(Table134568[[#This Row],[Laudes]]="","",""", """)</f>
        <v/>
      </c>
      <c r="AB125" t="str">
        <f>IF(Table134568[[#This Row],[Entrada]]="","",""", """)</f>
        <v/>
      </c>
      <c r="AD125" t="s">
        <v>54</v>
      </c>
      <c r="AE125" s="4" t="s">
        <v>642</v>
      </c>
      <c r="AF125" t="s">
        <v>55</v>
      </c>
      <c r="AG125" t="str">
        <f>IF(Table134568[[#This Row],[Categoria]]="Liturgia","liturgia",LOWER(LEFT(Table134568[[#This Row],[Titulo]],1)))</f>
        <v>o</v>
      </c>
      <c r="AH125" t="str">
        <f>LOWER(LEFT(Table134568[[#This Row],[Titulo]],1))</f>
        <v>o</v>
      </c>
      <c r="AI125" t="str">
        <f>LOWER(LEFT(Table134568[[#This Row],[Categoria]],1))</f>
        <v>p</v>
      </c>
      <c r="AJ125" t="str">
        <f>_xlfn.CONCAT(Table134568[[#This Row],[ID]:[c021]])</f>
        <v>{id:154,title: "Oh Dios, tú eres mi Dios", subtitle: "Sal 63 (62)", category: "Precatecumenado", moments: ["Antiguo Testamento"], url: "/cantos/resucito/o/ohdiostueresmidios.html"},</v>
      </c>
      <c r="AK125" t="str">
        <f>UPPER(Table134568[[#This Row],[Titulo]])</f>
        <v>OH DIOS, TÚ ERES MI DIOS</v>
      </c>
      <c r="AL125" t="str">
        <f>LOWER(SUBSTITUTE(Table134568[[#This Row],[CANTO]], " ", ""))</f>
        <v>ohdios,túeresmidios</v>
      </c>
      <c r="AM125" t="str">
        <f>Table134568[[#This Row],[Subtitle5]]</f>
        <v>Sal 63 (62)</v>
      </c>
      <c r="AO125" t="str">
        <f>[1]!Table1[[#Headers],[CANTO]]</f>
        <v>CANTO</v>
      </c>
      <c r="AP125" t="str">
        <f>Table134568[[#This Row],[CANTO]]</f>
        <v>OH DIOS, TÚ ERES MI DIOS</v>
      </c>
    </row>
    <row r="126" spans="1:42" x14ac:dyDescent="0.35">
      <c r="A126">
        <v>126</v>
      </c>
      <c r="B126" t="s">
        <v>42</v>
      </c>
      <c r="C126">
        <v>155</v>
      </c>
      <c r="D126" t="s">
        <v>43</v>
      </c>
      <c r="E126" t="s">
        <v>44</v>
      </c>
      <c r="F126" t="s">
        <v>45</v>
      </c>
      <c r="G126" t="s">
        <v>375</v>
      </c>
      <c r="H126" t="s">
        <v>47</v>
      </c>
      <c r="I126" t="s">
        <v>48</v>
      </c>
      <c r="J126" t="s">
        <v>45</v>
      </c>
      <c r="K126" t="s">
        <v>376</v>
      </c>
      <c r="L126" t="s">
        <v>50</v>
      </c>
      <c r="M126" t="s">
        <v>51</v>
      </c>
      <c r="N126" t="s">
        <v>45</v>
      </c>
      <c r="O126" t="s">
        <v>58</v>
      </c>
      <c r="P126" t="s">
        <v>45</v>
      </c>
      <c r="Q126" t="s">
        <v>53</v>
      </c>
      <c r="R126" t="s">
        <v>45</v>
      </c>
      <c r="S126" t="s">
        <v>75</v>
      </c>
      <c r="T126" t="str">
        <f>IF(Table134568[[#This Row],[Pentecostés]]="","",""", """)</f>
        <v>", "</v>
      </c>
      <c r="U126" t="s">
        <v>28</v>
      </c>
      <c r="V126" t="str">
        <f>IF(Table134568[[#This Row],[Virgen]]="","",""", """)</f>
        <v>", "</v>
      </c>
      <c r="W126" t="s">
        <v>59</v>
      </c>
      <c r="X126" t="str">
        <f>IF(Table134568[[#This Row],[Niños]]="","",""", """)</f>
        <v>", "</v>
      </c>
      <c r="Y126" t="s">
        <v>66</v>
      </c>
      <c r="Z126" t="str">
        <f>IF(Table134568[[#This Row],[Laudes]]="","",""", """)</f>
        <v/>
      </c>
      <c r="AB126" t="str">
        <f>IF(Table134568[[#This Row],[Entrada]]="","",""", """)</f>
        <v/>
      </c>
      <c r="AD126" t="s">
        <v>54</v>
      </c>
      <c r="AE126" s="4" t="s">
        <v>643</v>
      </c>
      <c r="AF126" t="s">
        <v>55</v>
      </c>
      <c r="AG126" t="str">
        <f>IF(Table134568[[#This Row],[Categoria]]="Liturgia","liturgia",LOWER(LEFT(Table134568[[#This Row],[Titulo]],1)))</f>
        <v>o</v>
      </c>
      <c r="AH126" t="str">
        <f>LOWER(LEFT(Table134568[[#This Row],[Titulo]],1))</f>
        <v>o</v>
      </c>
      <c r="AI126" t="str">
        <f>LOWER(LEFT(Table134568[[#This Row],[Categoria]],1))</f>
        <v>p</v>
      </c>
      <c r="AJ126" t="str">
        <f>_xlfn.CONCAT(Table134568[[#This Row],[ID]:[c021]])</f>
        <v>{id:155,title: "Oh Jesús, amor mío", subtitle: "(Kiko Argüello)", category: "Precatecumenado", moments: ["Laudes/Visperas", "Entrada", "Comunión", "Antiguo Testamento"], url: "/cantos/resucito/o/ohjesusamormio.html"},</v>
      </c>
      <c r="AK126" t="str">
        <f>UPPER(Table134568[[#This Row],[Titulo]])</f>
        <v>OH JESÚS, AMOR MÍO</v>
      </c>
      <c r="AL126" t="str">
        <f>LOWER(SUBSTITUTE(Table134568[[#This Row],[CANTO]], " ", ""))</f>
        <v>ohjesús,amormío</v>
      </c>
      <c r="AM126" t="str">
        <f>Table134568[[#This Row],[Subtitle5]]</f>
        <v>(Kiko Argüello)</v>
      </c>
      <c r="AO126" t="str">
        <f>[1]!Table1[[#Headers],[CANTO]]</f>
        <v>CANTO</v>
      </c>
      <c r="AP126" t="str">
        <f>Table134568[[#This Row],[CANTO]]</f>
        <v>OH JESÚS, AMOR MÍO</v>
      </c>
    </row>
    <row r="127" spans="1:42" x14ac:dyDescent="0.35">
      <c r="A127">
        <v>127</v>
      </c>
      <c r="B127" t="s">
        <v>42</v>
      </c>
      <c r="C127">
        <v>156</v>
      </c>
      <c r="D127" t="s">
        <v>43</v>
      </c>
      <c r="E127" t="s">
        <v>44</v>
      </c>
      <c r="F127" t="s">
        <v>45</v>
      </c>
      <c r="G127" t="s">
        <v>377</v>
      </c>
      <c r="H127" t="s">
        <v>47</v>
      </c>
      <c r="I127" t="s">
        <v>48</v>
      </c>
      <c r="J127" t="s">
        <v>45</v>
      </c>
      <c r="K127" t="s">
        <v>378</v>
      </c>
      <c r="L127" t="s">
        <v>50</v>
      </c>
      <c r="M127" t="s">
        <v>51</v>
      </c>
      <c r="N127" t="s">
        <v>45</v>
      </c>
      <c r="O127" t="s">
        <v>58</v>
      </c>
      <c r="P127" t="s">
        <v>45</v>
      </c>
      <c r="Q127" t="s">
        <v>53</v>
      </c>
      <c r="R127" t="s">
        <v>45</v>
      </c>
      <c r="S127" t="s">
        <v>28</v>
      </c>
      <c r="T127" t="str">
        <f>IF(Table134568[[#This Row],[Pentecostés]]="","",""", """)</f>
        <v>", "</v>
      </c>
      <c r="U127" t="s">
        <v>66</v>
      </c>
      <c r="V127" t="str">
        <f>IF(Table134568[[#This Row],[Virgen]]="","",""", """)</f>
        <v/>
      </c>
      <c r="X127" t="str">
        <f>IF(Table134568[[#This Row],[Niños]]="","",""", """)</f>
        <v/>
      </c>
      <c r="Z127" t="str">
        <f>IF(Table134568[[#This Row],[Laudes]]="","",""", """)</f>
        <v/>
      </c>
      <c r="AB127" t="str">
        <f>IF(Table134568[[#This Row],[Entrada]]="","",""", """)</f>
        <v/>
      </c>
      <c r="AD127" t="s">
        <v>54</v>
      </c>
      <c r="AE127" s="4" t="s">
        <v>644</v>
      </c>
      <c r="AF127" t="s">
        <v>55</v>
      </c>
      <c r="AG127" t="str">
        <f>IF(Table134568[[#This Row],[Categoria]]="Liturgia","liturgia",LOWER(LEFT(Table134568[[#This Row],[Titulo]],1)))</f>
        <v>o</v>
      </c>
      <c r="AH127" t="str">
        <f>LOWER(LEFT(Table134568[[#This Row],[Titulo]],1))</f>
        <v>o</v>
      </c>
      <c r="AI127" t="str">
        <f>LOWER(LEFT(Table134568[[#This Row],[Categoria]],1))</f>
        <v>p</v>
      </c>
      <c r="AJ127" t="str">
        <f>_xlfn.CONCAT(Table134568[[#This Row],[ID]:[c021]])</f>
        <v>{id:156,title: "Oh muerte, ¿dónde está tu victoria?", subtitle: "1 Corintios 15", category: "Precatecumenado", moments: ["Entrada", "Antiguo Testamento"], url: "/cantos/resucito/o/ohmuerte¿dondeestatuvictoria?.html"},</v>
      </c>
      <c r="AK127" t="str">
        <f>UPPER(Table134568[[#This Row],[Titulo]])</f>
        <v>OH MUERTE, ¿DÓNDE ESTÁ TU VICTORIA?</v>
      </c>
      <c r="AL127" t="str">
        <f>LOWER(SUBSTITUTE(Table134568[[#This Row],[CANTO]], " ", ""))</f>
        <v>ohmuerte,¿dóndeestátuvictoria?</v>
      </c>
      <c r="AM127" t="str">
        <f>Table134568[[#This Row],[Subtitle5]]</f>
        <v>1 Corintios 15</v>
      </c>
      <c r="AO127" t="str">
        <f>[1]!Table1[[#Headers],[CANTO]]</f>
        <v>CANTO</v>
      </c>
      <c r="AP127" t="str">
        <f>Table134568[[#This Row],[CANTO]]</f>
        <v>OH MUERTE, ¿DÓNDE ESTÁ TU VICTORIA?</v>
      </c>
    </row>
    <row r="128" spans="1:42" x14ac:dyDescent="0.35">
      <c r="A128">
        <v>128</v>
      </c>
      <c r="B128" t="s">
        <v>42</v>
      </c>
      <c r="C128">
        <v>158</v>
      </c>
      <c r="D128" t="s">
        <v>43</v>
      </c>
      <c r="E128" t="s">
        <v>44</v>
      </c>
      <c r="F128" t="s">
        <v>45</v>
      </c>
      <c r="G128" t="s">
        <v>381</v>
      </c>
      <c r="H128" t="s">
        <v>47</v>
      </c>
      <c r="I128" t="s">
        <v>48</v>
      </c>
      <c r="J128" t="s">
        <v>45</v>
      </c>
      <c r="K128" t="s">
        <v>382</v>
      </c>
      <c r="L128" t="s">
        <v>50</v>
      </c>
      <c r="M128" t="s">
        <v>51</v>
      </c>
      <c r="N128" t="s">
        <v>45</v>
      </c>
      <c r="O128" t="s">
        <v>58</v>
      </c>
      <c r="P128" t="s">
        <v>45</v>
      </c>
      <c r="Q128" t="s">
        <v>53</v>
      </c>
      <c r="R128" t="s">
        <v>45</v>
      </c>
      <c r="S128" t="s">
        <v>22</v>
      </c>
      <c r="T128" t="str">
        <f>IF(Table134568[[#This Row],[Pentecostés]]="","",""", """)</f>
        <v/>
      </c>
      <c r="V128" t="str">
        <f>IF(Table134568[[#This Row],[Virgen]]="","",""", """)</f>
        <v/>
      </c>
      <c r="X128" t="str">
        <f>IF(Table134568[[#This Row],[Niños]]="","",""", """)</f>
        <v/>
      </c>
      <c r="Z128" t="str">
        <f>IF(Table134568[[#This Row],[Laudes]]="","",""", """)</f>
        <v/>
      </c>
      <c r="AB128" t="str">
        <f>IF(Table134568[[#This Row],[Entrada]]="","",""", """)</f>
        <v/>
      </c>
      <c r="AD128" t="s">
        <v>54</v>
      </c>
      <c r="AE128" s="4" t="s">
        <v>645</v>
      </c>
      <c r="AF128" t="s">
        <v>55</v>
      </c>
      <c r="AG128" t="str">
        <f>IF(Table134568[[#This Row],[Categoria]]="Liturgia","liturgia",LOWER(LEFT(Table134568[[#This Row],[Titulo]],1)))</f>
        <v>o</v>
      </c>
      <c r="AH128" t="str">
        <f>LOWER(LEFT(Table134568[[#This Row],[Titulo]],1))</f>
        <v>o</v>
      </c>
      <c r="AI128" t="str">
        <f>LOWER(LEFT(Table134568[[#This Row],[Categoria]],1))</f>
        <v>p</v>
      </c>
      <c r="AJ128" t="str">
        <f>_xlfn.CONCAT(Table134568[[#This Row],[ID]:[c021]])</f>
        <v>{id:158,title: "Oh Señor, nuestro Dios", subtitle: "Salmo 8", category: "Precatecumenado", moments: ["Virgen"], url: "/cantos/resucito/o/ohsenornuestrodios.html"},</v>
      </c>
      <c r="AK128" t="str">
        <f>UPPER(Table134568[[#This Row],[Titulo]])</f>
        <v>OH SEÑOR, NUESTRO DIOS</v>
      </c>
      <c r="AL128" t="str">
        <f>LOWER(SUBSTITUTE(Table134568[[#This Row],[CANTO]], " ", ""))</f>
        <v>ohseñor,nuestrodios</v>
      </c>
      <c r="AM128" t="str">
        <f>Table134568[[#This Row],[Subtitle5]]</f>
        <v>Salmo 8</v>
      </c>
      <c r="AO128" t="str">
        <f>[1]!Table1[[#Headers],[CANTO]]</f>
        <v>CANTO</v>
      </c>
      <c r="AP128" t="str">
        <f>Table134568[[#This Row],[CANTO]]</f>
        <v>OH SEÑOR, NUESTRO DIOS</v>
      </c>
    </row>
    <row r="129" spans="1:42" x14ac:dyDescent="0.35">
      <c r="A129">
        <v>129</v>
      </c>
      <c r="B129" t="s">
        <v>42</v>
      </c>
      <c r="C129">
        <v>159</v>
      </c>
      <c r="D129" t="s">
        <v>43</v>
      </c>
      <c r="E129" t="s">
        <v>44</v>
      </c>
      <c r="F129" t="s">
        <v>45</v>
      </c>
      <c r="G129" t="s">
        <v>383</v>
      </c>
      <c r="H129" t="s">
        <v>47</v>
      </c>
      <c r="I129" t="s">
        <v>48</v>
      </c>
      <c r="J129" t="s">
        <v>45</v>
      </c>
      <c r="K129" t="s">
        <v>384</v>
      </c>
      <c r="L129" t="s">
        <v>50</v>
      </c>
      <c r="M129" t="s">
        <v>51</v>
      </c>
      <c r="N129" t="s">
        <v>45</v>
      </c>
      <c r="O129" t="s">
        <v>58</v>
      </c>
      <c r="P129" t="s">
        <v>45</v>
      </c>
      <c r="Q129" t="s">
        <v>53</v>
      </c>
      <c r="R129" t="s">
        <v>45</v>
      </c>
      <c r="S129" t="s">
        <v>20</v>
      </c>
      <c r="T129" t="str">
        <f>IF(Table134568[[#This Row],[Pentecostés]]="","",""", """)</f>
        <v>", "</v>
      </c>
      <c r="U129" t="s">
        <v>59</v>
      </c>
      <c r="V129" t="str">
        <f>IF(Table134568[[#This Row],[Virgen]]="","",""", """)</f>
        <v/>
      </c>
      <c r="X129" t="str">
        <f>IF(Table134568[[#This Row],[Niños]]="","",""", """)</f>
        <v/>
      </c>
      <c r="Z129" t="str">
        <f>IF(Table134568[[#This Row],[Laudes]]="","",""", """)</f>
        <v/>
      </c>
      <c r="AB129" t="str">
        <f>IF(Table134568[[#This Row],[Entrada]]="","",""", """)</f>
        <v/>
      </c>
      <c r="AD129" t="s">
        <v>54</v>
      </c>
      <c r="AE129" s="4" t="s">
        <v>646</v>
      </c>
      <c r="AF129" t="s">
        <v>55</v>
      </c>
      <c r="AG129" t="str">
        <f>IF(Table134568[[#This Row],[Categoria]]="Liturgia","liturgia",LOWER(LEFT(Table134568[[#This Row],[Titulo]],1)))</f>
        <v>o</v>
      </c>
      <c r="AH129" t="str">
        <f>LOWER(LEFT(Table134568[[#This Row],[Titulo]],1))</f>
        <v>o</v>
      </c>
      <c r="AI129" t="str">
        <f>LOWER(LEFT(Table134568[[#This Row],[Categoria]],1))</f>
        <v>p</v>
      </c>
      <c r="AJ129" t="str">
        <f>_xlfn.CONCAT(Table134568[[#This Row],[ID]:[c021]])</f>
        <v>{id:159,title: "Os tomaré de entre las naciones", subtitle: "Ezequiel 36,24-28", category: "Precatecumenado", moments: ["Pentecostés", "Comunión"], url: "/cantos/resucito/o/ostomaredeentrelasnaciones.html"},</v>
      </c>
      <c r="AK129" t="str">
        <f>UPPER(Table134568[[#This Row],[Titulo]])</f>
        <v>OS TOMARÉ DE ENTRE LAS NACIONES</v>
      </c>
      <c r="AL129" t="str">
        <f>LOWER(SUBSTITUTE(Table134568[[#This Row],[CANTO]], " ", ""))</f>
        <v>ostomarédeentrelasnaciones</v>
      </c>
      <c r="AM129" t="str">
        <f>Table134568[[#This Row],[Subtitle5]]</f>
        <v>Ezequiel 36,24-28</v>
      </c>
      <c r="AO129" t="str">
        <f>[1]!Table1[[#Headers],[CANTO]]</f>
        <v>CANTO</v>
      </c>
      <c r="AP129" t="str">
        <f>Table134568[[#This Row],[CANTO]]</f>
        <v>OS TOMARÉ DE ENTRE LAS NACIONES</v>
      </c>
    </row>
    <row r="130" spans="1:42" x14ac:dyDescent="0.35">
      <c r="A130">
        <v>130</v>
      </c>
      <c r="B130" t="s">
        <v>42</v>
      </c>
      <c r="C130">
        <v>161</v>
      </c>
      <c r="D130" t="s">
        <v>43</v>
      </c>
      <c r="E130" t="s">
        <v>44</v>
      </c>
      <c r="F130" t="s">
        <v>45</v>
      </c>
      <c r="G130" t="s">
        <v>387</v>
      </c>
      <c r="H130" t="s">
        <v>47</v>
      </c>
      <c r="I130" t="s">
        <v>48</v>
      </c>
      <c r="J130" t="s">
        <v>45</v>
      </c>
      <c r="K130" t="s">
        <v>388</v>
      </c>
      <c r="L130" t="s">
        <v>50</v>
      </c>
      <c r="M130" t="s">
        <v>51</v>
      </c>
      <c r="N130" t="s">
        <v>45</v>
      </c>
      <c r="O130" t="s">
        <v>58</v>
      </c>
      <c r="P130" t="s">
        <v>45</v>
      </c>
      <c r="Q130" t="s">
        <v>53</v>
      </c>
      <c r="R130" t="s">
        <v>45</v>
      </c>
      <c r="T130" t="str">
        <f>IF(Table134568[[#This Row],[Pentecostés]]="","",""", """)</f>
        <v/>
      </c>
      <c r="V130" t="str">
        <f>IF(Table134568[[#This Row],[Virgen]]="","",""", """)</f>
        <v/>
      </c>
      <c r="X130" t="str">
        <f>IF(Table134568[[#This Row],[Niños]]="","",""", """)</f>
        <v/>
      </c>
      <c r="Z130" t="str">
        <f>IF(Table134568[[#This Row],[Laudes]]="","",""", """)</f>
        <v/>
      </c>
      <c r="AB130" t="str">
        <f>IF(Table134568[[#This Row],[Entrada]]="","",""", """)</f>
        <v/>
      </c>
      <c r="AD130" t="s">
        <v>54</v>
      </c>
      <c r="AE130" s="4" t="s">
        <v>647</v>
      </c>
      <c r="AF130" t="s">
        <v>55</v>
      </c>
      <c r="AG130" t="str">
        <f>IF(Table134568[[#This Row],[Categoria]]="Liturgia","liturgia",LOWER(LEFT(Table134568[[#This Row],[Titulo]],1)))</f>
        <v>p</v>
      </c>
      <c r="AH130" t="str">
        <f>LOWER(LEFT(Table134568[[#This Row],[Titulo]],1))</f>
        <v>p</v>
      </c>
      <c r="AI130" t="str">
        <f>LOWER(LEFT(Table134568[[#This Row],[Categoria]],1))</f>
        <v>p</v>
      </c>
      <c r="AJ130" t="str">
        <f>_xlfn.CONCAT(Table134568[[#This Row],[ID]:[c021]])</f>
        <v>{id:161,title: "Paloma incorrupta", subtitle: "Kontákion (Romano el Meloda)", category: "Precatecumenado", moments: [""], url: "/cantos/resucito/p/palomaincorrupta.html"},</v>
      </c>
      <c r="AK130" t="str">
        <f>UPPER(Table134568[[#This Row],[Titulo]])</f>
        <v>PALOMA INCORRUPTA</v>
      </c>
      <c r="AL130" t="str">
        <f>LOWER(SUBSTITUTE(Table134568[[#This Row],[CANTO]], " ", ""))</f>
        <v>palomaincorrupta</v>
      </c>
      <c r="AM130" t="str">
        <f>Table134568[[#This Row],[Subtitle5]]</f>
        <v>Kontákion (Romano el Meloda)</v>
      </c>
      <c r="AO130" t="str">
        <f>[1]!Table1[[#Headers],[CANTO]]</f>
        <v>CANTO</v>
      </c>
      <c r="AP130" t="str">
        <f>Table134568[[#This Row],[CANTO]]</f>
        <v>PALOMA INCORRUPTA</v>
      </c>
    </row>
    <row r="131" spans="1:42" x14ac:dyDescent="0.35">
      <c r="A131">
        <v>131</v>
      </c>
      <c r="B131" t="s">
        <v>42</v>
      </c>
      <c r="C131">
        <v>162</v>
      </c>
      <c r="D131" t="s">
        <v>43</v>
      </c>
      <c r="E131" t="s">
        <v>44</v>
      </c>
      <c r="F131" t="s">
        <v>45</v>
      </c>
      <c r="G131" t="s">
        <v>20</v>
      </c>
      <c r="H131" t="s">
        <v>47</v>
      </c>
      <c r="I131" t="s">
        <v>48</v>
      </c>
      <c r="J131" t="s">
        <v>45</v>
      </c>
      <c r="K131" t="s">
        <v>389</v>
      </c>
      <c r="L131" t="s">
        <v>50</v>
      </c>
      <c r="M131" t="s">
        <v>51</v>
      </c>
      <c r="N131" t="s">
        <v>45</v>
      </c>
      <c r="O131" t="s">
        <v>58</v>
      </c>
      <c r="P131" t="s">
        <v>45</v>
      </c>
      <c r="Q131" t="s">
        <v>53</v>
      </c>
      <c r="R131" t="s">
        <v>45</v>
      </c>
      <c r="T131" t="str">
        <f>IF(Table134568[[#This Row],[Pentecostés]]="","",""", """)</f>
        <v/>
      </c>
      <c r="V131" t="str">
        <f>IF(Table134568[[#This Row],[Virgen]]="","",""", """)</f>
        <v/>
      </c>
      <c r="X131" t="str">
        <f>IF(Table134568[[#This Row],[Niños]]="","",""", """)</f>
        <v/>
      </c>
      <c r="Z131" t="str">
        <f>IF(Table134568[[#This Row],[Laudes]]="","",""", """)</f>
        <v/>
      </c>
      <c r="AB131" t="str">
        <f>IF(Table134568[[#This Row],[Entrada]]="","",""", """)</f>
        <v/>
      </c>
      <c r="AD131" t="s">
        <v>54</v>
      </c>
      <c r="AE131" s="4" t="s">
        <v>648</v>
      </c>
      <c r="AF131" t="s">
        <v>55</v>
      </c>
      <c r="AG131" t="str">
        <f>IF(Table134568[[#This Row],[Categoria]]="Liturgia","liturgia",LOWER(LEFT(Table134568[[#This Row],[Titulo]],1)))</f>
        <v>p</v>
      </c>
      <c r="AH131" t="str">
        <f>LOWER(LEFT(Table134568[[#This Row],[Titulo]],1))</f>
        <v>p</v>
      </c>
      <c r="AI131" t="str">
        <f>LOWER(LEFT(Table134568[[#This Row],[Categoria]],1))</f>
        <v>p</v>
      </c>
      <c r="AJ131" t="str">
        <f>_xlfn.CONCAT(Table134568[[#This Row],[ID]:[c021]])</f>
        <v>{id:162,title: "Pentecostés", subtitle: "Hchos de los Apostoles 2,1-13 ", category: "Precatecumenado", moments: [""], url: "/cantos/resucito/p/pentecostes.html"},</v>
      </c>
      <c r="AK131" t="str">
        <f>UPPER(Table134568[[#This Row],[Titulo]])</f>
        <v>PENTECOSTÉS</v>
      </c>
      <c r="AL131" t="str">
        <f>LOWER(SUBSTITUTE(Table134568[[#This Row],[CANTO]], " ", ""))</f>
        <v>pentecostés</v>
      </c>
      <c r="AM131" t="str">
        <f>Table134568[[#This Row],[Subtitle5]]</f>
        <v xml:space="preserve">Hchos de los Apostoles 2,1-13 </v>
      </c>
      <c r="AO131" t="str">
        <f>[1]!Table1[[#Headers],[CANTO]]</f>
        <v>CANTO</v>
      </c>
      <c r="AP131" t="str">
        <f>Table134568[[#This Row],[CANTO]]</f>
        <v>PENTECOSTÉS</v>
      </c>
    </row>
    <row r="132" spans="1:42" x14ac:dyDescent="0.35">
      <c r="A132">
        <v>132</v>
      </c>
      <c r="B132" t="s">
        <v>42</v>
      </c>
      <c r="C132">
        <v>166</v>
      </c>
      <c r="D132" t="s">
        <v>43</v>
      </c>
      <c r="E132" t="s">
        <v>44</v>
      </c>
      <c r="F132" t="s">
        <v>45</v>
      </c>
      <c r="G132" t="s">
        <v>396</v>
      </c>
      <c r="H132" t="s">
        <v>47</v>
      </c>
      <c r="I132" t="s">
        <v>48</v>
      </c>
      <c r="J132" t="s">
        <v>45</v>
      </c>
      <c r="K132" s="9" t="s">
        <v>397</v>
      </c>
      <c r="L132" t="s">
        <v>50</v>
      </c>
      <c r="M132" t="s">
        <v>51</v>
      </c>
      <c r="N132" t="s">
        <v>45</v>
      </c>
      <c r="O132" t="s">
        <v>58</v>
      </c>
      <c r="P132" t="s">
        <v>45</v>
      </c>
      <c r="Q132" t="s">
        <v>53</v>
      </c>
      <c r="R132" t="s">
        <v>45</v>
      </c>
      <c r="T132" t="str">
        <f>IF(Table134568[[#This Row],[Pentecostés]]="","",""", """)</f>
        <v/>
      </c>
      <c r="V132" t="str">
        <f>IF(Table134568[[#This Row],[Virgen]]="","",""", """)</f>
        <v/>
      </c>
      <c r="X132" t="str">
        <f>IF(Table134568[[#This Row],[Niños]]="","",""", """)</f>
        <v/>
      </c>
      <c r="Z132" t="str">
        <f>IF(Table134568[[#This Row],[Laudes]]="","",""", """)</f>
        <v/>
      </c>
      <c r="AB132" t="str">
        <f>IF(Table134568[[#This Row],[Entrada]]="","",""", """)</f>
        <v/>
      </c>
      <c r="AD132" t="s">
        <v>54</v>
      </c>
      <c r="AE132" s="4" t="s">
        <v>649</v>
      </c>
      <c r="AF132" t="s">
        <v>55</v>
      </c>
      <c r="AG132" t="str">
        <f>IF(Table134568[[#This Row],[Categoria]]="Liturgia","liturgia",LOWER(LEFT(Table134568[[#This Row],[Titulo]],1)))</f>
        <v>p</v>
      </c>
      <c r="AH132" t="str">
        <f>LOWER(LEFT(Table134568[[#This Row],[Titulo]],1))</f>
        <v>p</v>
      </c>
      <c r="AI132" t="str">
        <f>LOWER(LEFT(Table134568[[#This Row],[Categoria]],1))</f>
        <v>p</v>
      </c>
      <c r="AJ132" t="str">
        <f>_xlfn.CONCAT(Table134568[[#This Row],[ID]:[c021]])</f>
        <v>{id:166,title: "Por el amor de mis amigos", subtitle: "Sal 122 (121) - Melodía hebraica ", category: "Precatecumenado", moments: [""], url: "/cantos/resucito/p/porelamordemisamigos.html"},</v>
      </c>
      <c r="AK132" t="str">
        <f>UPPER(Table134568[[#This Row],[Titulo]])</f>
        <v>POR EL AMOR DE MIS AMIGOS</v>
      </c>
      <c r="AL132" t="str">
        <f>LOWER(SUBSTITUTE(Table134568[[#This Row],[CANTO]], " ", ""))</f>
        <v>porelamordemisamigos</v>
      </c>
      <c r="AM132" t="str">
        <f>Table134568[[#This Row],[Subtitle5]]</f>
        <v xml:space="preserve">Sal 122 (121) - Melodía hebraica </v>
      </c>
      <c r="AO132" t="str">
        <f>[1]!Table1[[#Headers],[CANTO]]</f>
        <v>CANTO</v>
      </c>
      <c r="AP132" t="str">
        <f>Table134568[[#This Row],[CANTO]]</f>
        <v>POR EL AMOR DE MIS AMIGOS</v>
      </c>
    </row>
    <row r="133" spans="1:42" x14ac:dyDescent="0.35">
      <c r="A133">
        <v>133</v>
      </c>
      <c r="B133" t="s">
        <v>42</v>
      </c>
      <c r="C133">
        <v>167</v>
      </c>
      <c r="D133" t="s">
        <v>43</v>
      </c>
      <c r="E133" t="s">
        <v>44</v>
      </c>
      <c r="F133" t="s">
        <v>45</v>
      </c>
      <c r="G133" t="s">
        <v>398</v>
      </c>
      <c r="H133" t="s">
        <v>47</v>
      </c>
      <c r="I133" t="s">
        <v>48</v>
      </c>
      <c r="J133" t="s">
        <v>45</v>
      </c>
      <c r="K133" t="s">
        <v>399</v>
      </c>
      <c r="L133" t="s">
        <v>50</v>
      </c>
      <c r="M133" t="s">
        <v>51</v>
      </c>
      <c r="N133" t="s">
        <v>45</v>
      </c>
      <c r="O133" t="s">
        <v>58</v>
      </c>
      <c r="P133" t="s">
        <v>45</v>
      </c>
      <c r="Q133" t="s">
        <v>53</v>
      </c>
      <c r="R133" t="s">
        <v>45</v>
      </c>
      <c r="T133" t="str">
        <f>IF(Table134568[[#This Row],[Pentecostés]]="","",""", """)</f>
        <v/>
      </c>
      <c r="V133" t="str">
        <f>IF(Table134568[[#This Row],[Virgen]]="","",""", """)</f>
        <v/>
      </c>
      <c r="X133" t="str">
        <f>IF(Table134568[[#This Row],[Niños]]="","",""", """)</f>
        <v/>
      </c>
      <c r="Z133" t="str">
        <f>IF(Table134568[[#This Row],[Laudes]]="","",""", """)</f>
        <v/>
      </c>
      <c r="AB133" t="str">
        <f>IF(Table134568[[#This Row],[Entrada]]="","",""", """)</f>
        <v/>
      </c>
      <c r="AD133" t="s">
        <v>54</v>
      </c>
      <c r="AE133" s="4" t="s">
        <v>650</v>
      </c>
      <c r="AF133" t="s">
        <v>55</v>
      </c>
      <c r="AG133" t="str">
        <f>IF(Table134568[[#This Row],[Categoria]]="Liturgia","liturgia",LOWER(LEFT(Table134568[[#This Row],[Titulo]],1)))</f>
        <v>p</v>
      </c>
      <c r="AH133" t="str">
        <f>LOWER(LEFT(Table134568[[#This Row],[Titulo]],1))</f>
        <v>p</v>
      </c>
      <c r="AI133" t="str">
        <f>LOWER(LEFT(Table134568[[#This Row],[Categoria]],1))</f>
        <v>p</v>
      </c>
      <c r="AJ133" t="str">
        <f>_xlfn.CONCAT(Table134568[[#This Row],[ID]:[c021]])</f>
        <v>{id:167,title: "Por qué esta noche es diferente", subtitle: "Haggadá de Pesaj - Melodía hebraica", category: "Precatecumenado", moments: [""], url: "/cantos/resucito/p/porqueestanocheesdiferente.html"},</v>
      </c>
      <c r="AK133" t="str">
        <f>UPPER(Table134568[[#This Row],[Titulo]])</f>
        <v>POR QUÉ ESTA NOCHE ES DIFERENTE</v>
      </c>
      <c r="AL133" t="str">
        <f>LOWER(SUBSTITUTE(Table134568[[#This Row],[CANTO]], " ", ""))</f>
        <v>porquéestanocheesdiferente</v>
      </c>
      <c r="AM133" t="str">
        <f>Table134568[[#This Row],[Subtitle5]]</f>
        <v>Haggadá de Pesaj - Melodía hebraica</v>
      </c>
      <c r="AO133" t="str">
        <f>[1]!Table1[[#Headers],[CANTO]]</f>
        <v>CANTO</v>
      </c>
      <c r="AP133" t="str">
        <f>Table134568[[#This Row],[CANTO]]</f>
        <v>POR QUÉ ESTA NOCHE ES DIFERENTE</v>
      </c>
    </row>
    <row r="134" spans="1:42" x14ac:dyDescent="0.35">
      <c r="A134">
        <v>134</v>
      </c>
      <c r="B134" t="s">
        <v>42</v>
      </c>
      <c r="C134">
        <v>168</v>
      </c>
      <c r="D134" t="s">
        <v>43</v>
      </c>
      <c r="E134" t="s">
        <v>44</v>
      </c>
      <c r="F134" t="s">
        <v>45</v>
      </c>
      <c r="G134" t="s">
        <v>400</v>
      </c>
      <c r="H134" t="s">
        <v>47</v>
      </c>
      <c r="I134" t="s">
        <v>48</v>
      </c>
      <c r="J134" t="s">
        <v>45</v>
      </c>
      <c r="K134" s="9" t="s">
        <v>401</v>
      </c>
      <c r="L134" t="s">
        <v>50</v>
      </c>
      <c r="M134" t="s">
        <v>51</v>
      </c>
      <c r="N134" t="s">
        <v>45</v>
      </c>
      <c r="O134" t="s">
        <v>58</v>
      </c>
      <c r="P134" t="s">
        <v>45</v>
      </c>
      <c r="Q134" t="s">
        <v>53</v>
      </c>
      <c r="R134" t="s">
        <v>45</v>
      </c>
      <c r="T134" t="str">
        <f>IF(Table134568[[#This Row],[Pentecostés]]="","",""", """)</f>
        <v/>
      </c>
      <c r="V134" t="str">
        <f>IF(Table134568[[#This Row],[Virgen]]="","",""", """)</f>
        <v/>
      </c>
      <c r="X134" t="str">
        <f>IF(Table134568[[#This Row],[Niños]]="","",""", """)</f>
        <v/>
      </c>
      <c r="Z134" t="str">
        <f>IF(Table134568[[#This Row],[Laudes]]="","",""", """)</f>
        <v/>
      </c>
      <c r="AB134" t="str">
        <f>IF(Table134568[[#This Row],[Entrada]]="","",""", """)</f>
        <v/>
      </c>
      <c r="AD134" t="s">
        <v>54</v>
      </c>
      <c r="AE134" s="4" t="s">
        <v>651</v>
      </c>
      <c r="AF134" t="s">
        <v>55</v>
      </c>
      <c r="AG134" t="str">
        <f>IF(Table134568[[#This Row],[Categoria]]="Liturgia","liturgia",LOWER(LEFT(Table134568[[#This Row],[Titulo]],1)))</f>
        <v>p</v>
      </c>
      <c r="AH134" t="str">
        <f>LOWER(LEFT(Table134568[[#This Row],[Titulo]],1))</f>
        <v>p</v>
      </c>
      <c r="AI134" t="str">
        <f>LOWER(LEFT(Table134568[[#This Row],[Categoria]],1))</f>
        <v>p</v>
      </c>
      <c r="AJ134" t="str">
        <f>_xlfn.CONCAT(Table134568[[#This Row],[ID]:[c021]])</f>
        <v>{id:168,title: "Por qué las gentes conjuran", subtitle: "Salmo 2", category: "Precatecumenado", moments: [""], url: "/cantos/resucito/p/porquelasgentesconjuran.html"},</v>
      </c>
      <c r="AK134" t="str">
        <f>UPPER(Table134568[[#This Row],[Titulo]])</f>
        <v>POR QUÉ LAS GENTES CONJURAN</v>
      </c>
      <c r="AL134" t="str">
        <f>LOWER(SUBSTITUTE(Table134568[[#This Row],[CANTO]], " ", ""))</f>
        <v>porquélasgentesconjuran</v>
      </c>
      <c r="AM134" t="str">
        <f>Table134568[[#This Row],[Subtitle5]]</f>
        <v>Salmo 2</v>
      </c>
      <c r="AO134" t="str">
        <f>[1]!Table1[[#Headers],[CANTO]]</f>
        <v>CANTO</v>
      </c>
      <c r="AP134" t="str">
        <f>Table134568[[#This Row],[CANTO]]</f>
        <v>POR QUÉ LAS GENTES CONJURAN</v>
      </c>
    </row>
    <row r="135" spans="1:42" x14ac:dyDescent="0.35">
      <c r="A135">
        <v>135</v>
      </c>
      <c r="B135" t="s">
        <v>42</v>
      </c>
      <c r="C135">
        <v>169</v>
      </c>
      <c r="D135" t="s">
        <v>43</v>
      </c>
      <c r="E135" t="s">
        <v>44</v>
      </c>
      <c r="F135" t="s">
        <v>45</v>
      </c>
      <c r="G135" t="s">
        <v>402</v>
      </c>
      <c r="H135" t="s">
        <v>47</v>
      </c>
      <c r="I135" t="s">
        <v>48</v>
      </c>
      <c r="J135" t="s">
        <v>45</v>
      </c>
      <c r="K135" t="s">
        <v>403</v>
      </c>
      <c r="L135" t="s">
        <v>50</v>
      </c>
      <c r="M135" t="s">
        <v>51</v>
      </c>
      <c r="N135" t="s">
        <v>45</v>
      </c>
      <c r="O135" t="s">
        <v>58</v>
      </c>
      <c r="P135" t="s">
        <v>45</v>
      </c>
      <c r="Q135" t="s">
        <v>53</v>
      </c>
      <c r="R135" t="s">
        <v>45</v>
      </c>
      <c r="T135" t="str">
        <f>IF(Table134568[[#This Row],[Pentecostés]]="","",""", """)</f>
        <v/>
      </c>
      <c r="V135" t="str">
        <f>IF(Table134568[[#This Row],[Virgen]]="","",""", """)</f>
        <v/>
      </c>
      <c r="X135" t="str">
        <f>IF(Table134568[[#This Row],[Niños]]="","",""", """)</f>
        <v/>
      </c>
      <c r="Z135" t="str">
        <f>IF(Table134568[[#This Row],[Laudes]]="","",""", """)</f>
        <v/>
      </c>
      <c r="AB135" t="str">
        <f>IF(Table134568[[#This Row],[Entrada]]="","",""", """)</f>
        <v/>
      </c>
      <c r="AD135" t="s">
        <v>54</v>
      </c>
      <c r="AE135" s="4" t="s">
        <v>652</v>
      </c>
      <c r="AF135" t="s">
        <v>55</v>
      </c>
      <c r="AG135" t="str">
        <f>IF(Table134568[[#This Row],[Categoria]]="Liturgia","liturgia",LOWER(LEFT(Table134568[[#This Row],[Titulo]],1)))</f>
        <v>p</v>
      </c>
      <c r="AH135" t="str">
        <f>LOWER(LEFT(Table134568[[#This Row],[Titulo]],1))</f>
        <v>p</v>
      </c>
      <c r="AI135" t="str">
        <f>LOWER(LEFT(Table134568[[#This Row],[Categoria]],1))</f>
        <v>p</v>
      </c>
      <c r="AJ135" t="str">
        <f>_xlfn.CONCAT(Table134568[[#This Row],[ID]:[c021]])</f>
        <v>{id:169,title: "Porque mi yugo es suave", subtitle: "Mateo 11,28ss", category: "Precatecumenado", moments: [""], url: "/cantos/resucito/p/porquemiyugoessuave.html"},</v>
      </c>
      <c r="AK135" t="str">
        <f>UPPER(Table134568[[#This Row],[Titulo]])</f>
        <v>PORQUE MI YUGO ES SUAVE</v>
      </c>
      <c r="AL135" t="str">
        <f>LOWER(SUBSTITUTE(Table134568[[#This Row],[CANTO]], " ", ""))</f>
        <v>porquemiyugoessuave</v>
      </c>
      <c r="AM135" t="str">
        <f>Table134568[[#This Row],[Subtitle5]]</f>
        <v>Mateo 11,28ss</v>
      </c>
      <c r="AO135" t="str">
        <f>[1]!Table1[[#Headers],[CANTO]]</f>
        <v>CANTO</v>
      </c>
      <c r="AP135" t="str">
        <f>Table134568[[#This Row],[CANTO]]</f>
        <v>PORQUE MI YUGO ES SUAVE</v>
      </c>
    </row>
    <row r="136" spans="1:42" x14ac:dyDescent="0.35">
      <c r="A136">
        <v>136</v>
      </c>
      <c r="B136" t="s">
        <v>42</v>
      </c>
      <c r="C136">
        <v>174</v>
      </c>
      <c r="D136" t="s">
        <v>43</v>
      </c>
      <c r="E136" t="s">
        <v>44</v>
      </c>
      <c r="F136" t="s">
        <v>45</v>
      </c>
      <c r="G136" t="s">
        <v>410</v>
      </c>
      <c r="H136" t="s">
        <v>47</v>
      </c>
      <c r="I136" t="s">
        <v>48</v>
      </c>
      <c r="J136" t="s">
        <v>45</v>
      </c>
      <c r="K136" t="s">
        <v>411</v>
      </c>
      <c r="L136" t="s">
        <v>50</v>
      </c>
      <c r="M136" t="s">
        <v>51</v>
      </c>
      <c r="N136" t="s">
        <v>45</v>
      </c>
      <c r="O136" t="s">
        <v>58</v>
      </c>
      <c r="P136" t="s">
        <v>45</v>
      </c>
      <c r="Q136" t="s">
        <v>53</v>
      </c>
      <c r="R136" t="s">
        <v>45</v>
      </c>
      <c r="S136" t="s">
        <v>65</v>
      </c>
      <c r="T136" t="str">
        <f>IF(Table134568[[#This Row],[Pentecostés]]="","",""", """)</f>
        <v>", "</v>
      </c>
      <c r="U136" t="s">
        <v>26</v>
      </c>
      <c r="V136" t="str">
        <f>IF(Table134568[[#This Row],[Virgen]]="","",""", """)</f>
        <v>", "</v>
      </c>
      <c r="W136" t="s">
        <v>62</v>
      </c>
      <c r="X136" t="str">
        <f>IF(Table134568[[#This Row],[Niños]]="","",""", """)</f>
        <v/>
      </c>
      <c r="Z136" t="str">
        <f>IF(Table134568[[#This Row],[Laudes]]="","",""", """)</f>
        <v/>
      </c>
      <c r="AB136" t="str">
        <f>IF(Table134568[[#This Row],[Entrada]]="","",""", """)</f>
        <v/>
      </c>
      <c r="AD136" t="s">
        <v>54</v>
      </c>
      <c r="AE136" s="4" t="s">
        <v>653</v>
      </c>
      <c r="AF136" t="s">
        <v>55</v>
      </c>
      <c r="AG136" t="str">
        <f>IF(Table134568[[#This Row],[Categoria]]="Liturgia","liturgia",LOWER(LEFT(Table134568[[#This Row],[Titulo]],1)))</f>
        <v>q</v>
      </c>
      <c r="AH136" t="str">
        <f>LOWER(LEFT(Table134568[[#This Row],[Titulo]],1))</f>
        <v>q</v>
      </c>
      <c r="AI136" t="str">
        <f>LOWER(LEFT(Table134568[[#This Row],[Categoria]],1))</f>
        <v>p</v>
      </c>
      <c r="AJ136" t="str">
        <f>_xlfn.CONCAT(Table134568[[#This Row],[ID]:[c021]])</f>
        <v>{id:174,title: "Qué amables son tus moradas", subtitle: "Sal 84 (83)", category: "Precatecumenado", moments: ["Cuaresma", "Laudes", "Nuevo Testamento"], url: "/cantos/resucito/q/queamablessontusmoradas.html"},</v>
      </c>
      <c r="AK136" t="str">
        <f>UPPER(Table134568[[#This Row],[Titulo]])</f>
        <v>QUÉ AMABLES SON TUS MORADAS</v>
      </c>
      <c r="AL136" t="str">
        <f>LOWER(SUBSTITUTE(Table134568[[#This Row],[CANTO]], " ", ""))</f>
        <v>quéamablessontusmoradas</v>
      </c>
      <c r="AM136" t="str">
        <f>Table134568[[#This Row],[Subtitle5]]</f>
        <v>Sal 84 (83)</v>
      </c>
      <c r="AO136" t="str">
        <f>[1]!Table1[[#Headers],[CANTO]]</f>
        <v>CANTO</v>
      </c>
      <c r="AP136" t="str">
        <f>Table134568[[#This Row],[CANTO]]</f>
        <v>QUÉ AMABLES SON TUS MORADAS</v>
      </c>
    </row>
    <row r="137" spans="1:42" x14ac:dyDescent="0.35">
      <c r="A137">
        <v>137</v>
      </c>
      <c r="B137" t="s">
        <v>42</v>
      </c>
      <c r="C137">
        <v>175</v>
      </c>
      <c r="D137" t="s">
        <v>43</v>
      </c>
      <c r="E137" t="s">
        <v>44</v>
      </c>
      <c r="F137" t="s">
        <v>45</v>
      </c>
      <c r="G137" t="s">
        <v>412</v>
      </c>
      <c r="H137" t="s">
        <v>47</v>
      </c>
      <c r="I137" t="s">
        <v>48</v>
      </c>
      <c r="J137" t="s">
        <v>45</v>
      </c>
      <c r="K137" t="s">
        <v>350</v>
      </c>
      <c r="L137" t="s">
        <v>50</v>
      </c>
      <c r="M137" t="s">
        <v>51</v>
      </c>
      <c r="N137" t="s">
        <v>45</v>
      </c>
      <c r="O137" t="s">
        <v>58</v>
      </c>
      <c r="P137" t="s">
        <v>45</v>
      </c>
      <c r="Q137" t="s">
        <v>53</v>
      </c>
      <c r="R137" t="s">
        <v>45</v>
      </c>
      <c r="S137" t="s">
        <v>93</v>
      </c>
      <c r="T137" t="str">
        <f>IF(Table134568[[#This Row],[Pentecostés]]="","",""", """)</f>
        <v>", "</v>
      </c>
      <c r="U137" t="s">
        <v>90</v>
      </c>
      <c r="V137" t="str">
        <f>IF(Table134568[[#This Row],[Virgen]]="","",""", """)</f>
        <v/>
      </c>
      <c r="X137" t="str">
        <f>IF(Table134568[[#This Row],[Niños]]="","",""", """)</f>
        <v/>
      </c>
      <c r="Z137" t="str">
        <f>IF(Table134568[[#This Row],[Laudes]]="","",""", """)</f>
        <v/>
      </c>
      <c r="AB137" t="str">
        <f>IF(Table134568[[#This Row],[Entrada]]="","",""", """)</f>
        <v/>
      </c>
      <c r="AD137" t="s">
        <v>54</v>
      </c>
      <c r="AE137" s="4" t="s">
        <v>654</v>
      </c>
      <c r="AF137" t="s">
        <v>55</v>
      </c>
      <c r="AG137" t="str">
        <f>IF(Table134568[[#This Row],[Categoria]]="Liturgia","liturgia",LOWER(LEFT(Table134568[[#This Row],[Titulo]],1)))</f>
        <v>q</v>
      </c>
      <c r="AH137" t="str">
        <f>LOWER(LEFT(Table134568[[#This Row],[Titulo]],1))</f>
        <v>q</v>
      </c>
      <c r="AI137" t="str">
        <f>LOWER(LEFT(Table134568[[#This Row],[Categoria]],1))</f>
        <v>p</v>
      </c>
      <c r="AJ137" t="str">
        <f>_xlfn.CONCAT(Table134568[[#This Row],[ID]:[c021]])</f>
        <v>{id:175,title: "Qué estupendo, qué alegría", subtitle: "Sal 133 (132)", category: "Precatecumenado", moments: ["Adviento", "Navidad"], url: "/cantos/resucito/q/queestupendoquealegria.html"},</v>
      </c>
      <c r="AK137" t="str">
        <f>UPPER(Table134568[[#This Row],[Titulo]])</f>
        <v>QUÉ ESTUPENDO, QUÉ ALEGRÍA</v>
      </c>
      <c r="AL137" t="str">
        <f>LOWER(SUBSTITUTE(Table134568[[#This Row],[CANTO]], " ", ""))</f>
        <v>quéestupendo,quéalegría</v>
      </c>
      <c r="AM137" t="str">
        <f>Table134568[[#This Row],[Subtitle5]]</f>
        <v>Sal 133 (132)</v>
      </c>
      <c r="AO137" t="str">
        <f>[1]!Table1[[#Headers],[CANTO]]</f>
        <v>CANTO</v>
      </c>
      <c r="AP137" t="str">
        <f>Table134568[[#This Row],[CANTO]]</f>
        <v>QUÉ ESTUPENDO, QUÉ ALEGRÍA</v>
      </c>
    </row>
    <row r="138" spans="1:42" x14ac:dyDescent="0.35">
      <c r="A138">
        <v>138</v>
      </c>
      <c r="B138" t="s">
        <v>42</v>
      </c>
      <c r="C138">
        <v>176</v>
      </c>
      <c r="D138" t="s">
        <v>43</v>
      </c>
      <c r="E138" t="s">
        <v>44</v>
      </c>
      <c r="F138" t="s">
        <v>45</v>
      </c>
      <c r="G138" t="s">
        <v>413</v>
      </c>
      <c r="H138" t="s">
        <v>47</v>
      </c>
      <c r="I138" t="s">
        <v>48</v>
      </c>
      <c r="J138" t="s">
        <v>45</v>
      </c>
      <c r="K138" t="s">
        <v>414</v>
      </c>
      <c r="L138" t="s">
        <v>50</v>
      </c>
      <c r="M138" t="s">
        <v>51</v>
      </c>
      <c r="N138" t="s">
        <v>45</v>
      </c>
      <c r="O138" t="s">
        <v>58</v>
      </c>
      <c r="P138" t="s">
        <v>45</v>
      </c>
      <c r="Q138" t="s">
        <v>53</v>
      </c>
      <c r="R138" t="s">
        <v>45</v>
      </c>
      <c r="S138" t="s">
        <v>18</v>
      </c>
      <c r="T138" t="str">
        <f>IF(Table134568[[#This Row],[Pentecostés]]="","",""", """)</f>
        <v/>
      </c>
      <c r="V138" t="str">
        <f>IF(Table134568[[#This Row],[Virgen]]="","",""", """)</f>
        <v/>
      </c>
      <c r="X138" t="str">
        <f>IF(Table134568[[#This Row],[Niños]]="","",""", """)</f>
        <v/>
      </c>
      <c r="Z138" t="str">
        <f>IF(Table134568[[#This Row],[Laudes]]="","",""", """)</f>
        <v/>
      </c>
      <c r="AB138" t="str">
        <f>IF(Table134568[[#This Row],[Entrada]]="","",""", """)</f>
        <v/>
      </c>
      <c r="AD138" t="s">
        <v>54</v>
      </c>
      <c r="AE138" s="4" t="s">
        <v>655</v>
      </c>
      <c r="AF138" t="s">
        <v>55</v>
      </c>
      <c r="AG138" t="str">
        <f>IF(Table134568[[#This Row],[Categoria]]="Liturgia","liturgia",LOWER(LEFT(Table134568[[#This Row],[Titulo]],1)))</f>
        <v>q</v>
      </c>
      <c r="AH138" t="str">
        <f>LOWER(LEFT(Table134568[[#This Row],[Titulo]],1))</f>
        <v>q</v>
      </c>
      <c r="AI138" t="str">
        <f>LOWER(LEFT(Table134568[[#This Row],[Categoria]],1))</f>
        <v>p</v>
      </c>
      <c r="AJ138" t="str">
        <f>_xlfn.CONCAT(Table134568[[#This Row],[ID]:[c021]])</f>
        <v>{id:176,title: "Quién es ésta que sube del desierto", subtitle: "Cantar de los Cantares 8,5-7", category: "Precatecumenado", moments: ["Pascua"], url: "/cantos/resucito/q/quienesestaquesubedeldesierto.html"},</v>
      </c>
      <c r="AK138" t="str">
        <f>UPPER(Table134568[[#This Row],[Titulo]])</f>
        <v>QUIÉN ES ÉSTA QUE SUBE DEL DESIERTO</v>
      </c>
      <c r="AL138" t="str">
        <f>LOWER(SUBSTITUTE(Table134568[[#This Row],[CANTO]], " ", ""))</f>
        <v>quiéneséstaquesubedeldesierto</v>
      </c>
      <c r="AM138" t="str">
        <f>Table134568[[#This Row],[Subtitle5]]</f>
        <v>Cantar de los Cantares 8,5-7</v>
      </c>
      <c r="AO138" t="str">
        <f>[1]!Table1[[#Headers],[CANTO]]</f>
        <v>CANTO</v>
      </c>
      <c r="AP138" t="str">
        <f>Table134568[[#This Row],[CANTO]]</f>
        <v>QUIÉN ES ÉSTA QUE SUBE DEL DESIERTO</v>
      </c>
    </row>
    <row r="139" spans="1:42" x14ac:dyDescent="0.35">
      <c r="A139">
        <v>139</v>
      </c>
      <c r="B139" t="s">
        <v>42</v>
      </c>
      <c r="C139">
        <v>177</v>
      </c>
      <c r="D139" t="s">
        <v>43</v>
      </c>
      <c r="E139" t="s">
        <v>44</v>
      </c>
      <c r="F139" t="s">
        <v>45</v>
      </c>
      <c r="G139" t="s">
        <v>415</v>
      </c>
      <c r="H139" t="s">
        <v>47</v>
      </c>
      <c r="I139" t="s">
        <v>48</v>
      </c>
      <c r="J139" t="s">
        <v>45</v>
      </c>
      <c r="K139" t="s">
        <v>416</v>
      </c>
      <c r="L139" t="s">
        <v>50</v>
      </c>
      <c r="M139" t="s">
        <v>51</v>
      </c>
      <c r="N139" t="s">
        <v>45</v>
      </c>
      <c r="O139" t="s">
        <v>58</v>
      </c>
      <c r="P139" t="s">
        <v>45</v>
      </c>
      <c r="Q139" t="s">
        <v>53</v>
      </c>
      <c r="R139" t="s">
        <v>45</v>
      </c>
      <c r="S139" t="s">
        <v>18</v>
      </c>
      <c r="T139" t="str">
        <f>IF(Table134568[[#This Row],[Pentecostés]]="","",""", """)</f>
        <v/>
      </c>
      <c r="V139" t="str">
        <f>IF(Table134568[[#This Row],[Virgen]]="","",""", """)</f>
        <v/>
      </c>
      <c r="X139" t="str">
        <f>IF(Table134568[[#This Row],[Niños]]="","",""", """)</f>
        <v/>
      </c>
      <c r="Z139" t="str">
        <f>IF(Table134568[[#This Row],[Laudes]]="","",""", """)</f>
        <v/>
      </c>
      <c r="AB139" t="str">
        <f>IF(Table134568[[#This Row],[Entrada]]="","",""", """)</f>
        <v/>
      </c>
      <c r="AD139" t="s">
        <v>54</v>
      </c>
      <c r="AE139" s="4" t="s">
        <v>656</v>
      </c>
      <c r="AF139" t="s">
        <v>55</v>
      </c>
      <c r="AG139" t="str">
        <f>IF(Table134568[[#This Row],[Categoria]]="Liturgia","liturgia",LOWER(LEFT(Table134568[[#This Row],[Titulo]],1)))</f>
        <v>q</v>
      </c>
      <c r="AH139" t="str">
        <f>LOWER(LEFT(Table134568[[#This Row],[Titulo]],1))</f>
        <v>q</v>
      </c>
      <c r="AI139" t="str">
        <f>LOWER(LEFT(Table134568[[#This Row],[Categoria]],1))</f>
        <v>p</v>
      </c>
      <c r="AJ139" t="str">
        <f>_xlfn.CONCAT(Table134568[[#This Row],[ID]:[c021]])</f>
        <v>{id:177,title: "Quién nos separará", subtitle: "Romanos 8,34-39", category: "Precatecumenado", moments: ["Pascua"], url: "/cantos/resucito/q/quiennosseparara.html"},</v>
      </c>
      <c r="AK139" t="str">
        <f>UPPER(Table134568[[#This Row],[Titulo]])</f>
        <v>QUIÉN NOS SEPARARÁ</v>
      </c>
      <c r="AL139" t="str">
        <f>LOWER(SUBSTITUTE(Table134568[[#This Row],[CANTO]], " ", ""))</f>
        <v>quiénnosseparará</v>
      </c>
      <c r="AM139" t="str">
        <f>Table134568[[#This Row],[Subtitle5]]</f>
        <v>Romanos 8,34-39</v>
      </c>
      <c r="AO139" t="str">
        <f>[1]!Table1[[#Headers],[CANTO]]</f>
        <v>CANTO</v>
      </c>
      <c r="AP139" t="str">
        <f>Table134568[[#This Row],[CANTO]]</f>
        <v>QUIÉN NOS SEPARARÁ</v>
      </c>
    </row>
    <row r="140" spans="1:42" x14ac:dyDescent="0.35">
      <c r="A140">
        <v>140</v>
      </c>
      <c r="B140" t="s">
        <v>42</v>
      </c>
      <c r="C140">
        <v>178</v>
      </c>
      <c r="D140" t="s">
        <v>43</v>
      </c>
      <c r="E140" t="s">
        <v>44</v>
      </c>
      <c r="F140" t="s">
        <v>45</v>
      </c>
      <c r="G140" t="s">
        <v>417</v>
      </c>
      <c r="H140" t="s">
        <v>47</v>
      </c>
      <c r="I140" t="s">
        <v>48</v>
      </c>
      <c r="J140" t="s">
        <v>45</v>
      </c>
      <c r="K140" t="s">
        <v>418</v>
      </c>
      <c r="L140" t="s">
        <v>50</v>
      </c>
      <c r="M140" t="s">
        <v>51</v>
      </c>
      <c r="N140" t="s">
        <v>45</v>
      </c>
      <c r="O140" t="s">
        <v>58</v>
      </c>
      <c r="P140" t="s">
        <v>45</v>
      </c>
      <c r="Q140" t="s">
        <v>53</v>
      </c>
      <c r="R140" t="s">
        <v>45</v>
      </c>
      <c r="S140" t="s">
        <v>18</v>
      </c>
      <c r="T140" t="str">
        <f>IF(Table134568[[#This Row],[Pentecostés]]="","",""", """)</f>
        <v/>
      </c>
      <c r="V140" t="str">
        <f>IF(Table134568[[#This Row],[Virgen]]="","",""", """)</f>
        <v/>
      </c>
      <c r="X140" t="str">
        <f>IF(Table134568[[#This Row],[Niños]]="","",""", """)</f>
        <v/>
      </c>
      <c r="Z140" t="str">
        <f>IF(Table134568[[#This Row],[Laudes]]="","",""", """)</f>
        <v/>
      </c>
      <c r="AB140" t="str">
        <f>IF(Table134568[[#This Row],[Entrada]]="","",""", """)</f>
        <v/>
      </c>
      <c r="AD140" t="s">
        <v>54</v>
      </c>
      <c r="AE140" s="4" t="s">
        <v>657</v>
      </c>
      <c r="AF140" t="s">
        <v>55</v>
      </c>
      <c r="AG140" t="str">
        <f>IF(Table134568[[#This Row],[Categoria]]="Liturgia","liturgia",LOWER(LEFT(Table134568[[#This Row],[Titulo]],1)))</f>
        <v>q</v>
      </c>
      <c r="AH140" t="str">
        <f>LOWER(LEFT(Table134568[[#This Row],[Titulo]],1))</f>
        <v>q</v>
      </c>
      <c r="AI140" t="str">
        <f>LOWER(LEFT(Table134568[[#This Row],[Categoria]],1))</f>
        <v>p</v>
      </c>
      <c r="AJ140" t="str">
        <f>_xlfn.CONCAT(Table134568[[#This Row],[ID]:[c021]])</f>
        <v>{id:178,title: "Quiero andar, madre, a Jerusalén", subtitle: "Canto sefardí", category: "Precatecumenado", moments: ["Pascua"], url: "/cantos/resucito/q/quieroandarmadreajerusalen.html"},</v>
      </c>
      <c r="AK140" t="str">
        <f>UPPER(Table134568[[#This Row],[Titulo]])</f>
        <v>QUIERO ANDAR, MADRE, A JERUSALÉN</v>
      </c>
      <c r="AL140" t="str">
        <f>LOWER(SUBSTITUTE(Table134568[[#This Row],[CANTO]], " ", ""))</f>
        <v>quieroandar,madre,ajerusalén</v>
      </c>
      <c r="AM140" t="str">
        <f>Table134568[[#This Row],[Subtitle5]]</f>
        <v>Canto sefardí</v>
      </c>
      <c r="AO140" t="str">
        <f>[1]!Table1[[#Headers],[CANTO]]</f>
        <v>CANTO</v>
      </c>
      <c r="AP140" t="str">
        <f>Table134568[[#This Row],[CANTO]]</f>
        <v>QUIERO ANDAR, MADRE, A JERUSALÉN</v>
      </c>
    </row>
    <row r="141" spans="1:42" x14ac:dyDescent="0.35">
      <c r="A141">
        <v>141</v>
      </c>
      <c r="B141" t="s">
        <v>42</v>
      </c>
      <c r="C141">
        <v>179</v>
      </c>
      <c r="D141" t="s">
        <v>43</v>
      </c>
      <c r="E141" t="s">
        <v>44</v>
      </c>
      <c r="F141" t="s">
        <v>45</v>
      </c>
      <c r="G141" t="s">
        <v>419</v>
      </c>
      <c r="H141" t="s">
        <v>47</v>
      </c>
      <c r="I141" t="s">
        <v>48</v>
      </c>
      <c r="J141" t="s">
        <v>45</v>
      </c>
      <c r="K141" t="s">
        <v>420</v>
      </c>
      <c r="L141" t="s">
        <v>50</v>
      </c>
      <c r="M141" t="s">
        <v>51</v>
      </c>
      <c r="N141" t="s">
        <v>45</v>
      </c>
      <c r="O141" t="s">
        <v>58</v>
      </c>
      <c r="P141" t="s">
        <v>45</v>
      </c>
      <c r="Q141" t="s">
        <v>53</v>
      </c>
      <c r="R141" t="s">
        <v>45</v>
      </c>
      <c r="S141" t="s">
        <v>28</v>
      </c>
      <c r="T141" t="str">
        <f>IF(Table134568[[#This Row],[Pentecostés]]="","",""", """)</f>
        <v>", "</v>
      </c>
      <c r="U141" t="s">
        <v>66</v>
      </c>
      <c r="V141" t="str">
        <f>IF(Table134568[[#This Row],[Virgen]]="","",""", """)</f>
        <v/>
      </c>
      <c r="X141" t="str">
        <f>IF(Table134568[[#This Row],[Niños]]="","",""", """)</f>
        <v/>
      </c>
      <c r="Z141" t="str">
        <f>IF(Table134568[[#This Row],[Laudes]]="","",""", """)</f>
        <v/>
      </c>
      <c r="AB141" t="str">
        <f>IF(Table134568[[#This Row],[Entrada]]="","",""", """)</f>
        <v/>
      </c>
      <c r="AD141" t="s">
        <v>54</v>
      </c>
      <c r="AE141" s="4" t="s">
        <v>658</v>
      </c>
      <c r="AF141" t="s">
        <v>55</v>
      </c>
      <c r="AG141" t="str">
        <f>IF(Table134568[[#This Row],[Categoria]]="Liturgia","liturgia",LOWER(LEFT(Table134568[[#This Row],[Titulo]],1)))</f>
        <v>q</v>
      </c>
      <c r="AH141" t="str">
        <f>LOWER(LEFT(Table134568[[#This Row],[Titulo]],1))</f>
        <v>q</v>
      </c>
      <c r="AI141" t="str">
        <f>LOWER(LEFT(Table134568[[#This Row],[Categoria]],1))</f>
        <v>p</v>
      </c>
      <c r="AJ141" t="str">
        <f>_xlfn.CONCAT(Table134568[[#This Row],[ID]:[c021]])</f>
        <v>{id:179,title: "Quiero cantar", subtitle: "Sal 57 (56)", category: "Precatecumenado", moments: ["Entrada", "Antiguo Testamento"], url: "/cantos/resucito/q/quierocantar.html"},</v>
      </c>
      <c r="AK141" t="str">
        <f>UPPER(Table134568[[#This Row],[Titulo]])</f>
        <v>QUIERO CANTAR</v>
      </c>
      <c r="AL141" t="str">
        <f>LOWER(SUBSTITUTE(Table134568[[#This Row],[CANTO]], " ", ""))</f>
        <v>quierocantar</v>
      </c>
      <c r="AM141" t="str">
        <f>Table134568[[#This Row],[Subtitle5]]</f>
        <v>Sal 57 (56)</v>
      </c>
      <c r="AO141" t="str">
        <f>[1]!Table1[[#Headers],[CANTO]]</f>
        <v>CANTO</v>
      </c>
      <c r="AP141" t="str">
        <f>Table134568[[#This Row],[CANTO]]</f>
        <v>QUIERO CANTAR</v>
      </c>
    </row>
    <row r="142" spans="1:42" x14ac:dyDescent="0.35">
      <c r="A142">
        <v>142</v>
      </c>
      <c r="B142" t="s">
        <v>42</v>
      </c>
      <c r="C142">
        <v>180</v>
      </c>
      <c r="D142" t="s">
        <v>43</v>
      </c>
      <c r="E142" t="s">
        <v>44</v>
      </c>
      <c r="F142" t="s">
        <v>45</v>
      </c>
      <c r="G142" t="s">
        <v>421</v>
      </c>
      <c r="H142" t="s">
        <v>47</v>
      </c>
      <c r="I142" t="s">
        <v>48</v>
      </c>
      <c r="J142" t="s">
        <v>45</v>
      </c>
      <c r="K142" t="s">
        <v>376</v>
      </c>
      <c r="L142" t="s">
        <v>50</v>
      </c>
      <c r="M142" t="s">
        <v>51</v>
      </c>
      <c r="N142" t="s">
        <v>45</v>
      </c>
      <c r="O142" t="s">
        <v>58</v>
      </c>
      <c r="P142" t="s">
        <v>45</v>
      </c>
      <c r="Q142" t="s">
        <v>53</v>
      </c>
      <c r="R142" t="s">
        <v>45</v>
      </c>
      <c r="S142" t="s">
        <v>101</v>
      </c>
      <c r="T142" t="str">
        <f>IF(Table134568[[#This Row],[Pentecostés]]="","",""", """)</f>
        <v>", "</v>
      </c>
      <c r="U142" t="s">
        <v>66</v>
      </c>
      <c r="V142" t="str">
        <f>IF(Table134568[[#This Row],[Virgen]]="","",""", """)</f>
        <v/>
      </c>
      <c r="X142" t="str">
        <f>IF(Table134568[[#This Row],[Niños]]="","",""", """)</f>
        <v/>
      </c>
      <c r="Z142" t="str">
        <f>IF(Table134568[[#This Row],[Laudes]]="","",""", """)</f>
        <v/>
      </c>
      <c r="AB142" t="str">
        <f>IF(Table134568[[#This Row],[Entrada]]="","",""", """)</f>
        <v/>
      </c>
      <c r="AD142" t="s">
        <v>54</v>
      </c>
      <c r="AE142" s="4" t="s">
        <v>659</v>
      </c>
      <c r="AF142" t="s">
        <v>55</v>
      </c>
      <c r="AG142" t="str">
        <f>IF(Table134568[[#This Row],[Categoria]]="Liturgia","liturgia",LOWER(LEFT(Table134568[[#This Row],[Titulo]],1)))</f>
        <v>r</v>
      </c>
      <c r="AH142" t="str">
        <f>LOWER(LEFT(Table134568[[#This Row],[Titulo]],1))</f>
        <v>r</v>
      </c>
      <c r="AI142" t="str">
        <f>LOWER(LEFT(Table134568[[#This Row],[Categoria]],1))</f>
        <v>p</v>
      </c>
      <c r="AJ142" t="str">
        <f>_xlfn.CONCAT(Table134568[[#This Row],[ID]:[c021]])</f>
        <v>{id:180,title: "Resucitó", subtitle: "(Kiko Argüello)", category: "Precatecumenado", moments: ["Paz", "Antiguo Testamento"], url: "/cantos/resucito/r/resucito.html"},</v>
      </c>
      <c r="AK142" t="str">
        <f>UPPER(Table134568[[#This Row],[Titulo]])</f>
        <v>RESUCITÓ</v>
      </c>
      <c r="AL142" t="str">
        <f>LOWER(SUBSTITUTE(Table134568[[#This Row],[CANTO]], " ", ""))</f>
        <v>resucitó</v>
      </c>
      <c r="AM142" t="str">
        <f>Table134568[[#This Row],[Subtitle5]]</f>
        <v>(Kiko Argüello)</v>
      </c>
      <c r="AO142" t="str">
        <f>[1]!Table1[[#Headers],[CANTO]]</f>
        <v>CANTO</v>
      </c>
      <c r="AP142" t="str">
        <f>Table134568[[#This Row],[CANTO]]</f>
        <v>RESUCITÓ</v>
      </c>
    </row>
    <row r="143" spans="1:42" x14ac:dyDescent="0.35">
      <c r="A143">
        <v>143</v>
      </c>
      <c r="B143" t="s">
        <v>42</v>
      </c>
      <c r="C143">
        <v>181</v>
      </c>
      <c r="D143" t="s">
        <v>43</v>
      </c>
      <c r="E143" t="s">
        <v>44</v>
      </c>
      <c r="F143" t="s">
        <v>45</v>
      </c>
      <c r="G143" t="s">
        <v>422</v>
      </c>
      <c r="H143" t="s">
        <v>47</v>
      </c>
      <c r="I143" t="s">
        <v>48</v>
      </c>
      <c r="J143" t="s">
        <v>45</v>
      </c>
      <c r="K143" t="s">
        <v>423</v>
      </c>
      <c r="L143" t="s">
        <v>50</v>
      </c>
      <c r="M143" t="s">
        <v>51</v>
      </c>
      <c r="N143" t="s">
        <v>45</v>
      </c>
      <c r="O143" t="s">
        <v>58</v>
      </c>
      <c r="P143" t="s">
        <v>45</v>
      </c>
      <c r="Q143" t="s">
        <v>53</v>
      </c>
      <c r="R143" t="s">
        <v>45</v>
      </c>
      <c r="S143" t="s">
        <v>59</v>
      </c>
      <c r="T143" t="str">
        <f>IF(Table134568[[#This Row],[Pentecostés]]="","",""", """)</f>
        <v>", "</v>
      </c>
      <c r="U143" t="s">
        <v>81</v>
      </c>
      <c r="V143" t="str">
        <f>IF(Table134568[[#This Row],[Virgen]]="","",""", """)</f>
        <v>", "</v>
      </c>
      <c r="W143" t="s">
        <v>66</v>
      </c>
      <c r="X143" t="str">
        <f>IF(Table134568[[#This Row],[Niños]]="","",""", """)</f>
        <v/>
      </c>
      <c r="Z143" t="str">
        <f>IF(Table134568[[#This Row],[Laudes]]="","",""", """)</f>
        <v/>
      </c>
      <c r="AB143" t="str">
        <f>IF(Table134568[[#This Row],[Entrada]]="","",""", """)</f>
        <v/>
      </c>
      <c r="AD143" t="s">
        <v>54</v>
      </c>
      <c r="AE143" s="4" t="s">
        <v>660</v>
      </c>
      <c r="AF143" t="s">
        <v>55</v>
      </c>
      <c r="AG143" t="str">
        <f>IF(Table134568[[#This Row],[Categoria]]="Liturgia","liturgia",LOWER(LEFT(Table134568[[#This Row],[Titulo]],1)))</f>
        <v>r</v>
      </c>
      <c r="AH143" t="str">
        <f>LOWER(LEFT(Table134568[[#This Row],[Titulo]],1))</f>
        <v>r</v>
      </c>
      <c r="AI143" t="str">
        <f>LOWER(LEFT(Table134568[[#This Row],[Categoria]],1))</f>
        <v>p</v>
      </c>
      <c r="AJ143" t="str">
        <f>_xlfn.CONCAT(Table134568[[#This Row],[ID]:[c021]])</f>
        <v>{id:181,title: "Resurrexit", subtitle: "Juan 11,25s", category: "Precatecumenado", moments: ["Comunión", "Final", "Antiguo Testamento"], url: "/cantos/resucito/r/resurrexit.html"},</v>
      </c>
      <c r="AK143" t="str">
        <f>UPPER(Table134568[[#This Row],[Titulo]])</f>
        <v>RESURREXIT</v>
      </c>
      <c r="AL143" t="str">
        <f>LOWER(SUBSTITUTE(Table134568[[#This Row],[CANTO]], " ", ""))</f>
        <v>resurrexit</v>
      </c>
      <c r="AM143" t="str">
        <f>Table134568[[#This Row],[Subtitle5]]</f>
        <v>Juan 11,25s</v>
      </c>
      <c r="AO143" t="str">
        <f>[1]!Table1[[#Headers],[CANTO]]</f>
        <v>CANTO</v>
      </c>
      <c r="AP143" t="str">
        <f>Table134568[[#This Row],[CANTO]]</f>
        <v>RESURREXIT</v>
      </c>
    </row>
    <row r="144" spans="1:42" x14ac:dyDescent="0.35">
      <c r="A144">
        <v>144</v>
      </c>
      <c r="B144" t="s">
        <v>42</v>
      </c>
      <c r="C144">
        <v>187</v>
      </c>
      <c r="D144" t="s">
        <v>43</v>
      </c>
      <c r="E144" t="s">
        <v>44</v>
      </c>
      <c r="F144" t="s">
        <v>45</v>
      </c>
      <c r="G144" t="s">
        <v>433</v>
      </c>
      <c r="H144" t="s">
        <v>47</v>
      </c>
      <c r="I144" t="s">
        <v>48</v>
      </c>
      <c r="J144" t="s">
        <v>45</v>
      </c>
      <c r="K144" t="s">
        <v>434</v>
      </c>
      <c r="L144" t="s">
        <v>50</v>
      </c>
      <c r="M144" t="s">
        <v>51</v>
      </c>
      <c r="N144" t="s">
        <v>45</v>
      </c>
      <c r="O144" t="s">
        <v>58</v>
      </c>
      <c r="P144" t="s">
        <v>45</v>
      </c>
      <c r="Q144" t="s">
        <v>53</v>
      </c>
      <c r="R144" t="s">
        <v>45</v>
      </c>
      <c r="T144" t="str">
        <f>IF(Table134568[[#This Row],[Pentecostés]]="","",""", """)</f>
        <v/>
      </c>
      <c r="V144" t="str">
        <f>IF(Table134568[[#This Row],[Virgen]]="","",""", """)</f>
        <v/>
      </c>
      <c r="X144" t="str">
        <f>IF(Table134568[[#This Row],[Niños]]="","",""", """)</f>
        <v/>
      </c>
      <c r="Z144" t="str">
        <f>IF(Table134568[[#This Row],[Laudes]]="","",""", """)</f>
        <v/>
      </c>
      <c r="AB144" t="str">
        <f>IF(Table134568[[#This Row],[Entrada]]="","",""", """)</f>
        <v/>
      </c>
      <c r="AD144" t="s">
        <v>54</v>
      </c>
      <c r="AE144" s="4" t="s">
        <v>661</v>
      </c>
      <c r="AF144" t="s">
        <v>55</v>
      </c>
      <c r="AG144" t="str">
        <f>IF(Table134568[[#This Row],[Categoria]]="Liturgia","liturgia",LOWER(LEFT(Table134568[[#This Row],[Titulo]],1)))</f>
        <v>s</v>
      </c>
      <c r="AH144" t="str">
        <f>LOWER(LEFT(Table134568[[#This Row],[Titulo]],1))</f>
        <v>s</v>
      </c>
      <c r="AI144" t="str">
        <f>LOWER(LEFT(Table134568[[#This Row],[Categoria]],1))</f>
        <v>p</v>
      </c>
      <c r="AJ144" t="str">
        <f>_xlfn.CONCAT(Table134568[[#This Row],[ID]:[c021]])</f>
        <v>{id:187,title: "Salve, reina de los cielos", subtitle: "Himno lat. «Ave, Regina Caelorum»", category: "Precatecumenado", moments: [""], url: "/cantos/resucito/s/salvereinadeloscielos.html"},</v>
      </c>
      <c r="AK144" t="str">
        <f>UPPER(Table134568[[#This Row],[Titulo]])</f>
        <v>SALVE, REINA DE LOS CIELOS</v>
      </c>
      <c r="AL144" t="str">
        <f>LOWER(SUBSTITUTE(Table134568[[#This Row],[CANTO]], " ", ""))</f>
        <v>salve,reinadeloscielos</v>
      </c>
      <c r="AM144" t="str">
        <f>Table134568[[#This Row],[Subtitle5]]</f>
        <v>Himno lat. «Ave, Regina Caelorum»</v>
      </c>
      <c r="AO144" t="str">
        <f>[1]!Table1[[#Headers],[CANTO]]</f>
        <v>CANTO</v>
      </c>
      <c r="AP144" t="str">
        <f>Table134568[[#This Row],[CANTO]]</f>
        <v>SALVE, REINA DE LOS CIELOS</v>
      </c>
    </row>
    <row r="145" spans="1:42" x14ac:dyDescent="0.35">
      <c r="A145">
        <v>145</v>
      </c>
      <c r="B145" t="s">
        <v>42</v>
      </c>
      <c r="C145">
        <v>194</v>
      </c>
      <c r="D145" t="s">
        <v>43</v>
      </c>
      <c r="E145" t="s">
        <v>44</v>
      </c>
      <c r="F145" t="s">
        <v>45</v>
      </c>
      <c r="G145" t="s">
        <v>439</v>
      </c>
      <c r="H145" t="s">
        <v>47</v>
      </c>
      <c r="I145" t="s">
        <v>48</v>
      </c>
      <c r="J145" t="s">
        <v>45</v>
      </c>
      <c r="K145" t="s">
        <v>247</v>
      </c>
      <c r="L145" t="s">
        <v>50</v>
      </c>
      <c r="M145" t="s">
        <v>51</v>
      </c>
      <c r="N145" t="s">
        <v>45</v>
      </c>
      <c r="O145" t="s">
        <v>58</v>
      </c>
      <c r="P145" t="s">
        <v>45</v>
      </c>
      <c r="Q145" t="s">
        <v>53</v>
      </c>
      <c r="R145" t="s">
        <v>45</v>
      </c>
      <c r="T145" t="str">
        <f>IF(Table134568[[#This Row],[Pentecostés]]="","",""", """)</f>
        <v/>
      </c>
      <c r="V145" t="str">
        <f>IF(Table134568[[#This Row],[Virgen]]="","",""", """)</f>
        <v/>
      </c>
      <c r="X145" t="str">
        <f>IF(Table134568[[#This Row],[Niños]]="","",""", """)</f>
        <v/>
      </c>
      <c r="Z145" t="str">
        <f>IF(Table134568[[#This Row],[Laudes]]="","",""", """)</f>
        <v/>
      </c>
      <c r="AB145" t="str">
        <f>IF(Table134568[[#This Row],[Entrada]]="","",""", """)</f>
        <v/>
      </c>
      <c r="AD145" t="s">
        <v>54</v>
      </c>
      <c r="AE145" s="4" t="s">
        <v>662</v>
      </c>
      <c r="AF145" t="s">
        <v>55</v>
      </c>
      <c r="AG145" t="str">
        <f>IF(Table134568[[#This Row],[Categoria]]="Liturgia","liturgia",LOWER(LEFT(Table134568[[#This Row],[Titulo]],1)))</f>
        <v>s</v>
      </c>
      <c r="AH145" t="str">
        <f>LOWER(LEFT(Table134568[[#This Row],[Titulo]],1))</f>
        <v>s</v>
      </c>
      <c r="AI145" t="str">
        <f>LOWER(LEFT(Table134568[[#This Row],[Categoria]],1))</f>
        <v>p</v>
      </c>
      <c r="AJ145" t="str">
        <f>_xlfn.CONCAT(Table134568[[#This Row],[ID]:[c021]])</f>
        <v>{id:194,title: "Se encontraron dos ángeles", subtitle: "Melodía hebraica", category: "Precatecumenado", moments: [""], url: "/cantos/resucito/s/seencontrarondosangeles.html"},</v>
      </c>
      <c r="AK145" t="str">
        <f>UPPER(Table134568[[#This Row],[Titulo]])</f>
        <v>SE ENCONTRARON DOS ÁNGELES</v>
      </c>
      <c r="AL145" t="str">
        <f>LOWER(SUBSTITUTE(Table134568[[#This Row],[CANTO]], " ", ""))</f>
        <v>seencontrarondosángeles</v>
      </c>
      <c r="AM145" t="str">
        <f>Table134568[[#This Row],[Subtitle5]]</f>
        <v>Melodía hebraica</v>
      </c>
      <c r="AO145" t="str">
        <f>[1]!Table1[[#Headers],[CANTO]]</f>
        <v>CANTO</v>
      </c>
      <c r="AP145" t="str">
        <f>Table134568[[#This Row],[CANTO]]</f>
        <v>SE ENCONTRARON DOS ÁNGELES</v>
      </c>
    </row>
    <row r="146" spans="1:42" x14ac:dyDescent="0.35">
      <c r="A146">
        <v>146</v>
      </c>
      <c r="B146" t="s">
        <v>42</v>
      </c>
      <c r="C146">
        <v>195</v>
      </c>
      <c r="D146" t="s">
        <v>43</v>
      </c>
      <c r="E146" t="s">
        <v>44</v>
      </c>
      <c r="F146" t="s">
        <v>45</v>
      </c>
      <c r="G146" t="s">
        <v>440</v>
      </c>
      <c r="H146" t="s">
        <v>47</v>
      </c>
      <c r="I146" t="s">
        <v>48</v>
      </c>
      <c r="J146" t="s">
        <v>45</v>
      </c>
      <c r="K146" t="s">
        <v>376</v>
      </c>
      <c r="L146" t="s">
        <v>50</v>
      </c>
      <c r="M146" t="s">
        <v>51</v>
      </c>
      <c r="N146" t="s">
        <v>45</v>
      </c>
      <c r="O146" t="s">
        <v>58</v>
      </c>
      <c r="P146" t="s">
        <v>45</v>
      </c>
      <c r="Q146" t="s">
        <v>53</v>
      </c>
      <c r="R146" t="s">
        <v>45</v>
      </c>
      <c r="S146" t="s">
        <v>94</v>
      </c>
      <c r="T146" t="str">
        <f>IF(Table134568[[#This Row],[Pentecostés]]="","",""", """)</f>
        <v/>
      </c>
      <c r="V146" t="str">
        <f>IF(Table134568[[#This Row],[Virgen]]="","",""", """)</f>
        <v/>
      </c>
      <c r="X146" t="str">
        <f>IF(Table134568[[#This Row],[Niños]]="","",""", """)</f>
        <v/>
      </c>
      <c r="Z146" t="str">
        <f>IF(Table134568[[#This Row],[Laudes]]="","",""", """)</f>
        <v/>
      </c>
      <c r="AB146" t="str">
        <f>IF(Table134568[[#This Row],[Entrada]]="","",""", """)</f>
        <v/>
      </c>
      <c r="AD146" t="s">
        <v>54</v>
      </c>
      <c r="AE146" s="4" t="s">
        <v>663</v>
      </c>
      <c r="AF146" t="s">
        <v>55</v>
      </c>
      <c r="AG146" t="str">
        <f>IF(Table134568[[#This Row],[Categoria]]="Liturgia","liturgia",LOWER(LEFT(Table134568[[#This Row],[Titulo]],1)))</f>
        <v>s</v>
      </c>
      <c r="AH146" t="str">
        <f>LOWER(LEFT(Table134568[[#This Row],[Titulo]],1))</f>
        <v>s</v>
      </c>
      <c r="AI146" t="str">
        <f>LOWER(LEFT(Table134568[[#This Row],[Categoria]],1))</f>
        <v>p</v>
      </c>
      <c r="AJ146" t="str">
        <f>_xlfn.CONCAT(Table134568[[#This Row],[ID]:[c021]])</f>
        <v>{id:195,title: "Señor, ayúdame a no dudar de ti", subtitle: "(Kiko Argüello)", category: "Precatecumenado", moments: ["Ordinario"], url: "/cantos/resucito/s/senorayudameanodudardeti.html"},</v>
      </c>
      <c r="AK146" t="str">
        <f>UPPER(Table134568[[#This Row],[Titulo]])</f>
        <v>SEÑOR, AYÚDAME A NO DUDAR DE TI</v>
      </c>
      <c r="AL146" t="str">
        <f>LOWER(SUBSTITUTE(Table134568[[#This Row],[CANTO]], " ", ""))</f>
        <v>señor,ayúdameanodudardeti</v>
      </c>
      <c r="AM146" t="str">
        <f>Table134568[[#This Row],[Subtitle5]]</f>
        <v>(Kiko Argüello)</v>
      </c>
      <c r="AO146" t="str">
        <f>[1]!Table1[[#Headers],[CANTO]]</f>
        <v>CANTO</v>
      </c>
      <c r="AP146" t="str">
        <f>Table134568[[#This Row],[CANTO]]</f>
        <v>SEÑOR, AYÚDAME A NO DUDAR DE TI</v>
      </c>
    </row>
    <row r="147" spans="1:42" x14ac:dyDescent="0.35">
      <c r="A147">
        <v>147</v>
      </c>
      <c r="B147" t="s">
        <v>42</v>
      </c>
      <c r="C147">
        <v>196</v>
      </c>
      <c r="D147" t="s">
        <v>43</v>
      </c>
      <c r="E147" t="s">
        <v>44</v>
      </c>
      <c r="F147" t="s">
        <v>45</v>
      </c>
      <c r="G147" t="s">
        <v>441</v>
      </c>
      <c r="H147" t="s">
        <v>47</v>
      </c>
      <c r="I147" t="s">
        <v>48</v>
      </c>
      <c r="J147" t="s">
        <v>45</v>
      </c>
      <c r="K147" t="s">
        <v>442</v>
      </c>
      <c r="L147" t="s">
        <v>50</v>
      </c>
      <c r="M147" t="s">
        <v>51</v>
      </c>
      <c r="N147" t="s">
        <v>45</v>
      </c>
      <c r="O147" t="s">
        <v>58</v>
      </c>
      <c r="P147" t="s">
        <v>45</v>
      </c>
      <c r="Q147" t="s">
        <v>53</v>
      </c>
      <c r="R147" t="s">
        <v>45</v>
      </c>
      <c r="S147" t="s">
        <v>24</v>
      </c>
      <c r="T147" t="str">
        <f>IF(Table134568[[#This Row],[Pentecostés]]="","",""", """)</f>
        <v>", "</v>
      </c>
      <c r="U147" t="s">
        <v>101</v>
      </c>
      <c r="V147" t="str">
        <f>IF(Table134568[[#This Row],[Virgen]]="","",""", """)</f>
        <v/>
      </c>
      <c r="X147" t="str">
        <f>IF(Table134568[[#This Row],[Niños]]="","",""", """)</f>
        <v/>
      </c>
      <c r="Z147" t="str">
        <f>IF(Table134568[[#This Row],[Laudes]]="","",""", """)</f>
        <v/>
      </c>
      <c r="AB147" t="str">
        <f>IF(Table134568[[#This Row],[Entrada]]="","",""", """)</f>
        <v/>
      </c>
      <c r="AD147" t="s">
        <v>54</v>
      </c>
      <c r="AE147" s="4" t="s">
        <v>664</v>
      </c>
      <c r="AF147" t="s">
        <v>55</v>
      </c>
      <c r="AG147" t="str">
        <f>IF(Table134568[[#This Row],[Categoria]]="Liturgia","liturgia",LOWER(LEFT(Table134568[[#This Row],[Titulo]],1)))</f>
        <v>s</v>
      </c>
      <c r="AH147" t="str">
        <f>LOWER(LEFT(Table134568[[#This Row],[Titulo]],1))</f>
        <v>s</v>
      </c>
      <c r="AI147" t="str">
        <f>LOWER(LEFT(Table134568[[#This Row],[Categoria]],1))</f>
        <v>p</v>
      </c>
      <c r="AJ147" t="str">
        <f>_xlfn.CONCAT(Table134568[[#This Row],[ID]:[c021]])</f>
        <v>{id:196,title: "Señor, no me corrijas en tu cólera", subtitle: "Salmo 6", category: "Precatecumenado", moments: ["Niños", "Paz"], url: "/cantos/resucito/s/senornomecorrijasentucolera.html"},</v>
      </c>
      <c r="AK147" t="str">
        <f>UPPER(Table134568[[#This Row],[Titulo]])</f>
        <v>SEÑOR, NO ME CORRIJAS EN TU CÓLERA</v>
      </c>
      <c r="AL147" t="str">
        <f>LOWER(SUBSTITUTE(Table134568[[#This Row],[CANTO]], " ", ""))</f>
        <v>señor,nomecorrijasentucólera</v>
      </c>
      <c r="AM147" t="str">
        <f>Table134568[[#This Row],[Subtitle5]]</f>
        <v>Salmo 6</v>
      </c>
      <c r="AO147" t="str">
        <f>[1]!Table1[[#Headers],[CANTO]]</f>
        <v>CANTO</v>
      </c>
      <c r="AP147" t="str">
        <f>Table134568[[#This Row],[CANTO]]</f>
        <v>SEÑOR, NO ME CORRIJAS EN TU CÓLERA</v>
      </c>
    </row>
    <row r="148" spans="1:42" x14ac:dyDescent="0.35">
      <c r="A148">
        <v>148</v>
      </c>
      <c r="B148" t="s">
        <v>42</v>
      </c>
      <c r="C148">
        <v>198</v>
      </c>
      <c r="D148" t="s">
        <v>43</v>
      </c>
      <c r="E148" t="s">
        <v>44</v>
      </c>
      <c r="F148" t="s">
        <v>45</v>
      </c>
      <c r="G148" t="s">
        <v>445</v>
      </c>
      <c r="H148" t="s">
        <v>47</v>
      </c>
      <c r="I148" t="s">
        <v>48</v>
      </c>
      <c r="J148" t="s">
        <v>45</v>
      </c>
      <c r="K148" t="s">
        <v>446</v>
      </c>
      <c r="L148" t="s">
        <v>50</v>
      </c>
      <c r="M148" t="s">
        <v>51</v>
      </c>
      <c r="N148" t="s">
        <v>45</v>
      </c>
      <c r="O148" t="s">
        <v>58</v>
      </c>
      <c r="P148" t="s">
        <v>45</v>
      </c>
      <c r="Q148" t="s">
        <v>53</v>
      </c>
      <c r="R148" t="s">
        <v>45</v>
      </c>
      <c r="T148" t="str">
        <f>IF(Table134568[[#This Row],[Pentecostés]]="","",""", """)</f>
        <v/>
      </c>
      <c r="V148" t="str">
        <f>IF(Table134568[[#This Row],[Virgen]]="","",""", """)</f>
        <v/>
      </c>
      <c r="X148" t="str">
        <f>IF(Table134568[[#This Row],[Niños]]="","",""", """)</f>
        <v/>
      </c>
      <c r="Z148" t="str">
        <f>IF(Table134568[[#This Row],[Laudes]]="","",""", """)</f>
        <v/>
      </c>
      <c r="AB148" t="str">
        <f>IF(Table134568[[#This Row],[Entrada]]="","",""", """)</f>
        <v/>
      </c>
      <c r="AD148" t="s">
        <v>54</v>
      </c>
      <c r="AE148" s="4" t="s">
        <v>665</v>
      </c>
      <c r="AF148" t="s">
        <v>55</v>
      </c>
      <c r="AG148" t="str">
        <f>IF(Table134568[[#This Row],[Categoria]]="Liturgia","liturgia",LOWER(LEFT(Table134568[[#This Row],[Titulo]],1)))</f>
        <v>s</v>
      </c>
      <c r="AH148" t="str">
        <f>LOWER(LEFT(Table134568[[#This Row],[Titulo]],1))</f>
        <v>s</v>
      </c>
      <c r="AI148" t="str">
        <f>LOWER(LEFT(Table134568[[#This Row],[Categoria]],1))</f>
        <v>p</v>
      </c>
      <c r="AJ148" t="str">
        <f>_xlfn.CONCAT(Table134568[[#This Row],[ID]:[c021]])</f>
        <v>{id:198,title: "Sermón de la montaña", subtitle: "Lucas 6,20-38", category: "Precatecumenado", moments: [""], url: "/cantos/resucito/s/sermondelamontana.html"},</v>
      </c>
      <c r="AK148" t="str">
        <f>UPPER(Table134568[[#This Row],[Titulo]])</f>
        <v>SERMÓN DE LA MONTAÑA</v>
      </c>
      <c r="AL148" t="str">
        <f>LOWER(SUBSTITUTE(Table134568[[#This Row],[CANTO]], " ", ""))</f>
        <v>sermóndelamontaña</v>
      </c>
      <c r="AM148" t="str">
        <f>Table134568[[#This Row],[Subtitle5]]</f>
        <v>Lucas 6,20-38</v>
      </c>
      <c r="AO148" t="str">
        <f>[1]!Table1[[#Headers],[CANTO]]</f>
        <v>CANTO</v>
      </c>
      <c r="AP148" t="str">
        <f>Table134568[[#This Row],[CANTO]]</f>
        <v>SERMÓN DE LA MONTAÑA</v>
      </c>
    </row>
    <row r="149" spans="1:42" x14ac:dyDescent="0.35">
      <c r="A149">
        <v>149</v>
      </c>
      <c r="B149" t="s">
        <v>42</v>
      </c>
      <c r="C149">
        <v>200</v>
      </c>
      <c r="D149" t="s">
        <v>43</v>
      </c>
      <c r="E149" t="s">
        <v>44</v>
      </c>
      <c r="F149" t="s">
        <v>45</v>
      </c>
      <c r="G149" t="s">
        <v>449</v>
      </c>
      <c r="H149" t="s">
        <v>47</v>
      </c>
      <c r="I149" t="s">
        <v>48</v>
      </c>
      <c r="J149" t="s">
        <v>45</v>
      </c>
      <c r="K149" t="s">
        <v>450</v>
      </c>
      <c r="L149" t="s">
        <v>50</v>
      </c>
      <c r="M149" t="s">
        <v>51</v>
      </c>
      <c r="N149" t="s">
        <v>45</v>
      </c>
      <c r="O149" t="s">
        <v>58</v>
      </c>
      <c r="P149" t="s">
        <v>45</v>
      </c>
      <c r="Q149" t="s">
        <v>53</v>
      </c>
      <c r="R149" t="s">
        <v>45</v>
      </c>
      <c r="S149" t="s">
        <v>75</v>
      </c>
      <c r="T149" t="str">
        <f>IF(Table134568[[#This Row],[Pentecostés]]="","",""", """)</f>
        <v>", "</v>
      </c>
      <c r="U149" t="s">
        <v>66</v>
      </c>
      <c r="V149" t="str">
        <f>IF(Table134568[[#This Row],[Virgen]]="","",""", """)</f>
        <v/>
      </c>
      <c r="X149" t="str">
        <f>IF(Table134568[[#This Row],[Niños]]="","",""", """)</f>
        <v/>
      </c>
      <c r="Z149" t="str">
        <f>IF(Table134568[[#This Row],[Laudes]]="","",""", """)</f>
        <v/>
      </c>
      <c r="AB149" t="str">
        <f>IF(Table134568[[#This Row],[Entrada]]="","",""", """)</f>
        <v/>
      </c>
      <c r="AD149" t="s">
        <v>54</v>
      </c>
      <c r="AE149" s="4" t="s">
        <v>666</v>
      </c>
      <c r="AF149" t="s">
        <v>55</v>
      </c>
      <c r="AG149" t="str">
        <f>IF(Table134568[[#This Row],[Categoria]]="Liturgia","liturgia",LOWER(LEFT(Table134568[[#This Row],[Titulo]],1)))</f>
        <v>s</v>
      </c>
      <c r="AH149" t="str">
        <f>LOWER(LEFT(Table134568[[#This Row],[Titulo]],1))</f>
        <v>s</v>
      </c>
      <c r="AI149" t="str">
        <f>LOWER(LEFT(Table134568[[#This Row],[Categoria]],1))</f>
        <v>p</v>
      </c>
      <c r="AJ149" t="str">
        <f>_xlfn.CONCAT(Table134568[[#This Row],[ID]:[c021]])</f>
        <v>{id:200,title: "Shlom lej Mariam", subtitle: "Ave María en arameo antiguo", category: "Precatecumenado", moments: ["Laudes/Visperas", "Antiguo Testamento"], url: "/cantos/resucito/s/shlomlejmariam.html"},</v>
      </c>
      <c r="AK149" t="str">
        <f>UPPER(Table134568[[#This Row],[Titulo]])</f>
        <v>SHLOM LEJ MARIAM</v>
      </c>
      <c r="AL149" t="str">
        <f>LOWER(SUBSTITUTE(Table134568[[#This Row],[CANTO]], " ", ""))</f>
        <v>shlomlejmariam</v>
      </c>
      <c r="AM149" t="str">
        <f>Table134568[[#This Row],[Subtitle5]]</f>
        <v>Ave María en arameo antiguo</v>
      </c>
      <c r="AO149" t="str">
        <f>[1]!Table1[[#Headers],[CANTO]]</f>
        <v>CANTO</v>
      </c>
      <c r="AP149" t="str">
        <f>Table134568[[#This Row],[CANTO]]</f>
        <v>SHLOM LEJ MARIAM</v>
      </c>
    </row>
    <row r="150" spans="1:42" x14ac:dyDescent="0.35">
      <c r="A150">
        <v>150</v>
      </c>
      <c r="B150" t="s">
        <v>42</v>
      </c>
      <c r="C150">
        <v>201</v>
      </c>
      <c r="D150" t="s">
        <v>43</v>
      </c>
      <c r="E150" t="s">
        <v>44</v>
      </c>
      <c r="F150" t="s">
        <v>45</v>
      </c>
      <c r="G150" t="s">
        <v>451</v>
      </c>
      <c r="H150" t="s">
        <v>47</v>
      </c>
      <c r="I150" t="s">
        <v>48</v>
      </c>
      <c r="J150" t="s">
        <v>45</v>
      </c>
      <c r="K150" t="s">
        <v>452</v>
      </c>
      <c r="L150" t="s">
        <v>50</v>
      </c>
      <c r="M150" t="s">
        <v>51</v>
      </c>
      <c r="N150" t="s">
        <v>45</v>
      </c>
      <c r="O150" t="s">
        <v>58</v>
      </c>
      <c r="P150" t="s">
        <v>45</v>
      </c>
      <c r="Q150" t="s">
        <v>53</v>
      </c>
      <c r="R150" t="s">
        <v>45</v>
      </c>
      <c r="S150" t="s">
        <v>66</v>
      </c>
      <c r="T150" t="str">
        <f>IF(Table134568[[#This Row],[Pentecostés]]="","",""", """)</f>
        <v/>
      </c>
      <c r="V150" t="str">
        <f>IF(Table134568[[#This Row],[Virgen]]="","",""", """)</f>
        <v/>
      </c>
      <c r="X150" t="str">
        <f>IF(Table134568[[#This Row],[Niños]]="","",""", """)</f>
        <v/>
      </c>
      <c r="Z150" t="str">
        <f>IF(Table134568[[#This Row],[Laudes]]="","",""", """)</f>
        <v/>
      </c>
      <c r="AB150" t="str">
        <f>IF(Table134568[[#This Row],[Entrada]]="","",""", """)</f>
        <v/>
      </c>
      <c r="AD150" t="s">
        <v>54</v>
      </c>
      <c r="AE150" s="4" t="s">
        <v>667</v>
      </c>
      <c r="AF150" t="s">
        <v>55</v>
      </c>
      <c r="AG150" t="str">
        <f>IF(Table134568[[#This Row],[Categoria]]="Liturgia","liturgia",LOWER(LEFT(Table134568[[#This Row],[Titulo]],1)))</f>
        <v>s</v>
      </c>
      <c r="AH150" t="str">
        <f>LOWER(LEFT(Table134568[[#This Row],[Titulo]],1))</f>
        <v>s</v>
      </c>
      <c r="AI150" t="str">
        <f>LOWER(LEFT(Table134568[[#This Row],[Categoria]],1))</f>
        <v>p</v>
      </c>
      <c r="AJ150" t="str">
        <f>_xlfn.CONCAT(Table134568[[#This Row],[ID]:[c021]])</f>
        <v>{id:201,title: "Si el Señor no construye la casa", subtitle: "Sal 127 (126)", category: "Precatecumenado", moments: ["Antiguo Testamento"], url: "/cantos/resucito/s/sielsenornoconstruyelacasa.html"},</v>
      </c>
      <c r="AK150" t="str">
        <f>UPPER(Table134568[[#This Row],[Titulo]])</f>
        <v>SI EL SEÑOR NO CONSTRUYE LA CASA</v>
      </c>
      <c r="AL150" t="str">
        <f>LOWER(SUBSTITUTE(Table134568[[#This Row],[CANTO]], " ", ""))</f>
        <v>sielseñornoconstruyelacasa</v>
      </c>
      <c r="AM150" t="str">
        <f>Table134568[[#This Row],[Subtitle5]]</f>
        <v>Sal 127 (126)</v>
      </c>
      <c r="AO150" t="str">
        <f>[1]!Table1[[#Headers],[CANTO]]</f>
        <v>CANTO</v>
      </c>
      <c r="AP150" t="str">
        <f>Table134568[[#This Row],[CANTO]]</f>
        <v>SI EL SEÑOR NO CONSTRUYE LA CASA</v>
      </c>
    </row>
    <row r="151" spans="1:42" x14ac:dyDescent="0.35">
      <c r="A151">
        <v>151</v>
      </c>
      <c r="B151" t="s">
        <v>42</v>
      </c>
      <c r="C151">
        <v>202</v>
      </c>
      <c r="D151" t="s">
        <v>43</v>
      </c>
      <c r="E151" t="s">
        <v>44</v>
      </c>
      <c r="F151" t="s">
        <v>45</v>
      </c>
      <c r="G151" t="s">
        <v>453</v>
      </c>
      <c r="H151" t="s">
        <v>47</v>
      </c>
      <c r="I151" t="s">
        <v>48</v>
      </c>
      <c r="J151" t="s">
        <v>45</v>
      </c>
      <c r="K151" t="s">
        <v>454</v>
      </c>
      <c r="L151" t="s">
        <v>50</v>
      </c>
      <c r="M151" t="s">
        <v>51</v>
      </c>
      <c r="N151" t="s">
        <v>45</v>
      </c>
      <c r="O151" t="s">
        <v>58</v>
      </c>
      <c r="P151" t="s">
        <v>45</v>
      </c>
      <c r="Q151" t="s">
        <v>53</v>
      </c>
      <c r="R151" t="s">
        <v>45</v>
      </c>
      <c r="S151" t="s">
        <v>59</v>
      </c>
      <c r="T151" t="str">
        <f>IF(Table134568[[#This Row],[Pentecostés]]="","",""", """)</f>
        <v>", "</v>
      </c>
      <c r="U151" t="s">
        <v>62</v>
      </c>
      <c r="V151" t="str">
        <f>IF(Table134568[[#This Row],[Virgen]]="","",""", """)</f>
        <v/>
      </c>
      <c r="X151" t="str">
        <f>IF(Table134568[[#This Row],[Niños]]="","",""", """)</f>
        <v/>
      </c>
      <c r="Z151" t="str">
        <f>IF(Table134568[[#This Row],[Laudes]]="","",""", """)</f>
        <v/>
      </c>
      <c r="AB151" t="str">
        <f>IF(Table134568[[#This Row],[Entrada]]="","",""", """)</f>
        <v/>
      </c>
      <c r="AD151" t="s">
        <v>54</v>
      </c>
      <c r="AE151" s="4" t="s">
        <v>668</v>
      </c>
      <c r="AF151" t="s">
        <v>55</v>
      </c>
      <c r="AG151" t="str">
        <f>IF(Table134568[[#This Row],[Categoria]]="Liturgia","liturgia",LOWER(LEFT(Table134568[[#This Row],[Titulo]],1)))</f>
        <v>s</v>
      </c>
      <c r="AH151" t="str">
        <f>LOWER(LEFT(Table134568[[#This Row],[Titulo]],1))</f>
        <v>s</v>
      </c>
      <c r="AI151" t="str">
        <f>LOWER(LEFT(Table134568[[#This Row],[Categoria]],1))</f>
        <v>p</v>
      </c>
      <c r="AJ151" t="str">
        <f>_xlfn.CONCAT(Table134568[[#This Row],[ID]:[c021]])</f>
        <v>{id:202,title: "Si habéis resucitado con Cristo", subtitle: "Colosense 3,1-4", category: "Precatecumenado", moments: ["Comunión", "Nuevo Testamento"], url: "/cantos/resucito/s/sihabeisresucitadoconcristo.html"},</v>
      </c>
      <c r="AK151" t="str">
        <f>UPPER(Table134568[[#This Row],[Titulo]])</f>
        <v>SI HABÉIS RESUCITADO CON CRISTO</v>
      </c>
      <c r="AL151" t="str">
        <f>LOWER(SUBSTITUTE(Table134568[[#This Row],[CANTO]], " ", ""))</f>
        <v>sihabéisresucitadoconcristo</v>
      </c>
      <c r="AM151" t="str">
        <f>Table134568[[#This Row],[Subtitle5]]</f>
        <v>Colosense 3,1-4</v>
      </c>
      <c r="AO151" t="str">
        <f>[1]!Table1[[#Headers],[CANTO]]</f>
        <v>CANTO</v>
      </c>
      <c r="AP151" t="str">
        <f>Table134568[[#This Row],[CANTO]]</f>
        <v>SI HABÉIS RESUCITADO CON CRISTO</v>
      </c>
    </row>
    <row r="152" spans="1:42" x14ac:dyDescent="0.35">
      <c r="A152">
        <v>152</v>
      </c>
      <c r="B152" t="s">
        <v>42</v>
      </c>
      <c r="C152">
        <v>203</v>
      </c>
      <c r="D152" t="s">
        <v>43</v>
      </c>
      <c r="E152" t="s">
        <v>44</v>
      </c>
      <c r="F152" t="s">
        <v>45</v>
      </c>
      <c r="G152" t="s">
        <v>455</v>
      </c>
      <c r="H152" t="s">
        <v>47</v>
      </c>
      <c r="I152" t="s">
        <v>48</v>
      </c>
      <c r="J152" t="s">
        <v>45</v>
      </c>
      <c r="K152" t="s">
        <v>456</v>
      </c>
      <c r="L152" t="s">
        <v>50</v>
      </c>
      <c r="M152" t="s">
        <v>51</v>
      </c>
      <c r="N152" t="s">
        <v>45</v>
      </c>
      <c r="O152" t="s">
        <v>58</v>
      </c>
      <c r="P152" t="s">
        <v>45</v>
      </c>
      <c r="Q152" t="s">
        <v>53</v>
      </c>
      <c r="R152" t="s">
        <v>45</v>
      </c>
      <c r="S152" t="s">
        <v>20</v>
      </c>
      <c r="T152" t="str">
        <f>IF(Table134568[[#This Row],[Pentecostés]]="","",""", """)</f>
        <v>", "</v>
      </c>
      <c r="U152" t="s">
        <v>66</v>
      </c>
      <c r="V152" t="str">
        <f>IF(Table134568[[#This Row],[Virgen]]="","",""", """)</f>
        <v/>
      </c>
      <c r="X152" t="str">
        <f>IF(Table134568[[#This Row],[Niños]]="","",""", """)</f>
        <v/>
      </c>
      <c r="Z152" t="str">
        <f>IF(Table134568[[#This Row],[Laudes]]="","",""", """)</f>
        <v/>
      </c>
      <c r="AB152" t="str">
        <f>IF(Table134568[[#This Row],[Entrada]]="","",""", """)</f>
        <v/>
      </c>
      <c r="AD152" t="s">
        <v>54</v>
      </c>
      <c r="AE152" s="4" t="s">
        <v>669</v>
      </c>
      <c r="AF152" t="s">
        <v>55</v>
      </c>
      <c r="AG152" t="str">
        <f>IF(Table134568[[#This Row],[Categoria]]="Liturgia","liturgia",LOWER(LEFT(Table134568[[#This Row],[Titulo]],1)))</f>
        <v>s</v>
      </c>
      <c r="AH152" t="str">
        <f>LOWER(LEFT(Table134568[[#This Row],[Titulo]],1))</f>
        <v>s</v>
      </c>
      <c r="AI152" t="str">
        <f>LOWER(LEFT(Table134568[[#This Row],[Categoria]],1))</f>
        <v>p</v>
      </c>
      <c r="AJ152" t="str">
        <f>_xlfn.CONCAT(Table134568[[#This Row],[ID]:[c021]])</f>
        <v>{id:203,title: "Si hoy escucháis su voz", subtitle: "Sal 95 (94)", category: "Precatecumenado", moments: ["Pentecostés", "Antiguo Testamento"], url: "/cantos/resucito/s/sihoyescuchaissuvoz.html"},</v>
      </c>
      <c r="AK152" t="str">
        <f>UPPER(Table134568[[#This Row],[Titulo]])</f>
        <v>SI HOY ESCUCHÁIS SU VOZ</v>
      </c>
      <c r="AL152" t="str">
        <f>LOWER(SUBSTITUTE(Table134568[[#This Row],[CANTO]], " ", ""))</f>
        <v>sihoyescucháissuvoz</v>
      </c>
      <c r="AM152" t="str">
        <f>Table134568[[#This Row],[Subtitle5]]</f>
        <v>Sal 95 (94)</v>
      </c>
      <c r="AO152" t="str">
        <f>[1]!Table1[[#Headers],[CANTO]]</f>
        <v>CANTO</v>
      </c>
      <c r="AP152" t="str">
        <f>Table134568[[#This Row],[CANTO]]</f>
        <v>SI HOY ESCUCHÁIS SU VOZ</v>
      </c>
    </row>
    <row r="153" spans="1:42" x14ac:dyDescent="0.35">
      <c r="A153">
        <v>153</v>
      </c>
      <c r="B153" t="s">
        <v>42</v>
      </c>
      <c r="C153">
        <v>204</v>
      </c>
      <c r="D153" t="s">
        <v>43</v>
      </c>
      <c r="E153" t="s">
        <v>44</v>
      </c>
      <c r="F153" t="s">
        <v>45</v>
      </c>
      <c r="G153" t="s">
        <v>457</v>
      </c>
      <c r="H153" t="s">
        <v>47</v>
      </c>
      <c r="I153" t="s">
        <v>48</v>
      </c>
      <c r="J153" t="s">
        <v>45</v>
      </c>
      <c r="K153" t="s">
        <v>458</v>
      </c>
      <c r="L153" t="s">
        <v>50</v>
      </c>
      <c r="M153" t="s">
        <v>51</v>
      </c>
      <c r="N153" t="s">
        <v>45</v>
      </c>
      <c r="O153" t="s">
        <v>58</v>
      </c>
      <c r="P153" t="s">
        <v>45</v>
      </c>
      <c r="Q153" t="s">
        <v>53</v>
      </c>
      <c r="R153" t="s">
        <v>45</v>
      </c>
      <c r="S153" t="s">
        <v>22</v>
      </c>
      <c r="T153" t="str">
        <f>IF(Table134568[[#This Row],[Pentecostés]]="","",""", """)</f>
        <v>", "</v>
      </c>
      <c r="U153" t="s">
        <v>81</v>
      </c>
      <c r="V153" t="str">
        <f>IF(Table134568[[#This Row],[Virgen]]="","",""", """)</f>
        <v/>
      </c>
      <c r="X153" t="str">
        <f>IF(Table134568[[#This Row],[Niños]]="","",""", """)</f>
        <v/>
      </c>
      <c r="Z153" t="str">
        <f>IF(Table134568[[#This Row],[Laudes]]="","",""", """)</f>
        <v/>
      </c>
      <c r="AB153" t="str">
        <f>IF(Table134568[[#This Row],[Entrada]]="","",""", """)</f>
        <v/>
      </c>
      <c r="AD153" t="s">
        <v>54</v>
      </c>
      <c r="AE153" s="4" t="s">
        <v>670</v>
      </c>
      <c r="AF153" t="s">
        <v>55</v>
      </c>
      <c r="AG153" t="str">
        <f>IF(Table134568[[#This Row],[Categoria]]="Liturgia","liturgia",LOWER(LEFT(Table134568[[#This Row],[Titulo]],1)))</f>
        <v>s</v>
      </c>
      <c r="AH153" t="str">
        <f>LOWER(LEFT(Table134568[[#This Row],[Titulo]],1))</f>
        <v>s</v>
      </c>
      <c r="AI153" t="str">
        <f>LOWER(LEFT(Table134568[[#This Row],[Categoria]],1))</f>
        <v>p</v>
      </c>
      <c r="AJ153" t="str">
        <f>_xlfn.CONCAT(Table134568[[#This Row],[ID]:[c021]])</f>
        <v>{id:204,title: "Si me he refugiado en el Señor", subtitle: "Sal 11(10)", category: "Precatecumenado", moments: ["Virgen", "Final"], url: "/cantos/resucito/s/simeherefugiadoenelsenor.html"},</v>
      </c>
      <c r="AK153" t="str">
        <f>UPPER(Table134568[[#This Row],[Titulo]])</f>
        <v>SI ME HE REFUGIADO EN EL SEÑOR</v>
      </c>
      <c r="AL153" t="str">
        <f>LOWER(SUBSTITUTE(Table134568[[#This Row],[CANTO]], " ", ""))</f>
        <v>simeherefugiadoenelseñor</v>
      </c>
      <c r="AM153" t="str">
        <f>Table134568[[#This Row],[Subtitle5]]</f>
        <v>Sal 11(10)</v>
      </c>
      <c r="AO153" t="str">
        <f>[1]!Table1[[#Headers],[CANTO]]</f>
        <v>CANTO</v>
      </c>
      <c r="AP153" t="str">
        <f>Table134568[[#This Row],[CANTO]]</f>
        <v>SI ME HE REFUGIADO EN EL SEÑOR</v>
      </c>
    </row>
    <row r="154" spans="1:42" x14ac:dyDescent="0.35">
      <c r="A154">
        <v>154</v>
      </c>
      <c r="B154" t="s">
        <v>42</v>
      </c>
      <c r="C154">
        <v>206</v>
      </c>
      <c r="D154" t="s">
        <v>43</v>
      </c>
      <c r="E154" t="s">
        <v>44</v>
      </c>
      <c r="F154" t="s">
        <v>45</v>
      </c>
      <c r="G154" t="s">
        <v>461</v>
      </c>
      <c r="H154" t="s">
        <v>47</v>
      </c>
      <c r="I154" t="s">
        <v>48</v>
      </c>
      <c r="J154" t="s">
        <v>45</v>
      </c>
      <c r="K154" t="s">
        <v>462</v>
      </c>
      <c r="L154" t="s">
        <v>50</v>
      </c>
      <c r="M154" t="s">
        <v>51</v>
      </c>
      <c r="N154" t="s">
        <v>45</v>
      </c>
      <c r="O154" t="s">
        <v>58</v>
      </c>
      <c r="P154" t="s">
        <v>45</v>
      </c>
      <c r="Q154" t="s">
        <v>53</v>
      </c>
      <c r="R154" t="s">
        <v>45</v>
      </c>
      <c r="S154" t="s">
        <v>93</v>
      </c>
      <c r="T154" t="str">
        <f>IF(Table134568[[#This Row],[Pentecostés]]="","",""", """)</f>
        <v>", "</v>
      </c>
      <c r="U154" t="s">
        <v>18</v>
      </c>
      <c r="V154" t="str">
        <f>IF(Table134568[[#This Row],[Virgen]]="","",""", """)</f>
        <v/>
      </c>
      <c r="X154" t="str">
        <f>IF(Table134568[[#This Row],[Niños]]="","",""", """)</f>
        <v/>
      </c>
      <c r="Z154" t="str">
        <f>IF(Table134568[[#This Row],[Laudes]]="","",""", """)</f>
        <v/>
      </c>
      <c r="AB154" t="str">
        <f>IF(Table134568[[#This Row],[Entrada]]="","",""", """)</f>
        <v/>
      </c>
      <c r="AD154" t="s">
        <v>54</v>
      </c>
      <c r="AE154" s="4" t="s">
        <v>671</v>
      </c>
      <c r="AF154" t="s">
        <v>55</v>
      </c>
      <c r="AG154" t="str">
        <f>IF(Table134568[[#This Row],[Categoria]]="Liturgia","liturgia",LOWER(LEFT(Table134568[[#This Row],[Titulo]],1)))</f>
        <v>s</v>
      </c>
      <c r="AH154" t="str">
        <f>LOWER(LEFT(Table134568[[#This Row],[Titulo]],1))</f>
        <v>s</v>
      </c>
      <c r="AI154" t="str">
        <f>LOWER(LEFT(Table134568[[#This Row],[Categoria]],1))</f>
        <v>p</v>
      </c>
      <c r="AJ154" t="str">
        <f>_xlfn.CONCAT(Table134568[[#This Row],[ID]:[c021]])</f>
        <v>{id:206,title: "Sión, madre de todos los pueblos", subtitle: "Sal 87 (86)", category: "Precatecumenado", moments: ["Adviento", "Pascua"], url: "/cantos/resucito/s/sionmadredetodoslospueblos.html"},</v>
      </c>
      <c r="AK154" t="str">
        <f>UPPER(Table134568[[#This Row],[Titulo]])</f>
        <v>SIÓN, MADRE DE TODOS LOS PUEBLOS</v>
      </c>
      <c r="AL154" t="str">
        <f>LOWER(SUBSTITUTE(Table134568[[#This Row],[CANTO]], " ", ""))</f>
        <v>sión,madredetodoslospueblos</v>
      </c>
      <c r="AM154" t="str">
        <f>Table134568[[#This Row],[Subtitle5]]</f>
        <v>Sal 87 (86)</v>
      </c>
      <c r="AO154" t="str">
        <f>[1]!Table1[[#Headers],[CANTO]]</f>
        <v>CANTO</v>
      </c>
      <c r="AP154" t="str">
        <f>Table134568[[#This Row],[CANTO]]</f>
        <v>SIÓN, MADRE DE TODOS LOS PUEBLOS</v>
      </c>
    </row>
    <row r="155" spans="1:42" x14ac:dyDescent="0.35">
      <c r="A155">
        <v>155</v>
      </c>
      <c r="B155" t="s">
        <v>42</v>
      </c>
      <c r="C155">
        <v>207</v>
      </c>
      <c r="D155" t="s">
        <v>43</v>
      </c>
      <c r="E155" t="s">
        <v>44</v>
      </c>
      <c r="F155" t="s">
        <v>45</v>
      </c>
      <c r="G155" t="s">
        <v>463</v>
      </c>
      <c r="H155" t="s">
        <v>47</v>
      </c>
      <c r="I155" t="s">
        <v>48</v>
      </c>
      <c r="J155" t="s">
        <v>45</v>
      </c>
      <c r="K155" t="s">
        <v>376</v>
      </c>
      <c r="L155" t="s">
        <v>50</v>
      </c>
      <c r="M155" t="s">
        <v>51</v>
      </c>
      <c r="N155" t="s">
        <v>45</v>
      </c>
      <c r="O155" t="s">
        <v>58</v>
      </c>
      <c r="P155" t="s">
        <v>45</v>
      </c>
      <c r="Q155" t="s">
        <v>53</v>
      </c>
      <c r="R155" t="s">
        <v>45</v>
      </c>
      <c r="S155" t="s">
        <v>66</v>
      </c>
      <c r="T155" t="str">
        <f>IF(Table134568[[#This Row],[Pentecostés]]="","",""", """)</f>
        <v/>
      </c>
      <c r="V155" t="str">
        <f>IF(Table134568[[#This Row],[Virgen]]="","",""", """)</f>
        <v/>
      </c>
      <c r="X155" t="str">
        <f>IF(Table134568[[#This Row],[Niños]]="","",""", """)</f>
        <v/>
      </c>
      <c r="Z155" t="str">
        <f>IF(Table134568[[#This Row],[Laudes]]="","",""", """)</f>
        <v/>
      </c>
      <c r="AB155" t="str">
        <f>IF(Table134568[[#This Row],[Entrada]]="","",""", """)</f>
        <v/>
      </c>
      <c r="AD155" t="s">
        <v>54</v>
      </c>
      <c r="AE155" s="4" t="s">
        <v>672</v>
      </c>
      <c r="AF155" t="s">
        <v>55</v>
      </c>
      <c r="AG155" t="str">
        <f>IF(Table134568[[#This Row],[Categoria]]="Liturgia","liturgia",LOWER(LEFT(Table134568[[#This Row],[Titulo]],1)))</f>
        <v>s</v>
      </c>
      <c r="AH155" t="str">
        <f>LOWER(LEFT(Table134568[[#This Row],[Titulo]],1))</f>
        <v>s</v>
      </c>
      <c r="AI155" t="str">
        <f>LOWER(LEFT(Table134568[[#This Row],[Categoria]],1))</f>
        <v>p</v>
      </c>
      <c r="AJ155" t="str">
        <f>_xlfn.CONCAT(Table134568[[#This Row],[ID]:[c021]])</f>
        <v>{id:207,title: "Sola a Solo", subtitle: "(Kiko Argüello)", category: "Precatecumenado", moments: ["Antiguo Testamento"], url: "/cantos/resucito/s/solaasolo.html"},</v>
      </c>
      <c r="AK155" t="str">
        <f>UPPER(Table134568[[#This Row],[Titulo]])</f>
        <v>SOLA A SOLO</v>
      </c>
      <c r="AL155" t="str">
        <f>LOWER(SUBSTITUTE(Table134568[[#This Row],[CANTO]], " ", ""))</f>
        <v>solaasolo</v>
      </c>
      <c r="AM155" t="str">
        <f>Table134568[[#This Row],[Subtitle5]]</f>
        <v>(Kiko Argüello)</v>
      </c>
      <c r="AO155" t="str">
        <f>[1]!Table1[[#Headers],[CANTO]]</f>
        <v>CANTO</v>
      </c>
      <c r="AP155" t="str">
        <f>Table134568[[#This Row],[CANTO]]</f>
        <v>SOLA A SOLO</v>
      </c>
    </row>
    <row r="156" spans="1:42" x14ac:dyDescent="0.35">
      <c r="A156">
        <v>156</v>
      </c>
      <c r="B156" t="s">
        <v>42</v>
      </c>
      <c r="C156">
        <v>208</v>
      </c>
      <c r="D156" t="s">
        <v>43</v>
      </c>
      <c r="E156" t="s">
        <v>44</v>
      </c>
      <c r="F156" t="s">
        <v>45</v>
      </c>
      <c r="G156" t="s">
        <v>464</v>
      </c>
      <c r="H156" t="s">
        <v>47</v>
      </c>
      <c r="I156" t="s">
        <v>48</v>
      </c>
      <c r="J156" t="s">
        <v>45</v>
      </c>
      <c r="K156" t="s">
        <v>465</v>
      </c>
      <c r="L156" t="s">
        <v>50</v>
      </c>
      <c r="M156" t="s">
        <v>51</v>
      </c>
      <c r="N156" t="s">
        <v>45</v>
      </c>
      <c r="O156" t="s">
        <v>58</v>
      </c>
      <c r="P156" t="s">
        <v>45</v>
      </c>
      <c r="Q156" t="s">
        <v>53</v>
      </c>
      <c r="R156" t="s">
        <v>45</v>
      </c>
      <c r="S156" t="s">
        <v>65</v>
      </c>
      <c r="T156" t="str">
        <f>IF(Table134568[[#This Row],[Pentecostés]]="","",""", """)</f>
        <v>", "</v>
      </c>
      <c r="U156" t="s">
        <v>66</v>
      </c>
      <c r="V156" t="str">
        <f>IF(Table134568[[#This Row],[Virgen]]="","",""", """)</f>
        <v/>
      </c>
      <c r="X156" t="str">
        <f>IF(Table134568[[#This Row],[Niños]]="","",""", """)</f>
        <v/>
      </c>
      <c r="Z156" t="str">
        <f>IF(Table134568[[#This Row],[Laudes]]="","",""", """)</f>
        <v/>
      </c>
      <c r="AB156" t="str">
        <f>IF(Table134568[[#This Row],[Entrada]]="","",""", """)</f>
        <v/>
      </c>
      <c r="AD156" t="s">
        <v>54</v>
      </c>
      <c r="AE156" s="4" t="s">
        <v>673</v>
      </c>
      <c r="AF156" t="s">
        <v>55</v>
      </c>
      <c r="AG156" t="str">
        <f>IF(Table134568[[#This Row],[Categoria]]="Liturgia","liturgia",LOWER(LEFT(Table134568[[#This Row],[Titulo]],1)))</f>
        <v>s</v>
      </c>
      <c r="AH156" t="str">
        <f>LOWER(LEFT(Table134568[[#This Row],[Titulo]],1))</f>
        <v>s</v>
      </c>
      <c r="AI156" t="str">
        <f>LOWER(LEFT(Table134568[[#This Row],[Categoria]],1))</f>
        <v>p</v>
      </c>
      <c r="AJ156" t="str">
        <f>_xlfn.CONCAT(Table134568[[#This Row],[ID]:[c021]])</f>
        <v>{id:208,title: "Stabat Mater dolorosa", subtitle: "Himno latin", category: "Precatecumenado", moments: ["Cuaresma", "Antiguo Testamento"], url: "/cantos/resucito/s/stabatmaterdolorosa.html"},</v>
      </c>
      <c r="AK156" t="str">
        <f>UPPER(Table134568[[#This Row],[Titulo]])</f>
        <v>STABAT MATER DOLOROSA</v>
      </c>
      <c r="AL156" t="str">
        <f>LOWER(SUBSTITUTE(Table134568[[#This Row],[CANTO]], " ", ""))</f>
        <v>stabatmaterdolorosa</v>
      </c>
      <c r="AM156" t="str">
        <f>Table134568[[#This Row],[Subtitle5]]</f>
        <v>Himno latin</v>
      </c>
      <c r="AO156" t="str">
        <f>[1]!Table1[[#Headers],[CANTO]]</f>
        <v>CANTO</v>
      </c>
      <c r="AP156" t="str">
        <f>Table134568[[#This Row],[CANTO]]</f>
        <v>STABAT MATER DOLOROSA</v>
      </c>
    </row>
    <row r="157" spans="1:42" x14ac:dyDescent="0.35">
      <c r="A157">
        <v>157</v>
      </c>
      <c r="B157" t="s">
        <v>42</v>
      </c>
      <c r="C157">
        <v>210</v>
      </c>
      <c r="D157" t="s">
        <v>43</v>
      </c>
      <c r="E157" t="s">
        <v>44</v>
      </c>
      <c r="F157" t="s">
        <v>45</v>
      </c>
      <c r="G157" t="s">
        <v>468</v>
      </c>
      <c r="H157" t="s">
        <v>47</v>
      </c>
      <c r="I157" t="s">
        <v>48</v>
      </c>
      <c r="J157" t="s">
        <v>45</v>
      </c>
      <c r="K157" t="s">
        <v>469</v>
      </c>
      <c r="L157" t="s">
        <v>50</v>
      </c>
      <c r="M157" t="s">
        <v>51</v>
      </c>
      <c r="N157" t="s">
        <v>45</v>
      </c>
      <c r="O157" t="s">
        <v>58</v>
      </c>
      <c r="P157" t="s">
        <v>45</v>
      </c>
      <c r="Q157" t="s">
        <v>53</v>
      </c>
      <c r="R157" t="s">
        <v>45</v>
      </c>
      <c r="S157" t="s">
        <v>81</v>
      </c>
      <c r="T157" t="str">
        <f>IF(Table134568[[#This Row],[Pentecostés]]="","",""", """)</f>
        <v>", "</v>
      </c>
      <c r="U157" t="s">
        <v>66</v>
      </c>
      <c r="V157" t="str">
        <f>IF(Table134568[[#This Row],[Virgen]]="","",""", """)</f>
        <v/>
      </c>
      <c r="X157" t="str">
        <f>IF(Table134568[[#This Row],[Niños]]="","",""", """)</f>
        <v/>
      </c>
      <c r="Z157" t="str">
        <f>IF(Table134568[[#This Row],[Laudes]]="","",""", """)</f>
        <v/>
      </c>
      <c r="AB157" t="str">
        <f>IF(Table134568[[#This Row],[Entrada]]="","",""", """)</f>
        <v/>
      </c>
      <c r="AD157" t="s">
        <v>54</v>
      </c>
      <c r="AE157" s="4" t="s">
        <v>674</v>
      </c>
      <c r="AF157" t="s">
        <v>55</v>
      </c>
      <c r="AG157" t="str">
        <f>IF(Table134568[[#This Row],[Categoria]]="Liturgia","liturgia",LOWER(LEFT(Table134568[[#This Row],[Titulo]],1)))</f>
        <v>s</v>
      </c>
      <c r="AH157" t="str">
        <f>LOWER(LEFT(Table134568[[#This Row],[Titulo]],1))</f>
        <v>s</v>
      </c>
      <c r="AI157" t="str">
        <f>LOWER(LEFT(Table134568[[#This Row],[Categoria]],1))</f>
        <v>p</v>
      </c>
      <c r="AJ157" t="str">
        <f>_xlfn.CONCAT(Table134568[[#This Row],[ID]:[c021]])</f>
        <v>{id:210,title: "Sube Dios entre aclamaciones", subtitle: "Sal 47 (46)", category: "Precatecumenado", moments: ["Final", "Antiguo Testamento"], url: "/cantos/resucito/s/subediosentreaclamaciones.html"},</v>
      </c>
      <c r="AK157" t="str">
        <f>UPPER(Table134568[[#This Row],[Titulo]])</f>
        <v>SUBE DIOS ENTRE ACLAMACIONES</v>
      </c>
      <c r="AL157" t="str">
        <f>LOWER(SUBSTITUTE(Table134568[[#This Row],[CANTO]], " ", ""))</f>
        <v>subediosentreaclamaciones</v>
      </c>
      <c r="AM157" t="str">
        <f>Table134568[[#This Row],[Subtitle5]]</f>
        <v>Sal 47 (46)</v>
      </c>
      <c r="AO157" t="str">
        <f>[1]!Table1[[#Headers],[CANTO]]</f>
        <v>CANTO</v>
      </c>
      <c r="AP157" t="str">
        <f>Table134568[[#This Row],[CANTO]]</f>
        <v>SUBE DIOS ENTRE ACLAMACIONES</v>
      </c>
    </row>
    <row r="158" spans="1:42" x14ac:dyDescent="0.35">
      <c r="A158">
        <v>158</v>
      </c>
      <c r="B158" t="s">
        <v>42</v>
      </c>
      <c r="C158">
        <v>212</v>
      </c>
      <c r="D158" t="s">
        <v>43</v>
      </c>
      <c r="E158" t="s">
        <v>44</v>
      </c>
      <c r="F158" t="s">
        <v>45</v>
      </c>
      <c r="G158" t="s">
        <v>472</v>
      </c>
      <c r="H158" t="s">
        <v>47</v>
      </c>
      <c r="I158" t="s">
        <v>48</v>
      </c>
      <c r="J158" t="s">
        <v>45</v>
      </c>
      <c r="K158" t="s">
        <v>473</v>
      </c>
      <c r="L158" t="s">
        <v>50</v>
      </c>
      <c r="M158" t="s">
        <v>51</v>
      </c>
      <c r="N158" t="s">
        <v>45</v>
      </c>
      <c r="O158" t="s">
        <v>58</v>
      </c>
      <c r="P158" t="s">
        <v>45</v>
      </c>
      <c r="Q158" t="s">
        <v>53</v>
      </c>
      <c r="R158" t="s">
        <v>45</v>
      </c>
      <c r="S158" t="s">
        <v>65</v>
      </c>
      <c r="T158" t="str">
        <f>IF(Table134568[[#This Row],[Pentecostés]]="","",""", """)</f>
        <v>", "</v>
      </c>
      <c r="U158" t="s">
        <v>22</v>
      </c>
      <c r="V158" t="str">
        <f>IF(Table134568[[#This Row],[Virgen]]="","",""", """)</f>
        <v/>
      </c>
      <c r="X158" t="str">
        <f>IF(Table134568[[#This Row],[Niños]]="","",""", """)</f>
        <v/>
      </c>
      <c r="Z158" t="str">
        <f>IF(Table134568[[#This Row],[Laudes]]="","",""", """)</f>
        <v/>
      </c>
      <c r="AB158" t="str">
        <f>IF(Table134568[[#This Row],[Entrada]]="","",""", """)</f>
        <v/>
      </c>
      <c r="AD158" t="s">
        <v>54</v>
      </c>
      <c r="AE158" s="4" t="s">
        <v>675</v>
      </c>
      <c r="AF158" t="s">
        <v>55</v>
      </c>
      <c r="AG158" t="str">
        <f>IF(Table134568[[#This Row],[Categoria]]="Liturgia","liturgia",LOWER(LEFT(Table134568[[#This Row],[Titulo]],1)))</f>
        <v>t</v>
      </c>
      <c r="AH158" t="str">
        <f>LOWER(LEFT(Table134568[[#This Row],[Titulo]],1))</f>
        <v>t</v>
      </c>
      <c r="AI158" t="str">
        <f>LOWER(LEFT(Table134568[[#This Row],[Categoria]],1))</f>
        <v>p</v>
      </c>
      <c r="AJ158" t="str">
        <f>_xlfn.CONCAT(Table134568[[#This Row],[ID]:[c021]])</f>
        <v>{id:212,title: "Te estoy llamando, Señor", subtitle: "Sal 141 (140)", category: "Precatecumenado", moments: ["Cuaresma", "Virgen"], url: "/cantos/resucito/t/teestoyllamandosenor.html"},</v>
      </c>
      <c r="AK158" t="str">
        <f>UPPER(Table134568[[#This Row],[Titulo]])</f>
        <v>TE ESTOY LLAMANDO, SEÑOR</v>
      </c>
      <c r="AL158" t="str">
        <f>LOWER(SUBSTITUTE(Table134568[[#This Row],[CANTO]], " ", ""))</f>
        <v>teestoyllamando,señor</v>
      </c>
      <c r="AM158" t="str">
        <f>Table134568[[#This Row],[Subtitle5]]</f>
        <v>Sal 141 (140)</v>
      </c>
      <c r="AO158" t="str">
        <f>[1]!Table1[[#Headers],[CANTO]]</f>
        <v>CANTO</v>
      </c>
      <c r="AP158" t="str">
        <f>Table134568[[#This Row],[CANTO]]</f>
        <v>TE ESTOY LLAMANDO, SEÑOR</v>
      </c>
    </row>
    <row r="159" spans="1:42" x14ac:dyDescent="0.35">
      <c r="A159">
        <v>159</v>
      </c>
      <c r="B159" t="s">
        <v>42</v>
      </c>
      <c r="C159">
        <v>213</v>
      </c>
      <c r="D159" t="s">
        <v>43</v>
      </c>
      <c r="E159" t="s">
        <v>44</v>
      </c>
      <c r="F159" t="s">
        <v>45</v>
      </c>
      <c r="G159" t="s">
        <v>474</v>
      </c>
      <c r="H159" t="s">
        <v>47</v>
      </c>
      <c r="I159" t="s">
        <v>48</v>
      </c>
      <c r="J159" t="s">
        <v>45</v>
      </c>
      <c r="K159" t="s">
        <v>475</v>
      </c>
      <c r="L159" t="s">
        <v>50</v>
      </c>
      <c r="M159" t="s">
        <v>51</v>
      </c>
      <c r="N159" t="s">
        <v>45</v>
      </c>
      <c r="O159" t="s">
        <v>58</v>
      </c>
      <c r="P159" t="s">
        <v>45</v>
      </c>
      <c r="Q159" t="s">
        <v>53</v>
      </c>
      <c r="R159" t="s">
        <v>45</v>
      </c>
      <c r="S159" t="s">
        <v>18</v>
      </c>
      <c r="T159" t="str">
        <f>IF(Table134568[[#This Row],[Pentecostés]]="","",""", """)</f>
        <v/>
      </c>
      <c r="V159" t="str">
        <f>IF(Table134568[[#This Row],[Virgen]]="","",""", """)</f>
        <v/>
      </c>
      <c r="X159" t="str">
        <f>IF(Table134568[[#This Row],[Niños]]="","",""", """)</f>
        <v/>
      </c>
      <c r="Z159" t="str">
        <f>IF(Table134568[[#This Row],[Laudes]]="","",""", """)</f>
        <v/>
      </c>
      <c r="AB159" t="str">
        <f>IF(Table134568[[#This Row],[Entrada]]="","",""", """)</f>
        <v/>
      </c>
      <c r="AD159" t="s">
        <v>54</v>
      </c>
      <c r="AE159" s="4" t="s">
        <v>676</v>
      </c>
      <c r="AF159" t="s">
        <v>55</v>
      </c>
      <c r="AG159" t="str">
        <f>IF(Table134568[[#This Row],[Categoria]]="Liturgia","liturgia",LOWER(LEFT(Table134568[[#This Row],[Titulo]],1)))</f>
        <v>t</v>
      </c>
      <c r="AH159" t="str">
        <f>LOWER(LEFT(Table134568[[#This Row],[Titulo]],1))</f>
        <v>t</v>
      </c>
      <c r="AI159" t="str">
        <f>LOWER(LEFT(Table134568[[#This Row],[Categoria]],1))</f>
        <v>p</v>
      </c>
      <c r="AJ159" t="str">
        <f>_xlfn.CONCAT(Table134568[[#This Row],[ID]:[c021]])</f>
        <v>{id:213,title: "Te he manifestado mi pecado", subtitle: "Sal 32 (31)", category: "Precatecumenado", moments: ["Pascua"], url: "/cantos/resucito/t/tehemanifestadomipecado.html"},</v>
      </c>
      <c r="AK159" t="str">
        <f>UPPER(Table134568[[#This Row],[Titulo]])</f>
        <v>TE HE MANIFESTADO MI PECADO</v>
      </c>
      <c r="AL159" t="str">
        <f>LOWER(SUBSTITUTE(Table134568[[#This Row],[CANTO]], " ", ""))</f>
        <v>tehemanifestadomipecado</v>
      </c>
      <c r="AM159" t="str">
        <f>Table134568[[#This Row],[Subtitle5]]</f>
        <v>Sal 32 (31)</v>
      </c>
      <c r="AO159" t="str">
        <f>[1]!Table1[[#Headers],[CANTO]]</f>
        <v>CANTO</v>
      </c>
      <c r="AP159" t="str">
        <f>Table134568[[#This Row],[CANTO]]</f>
        <v>TE HE MANIFESTADO MI PECADO</v>
      </c>
    </row>
    <row r="160" spans="1:42" x14ac:dyDescent="0.35">
      <c r="A160">
        <v>160</v>
      </c>
      <c r="B160" t="s">
        <v>42</v>
      </c>
      <c r="C160">
        <v>215</v>
      </c>
      <c r="D160" t="s">
        <v>43</v>
      </c>
      <c r="E160" t="s">
        <v>44</v>
      </c>
      <c r="F160" t="s">
        <v>45</v>
      </c>
      <c r="G160" t="s">
        <v>478</v>
      </c>
      <c r="H160" t="s">
        <v>47</v>
      </c>
      <c r="I160" t="s">
        <v>48</v>
      </c>
      <c r="J160" t="s">
        <v>45</v>
      </c>
      <c r="K160" t="s">
        <v>479</v>
      </c>
      <c r="L160" t="s">
        <v>50</v>
      </c>
      <c r="M160" t="s">
        <v>51</v>
      </c>
      <c r="N160" t="s">
        <v>45</v>
      </c>
      <c r="O160" t="s">
        <v>58</v>
      </c>
      <c r="P160" t="s">
        <v>45</v>
      </c>
      <c r="Q160" t="s">
        <v>53</v>
      </c>
      <c r="R160" t="s">
        <v>45</v>
      </c>
      <c r="S160" t="s">
        <v>75</v>
      </c>
      <c r="T160" t="str">
        <f>IF(Table134568[[#This Row],[Pentecostés]]="","",""", """)</f>
        <v/>
      </c>
      <c r="V160" t="str">
        <f>IF(Table134568[[#This Row],[Virgen]]="","",""", """)</f>
        <v/>
      </c>
      <c r="X160" t="str">
        <f>IF(Table134568[[#This Row],[Niños]]="","",""", """)</f>
        <v/>
      </c>
      <c r="Z160" t="str">
        <f>IF(Table134568[[#This Row],[Laudes]]="","",""", """)</f>
        <v/>
      </c>
      <c r="AB160" t="str">
        <f>IF(Table134568[[#This Row],[Entrada]]="","",""", """)</f>
        <v/>
      </c>
      <c r="AD160" t="s">
        <v>54</v>
      </c>
      <c r="AE160" s="4" t="s">
        <v>677</v>
      </c>
      <c r="AF160" t="s">
        <v>55</v>
      </c>
      <c r="AG160" t="str">
        <f>IF(Table134568[[#This Row],[Categoria]]="Liturgia","liturgia",LOWER(LEFT(Table134568[[#This Row],[Titulo]],1)))</f>
        <v>t</v>
      </c>
      <c r="AH160" t="str">
        <f>LOWER(LEFT(Table134568[[#This Row],[Titulo]],1))</f>
        <v>t</v>
      </c>
      <c r="AI160" t="str">
        <f>LOWER(LEFT(Table134568[[#This Row],[Categoria]],1))</f>
        <v>p</v>
      </c>
      <c r="AJ160" t="str">
        <f>_xlfn.CONCAT(Table134568[[#This Row],[ID]:[c021]])</f>
        <v>{id:215,title: "Tú has cubierto de vergüenza la muerte", subtitle: "Homilía Pascual (Melltón de Sardes)", category: "Precatecumenado", moments: ["Laudes/Visperas"], url: "/cantos/resucito/t/tuhascubiertodevergüenzalamuerte.html"},</v>
      </c>
      <c r="AK160" t="str">
        <f>UPPER(Table134568[[#This Row],[Titulo]])</f>
        <v>TÚ HAS CUBIERTO DE VERGÜENZA LA MUERTE</v>
      </c>
      <c r="AL160" t="str">
        <f>LOWER(SUBSTITUTE(Table134568[[#This Row],[CANTO]], " ", ""))</f>
        <v>túhascubiertodevergüenzalamuerte</v>
      </c>
      <c r="AM160" t="str">
        <f>Table134568[[#This Row],[Subtitle5]]</f>
        <v>Homilía Pascual (Melltón de Sardes)</v>
      </c>
      <c r="AO160" t="str">
        <f>[1]!Table1[[#Headers],[CANTO]]</f>
        <v>CANTO</v>
      </c>
      <c r="AP160" t="str">
        <f>Table134568[[#This Row],[CANTO]]</f>
        <v>TÚ HAS CUBIERTO DE VERGÜENZA LA MUERTE</v>
      </c>
    </row>
    <row r="161" spans="1:42" x14ac:dyDescent="0.35">
      <c r="A161">
        <v>161</v>
      </c>
      <c r="B161" t="s">
        <v>42</v>
      </c>
      <c r="C161">
        <v>216</v>
      </c>
      <c r="D161" t="s">
        <v>43</v>
      </c>
      <c r="E161" t="s">
        <v>44</v>
      </c>
      <c r="F161" t="s">
        <v>45</v>
      </c>
      <c r="G161" t="s">
        <v>480</v>
      </c>
      <c r="H161" t="s">
        <v>47</v>
      </c>
      <c r="I161" t="s">
        <v>48</v>
      </c>
      <c r="J161" t="s">
        <v>45</v>
      </c>
      <c r="K161" t="s">
        <v>481</v>
      </c>
      <c r="L161" t="s">
        <v>50</v>
      </c>
      <c r="M161" t="s">
        <v>51</v>
      </c>
      <c r="N161" t="s">
        <v>45</v>
      </c>
      <c r="O161" t="s">
        <v>58</v>
      </c>
      <c r="P161" t="s">
        <v>45</v>
      </c>
      <c r="Q161" t="s">
        <v>53</v>
      </c>
      <c r="R161" t="s">
        <v>45</v>
      </c>
      <c r="S161" t="s">
        <v>66</v>
      </c>
      <c r="T161" t="str">
        <f>IF(Table134568[[#This Row],[Pentecostés]]="","",""", """)</f>
        <v/>
      </c>
      <c r="V161" t="str">
        <f>IF(Table134568[[#This Row],[Virgen]]="","",""", """)</f>
        <v/>
      </c>
      <c r="X161" t="str">
        <f>IF(Table134568[[#This Row],[Niños]]="","",""", """)</f>
        <v/>
      </c>
      <c r="Z161" t="str">
        <f>IF(Table134568[[#This Row],[Laudes]]="","",""", """)</f>
        <v/>
      </c>
      <c r="AB161" t="str">
        <f>IF(Table134568[[#This Row],[Entrada]]="","",""", """)</f>
        <v/>
      </c>
      <c r="AD161" t="s">
        <v>54</v>
      </c>
      <c r="AE161" s="4" t="s">
        <v>678</v>
      </c>
      <c r="AF161" t="s">
        <v>55</v>
      </c>
      <c r="AG161" t="str">
        <f>IF(Table134568[[#This Row],[Categoria]]="Liturgia","liturgia",LOWER(LEFT(Table134568[[#This Row],[Titulo]],1)))</f>
        <v>t</v>
      </c>
      <c r="AH161" t="str">
        <f>LOWER(LEFT(Table134568[[#This Row],[Titulo]],1))</f>
        <v>t</v>
      </c>
      <c r="AI161" t="str">
        <f>LOWER(LEFT(Table134568[[#This Row],[Categoria]],1))</f>
        <v>p</v>
      </c>
      <c r="AJ161" t="str">
        <f>_xlfn.CONCAT(Table134568[[#This Row],[ID]:[c021]])</f>
        <v>{id:216,title: "Tú que eres fiel", subtitle: "Sal 143 (142)", category: "Precatecumenado", moments: ["Antiguo Testamento"], url: "/cantos/resucito/t/tuqueeresfiel.html"},</v>
      </c>
      <c r="AK161" t="str">
        <f>UPPER(Table134568[[#This Row],[Titulo]])</f>
        <v>TÚ QUE ERES FIEL</v>
      </c>
      <c r="AL161" t="str">
        <f>LOWER(SUBSTITUTE(Table134568[[#This Row],[CANTO]], " ", ""))</f>
        <v>túqueeresfiel</v>
      </c>
      <c r="AM161" t="str">
        <f>Table134568[[#This Row],[Subtitle5]]</f>
        <v>Sal 143 (142)</v>
      </c>
      <c r="AO161" t="str">
        <f>[1]!Table1[[#Headers],[CANTO]]</f>
        <v>CANTO</v>
      </c>
      <c r="AP161" t="str">
        <f>Table134568[[#This Row],[CANTO]]</f>
        <v>TÚ QUE ERES FIEL</v>
      </c>
    </row>
    <row r="162" spans="1:42" x14ac:dyDescent="0.35">
      <c r="A162">
        <v>162</v>
      </c>
      <c r="B162" t="s">
        <v>42</v>
      </c>
      <c r="C162">
        <v>217</v>
      </c>
      <c r="D162" t="s">
        <v>43</v>
      </c>
      <c r="E162" t="s">
        <v>44</v>
      </c>
      <c r="F162" t="s">
        <v>45</v>
      </c>
      <c r="G162" t="s">
        <v>482</v>
      </c>
      <c r="H162" t="s">
        <v>47</v>
      </c>
      <c r="I162" t="s">
        <v>48</v>
      </c>
      <c r="J162" t="s">
        <v>45</v>
      </c>
      <c r="K162" t="s">
        <v>483</v>
      </c>
      <c r="L162" t="s">
        <v>50</v>
      </c>
      <c r="M162" t="s">
        <v>51</v>
      </c>
      <c r="N162" t="s">
        <v>45</v>
      </c>
      <c r="O162" t="s">
        <v>58</v>
      </c>
      <c r="P162" t="s">
        <v>45</v>
      </c>
      <c r="Q162" t="s">
        <v>53</v>
      </c>
      <c r="R162" t="s">
        <v>45</v>
      </c>
      <c r="S162" t="s">
        <v>65</v>
      </c>
      <c r="T162" t="str">
        <f>IF(Table134568[[#This Row],[Pentecostés]]="","",""", """)</f>
        <v>", "</v>
      </c>
      <c r="U162" t="s">
        <v>66</v>
      </c>
      <c r="V162" t="str">
        <f>IF(Table134568[[#This Row],[Virgen]]="","",""", """)</f>
        <v/>
      </c>
      <c r="X162" t="str">
        <f>IF(Table134568[[#This Row],[Niños]]="","",""", """)</f>
        <v/>
      </c>
      <c r="Z162" t="str">
        <f>IF(Table134568[[#This Row],[Laudes]]="","",""", """)</f>
        <v/>
      </c>
      <c r="AB162" t="str">
        <f>IF(Table134568[[#This Row],[Entrada]]="","",""", """)</f>
        <v/>
      </c>
      <c r="AD162" t="s">
        <v>54</v>
      </c>
      <c r="AE162" s="4" t="s">
        <v>679</v>
      </c>
      <c r="AF162" t="s">
        <v>55</v>
      </c>
      <c r="AG162" t="str">
        <f>IF(Table134568[[#This Row],[Categoria]]="Liturgia","liturgia",LOWER(LEFT(Table134568[[#This Row],[Titulo]],1)))</f>
        <v>u</v>
      </c>
      <c r="AH162" t="str">
        <f>LOWER(LEFT(Table134568[[#This Row],[Titulo]],1))</f>
        <v>u</v>
      </c>
      <c r="AI162" t="str">
        <f>LOWER(LEFT(Table134568[[#This Row],[Categoria]],1))</f>
        <v>p</v>
      </c>
      <c r="AJ162" t="str">
        <f>_xlfn.CONCAT(Table134568[[#This Row],[ID]:[c021]])</f>
        <v>{id:217,title: "Un retoño brota del tronco de Jesé", subtitle: "Isaías 11,1-11", category: "Precatecumenado", moments: ["Cuaresma", "Antiguo Testamento"], url: "/cantos/resucito/u/unretonobrotadeltroncodejese.html"},</v>
      </c>
      <c r="AK162" t="str">
        <f>UPPER(Table134568[[#This Row],[Titulo]])</f>
        <v>UN RETOÑO BROTA DEL TRONCO DE JESÉ</v>
      </c>
      <c r="AL162" t="str">
        <f>LOWER(SUBSTITUTE(Table134568[[#This Row],[CANTO]], " ", ""))</f>
        <v>unretoñobrotadeltroncodejesé</v>
      </c>
      <c r="AM162" t="str">
        <f>Table134568[[#This Row],[Subtitle5]]</f>
        <v>Isaías 11,1-11</v>
      </c>
      <c r="AO162" t="str">
        <f>[1]!Table1[[#Headers],[CANTO]]</f>
        <v>CANTO</v>
      </c>
      <c r="AP162" t="str">
        <f>Table134568[[#This Row],[CANTO]]</f>
        <v>UN RETOÑO BROTA DEL TRONCO DE JESÉ</v>
      </c>
    </row>
    <row r="163" spans="1:42" x14ac:dyDescent="0.35">
      <c r="A163">
        <v>163</v>
      </c>
      <c r="B163" t="s">
        <v>42</v>
      </c>
      <c r="C163">
        <v>218</v>
      </c>
      <c r="D163" t="s">
        <v>43</v>
      </c>
      <c r="E163" t="s">
        <v>44</v>
      </c>
      <c r="F163" t="s">
        <v>45</v>
      </c>
      <c r="G163" t="s">
        <v>484</v>
      </c>
      <c r="H163" t="s">
        <v>47</v>
      </c>
      <c r="I163" t="s">
        <v>48</v>
      </c>
      <c r="J163" t="s">
        <v>45</v>
      </c>
      <c r="K163" t="s">
        <v>485</v>
      </c>
      <c r="L163" t="s">
        <v>50</v>
      </c>
      <c r="M163" t="s">
        <v>51</v>
      </c>
      <c r="N163" t="s">
        <v>45</v>
      </c>
      <c r="O163" t="s">
        <v>58</v>
      </c>
      <c r="P163" t="s">
        <v>45</v>
      </c>
      <c r="Q163" t="s">
        <v>53</v>
      </c>
      <c r="R163" t="s">
        <v>45</v>
      </c>
      <c r="S163" t="s">
        <v>93</v>
      </c>
      <c r="T163" t="str">
        <f>IF(Table134568[[#This Row],[Pentecostés]]="","",""", """)</f>
        <v>", "</v>
      </c>
      <c r="U163" t="s">
        <v>65</v>
      </c>
      <c r="V163" t="str">
        <f>IF(Table134568[[#This Row],[Virgen]]="","",""", """)</f>
        <v/>
      </c>
      <c r="X163" t="str">
        <f>IF(Table134568[[#This Row],[Niños]]="","",""", """)</f>
        <v/>
      </c>
      <c r="Z163" t="str">
        <f>IF(Table134568[[#This Row],[Laudes]]="","",""", """)</f>
        <v/>
      </c>
      <c r="AB163" t="str">
        <f>IF(Table134568[[#This Row],[Entrada]]="","",""", """)</f>
        <v/>
      </c>
      <c r="AD163" t="s">
        <v>54</v>
      </c>
      <c r="AE163" s="4" t="s">
        <v>680</v>
      </c>
      <c r="AF163" t="s">
        <v>55</v>
      </c>
      <c r="AG163" t="str">
        <f>IF(Table134568[[#This Row],[Categoria]]="Liturgia","liturgia",LOWER(LEFT(Table134568[[#This Row],[Titulo]],1)))</f>
        <v>u</v>
      </c>
      <c r="AH163" t="str">
        <f>LOWER(LEFT(Table134568[[#This Row],[Titulo]],1))</f>
        <v>u</v>
      </c>
      <c r="AI163" t="str">
        <f>LOWER(LEFT(Table134568[[#This Row],[Categoria]],1))</f>
        <v>p</v>
      </c>
      <c r="AJ163" t="str">
        <f>_xlfn.CONCAT(Table134568[[#This Row],[ID]:[c021]])</f>
        <v>{id:218,title: "Una gran señal", subtitle: "Apocalipsis 12", category: "Precatecumenado", moments: ["Adviento", "Cuaresma"], url: "/cantos/resucito/u/unagransenal.html"},</v>
      </c>
      <c r="AK163" t="str">
        <f>UPPER(Table134568[[#This Row],[Titulo]])</f>
        <v>UNA GRAN SEÑAL</v>
      </c>
      <c r="AL163" t="str">
        <f>LOWER(SUBSTITUTE(Table134568[[#This Row],[CANTO]], " ", ""))</f>
        <v>unagranseñal</v>
      </c>
      <c r="AM163" t="str">
        <f>Table134568[[#This Row],[Subtitle5]]</f>
        <v>Apocalipsis 12</v>
      </c>
      <c r="AO163" t="str">
        <f>[1]!Table1[[#Headers],[CANTO]]</f>
        <v>CANTO</v>
      </c>
      <c r="AP163" t="str">
        <f>Table134568[[#This Row],[CANTO]]</f>
        <v>UNA GRAN SEÑAL</v>
      </c>
    </row>
    <row r="164" spans="1:42" x14ac:dyDescent="0.35">
      <c r="A164">
        <v>164</v>
      </c>
      <c r="B164" t="s">
        <v>42</v>
      </c>
      <c r="C164">
        <v>219</v>
      </c>
      <c r="D164" t="s">
        <v>43</v>
      </c>
      <c r="E164" t="s">
        <v>44</v>
      </c>
      <c r="F164" t="s">
        <v>45</v>
      </c>
      <c r="G164" t="s">
        <v>486</v>
      </c>
      <c r="H164" t="s">
        <v>47</v>
      </c>
      <c r="I164" t="s">
        <v>48</v>
      </c>
      <c r="J164" t="s">
        <v>45</v>
      </c>
      <c r="K164" t="s">
        <v>92</v>
      </c>
      <c r="L164" t="s">
        <v>50</v>
      </c>
      <c r="M164" t="s">
        <v>51</v>
      </c>
      <c r="N164" t="s">
        <v>45</v>
      </c>
      <c r="O164" t="s">
        <v>58</v>
      </c>
      <c r="P164" t="s">
        <v>45</v>
      </c>
      <c r="Q164" t="s">
        <v>53</v>
      </c>
      <c r="R164" t="s">
        <v>45</v>
      </c>
      <c r="S164" t="s">
        <v>18</v>
      </c>
      <c r="T164" t="str">
        <f>IF(Table134568[[#This Row],[Pentecostés]]="","",""", """)</f>
        <v>", "</v>
      </c>
      <c r="U164" t="s">
        <v>22</v>
      </c>
      <c r="V164" t="str">
        <f>IF(Table134568[[#This Row],[Virgen]]="","",""", """)</f>
        <v>", "</v>
      </c>
      <c r="W164" t="s">
        <v>171</v>
      </c>
      <c r="X164" t="str">
        <f>IF(Table134568[[#This Row],[Niños]]="","",""", """)</f>
        <v/>
      </c>
      <c r="Z164" t="str">
        <f>IF(Table134568[[#This Row],[Laudes]]="","",""", """)</f>
        <v/>
      </c>
      <c r="AB164" t="str">
        <f>IF(Table134568[[#This Row],[Entrada]]="","",""", """)</f>
        <v/>
      </c>
      <c r="AD164" t="s">
        <v>54</v>
      </c>
      <c r="AE164" s="4" t="s">
        <v>681</v>
      </c>
      <c r="AF164" t="s">
        <v>55</v>
      </c>
      <c r="AG164" t="str">
        <f>IF(Table134568[[#This Row],[Categoria]]="Liturgia","liturgia",LOWER(LEFT(Table134568[[#This Row],[Titulo]],1)))</f>
        <v>u</v>
      </c>
      <c r="AH164" t="str">
        <f>LOWER(LEFT(Table134568[[#This Row],[Titulo]],1))</f>
        <v>u</v>
      </c>
      <c r="AI164" t="str">
        <f>LOWER(LEFT(Table134568[[#This Row],[Categoria]],1))</f>
        <v>p</v>
      </c>
      <c r="AJ164" t="str">
        <f>_xlfn.CONCAT(Table134568[[#This Row],[ID]:[c021]])</f>
        <v>{id:219,title: "Urí, urí, urá", subtitle: "Villancico (Kiko Argüello)", category: "Precatecumenado", moments: ["Pascua", "Virgen", "Fracción del Pan"], url: "/cantos/resucito/u/uriuriura.html"},</v>
      </c>
      <c r="AK164" t="str">
        <f>UPPER(Table134568[[#This Row],[Titulo]])</f>
        <v>URÍ, URÍ, URÁ</v>
      </c>
      <c r="AL164" t="str">
        <f>LOWER(SUBSTITUTE(Table134568[[#This Row],[CANTO]], " ", ""))</f>
        <v>urí,urí,urá</v>
      </c>
      <c r="AM164" t="str">
        <f>Table134568[[#This Row],[Subtitle5]]</f>
        <v>Villancico (Kiko Argüello)</v>
      </c>
      <c r="AO164" t="str">
        <f>[1]!Table1[[#Headers],[CANTO]]</f>
        <v>CANTO</v>
      </c>
      <c r="AP164" t="str">
        <f>Table134568[[#This Row],[CANTO]]</f>
        <v>URÍ, URÍ, URÁ</v>
      </c>
    </row>
    <row r="165" spans="1:42" x14ac:dyDescent="0.35">
      <c r="A165">
        <v>165</v>
      </c>
      <c r="B165" t="s">
        <v>42</v>
      </c>
      <c r="C165">
        <v>220</v>
      </c>
      <c r="D165" t="s">
        <v>43</v>
      </c>
      <c r="E165" t="s">
        <v>44</v>
      </c>
      <c r="F165" t="s">
        <v>45</v>
      </c>
      <c r="G165" t="s">
        <v>487</v>
      </c>
      <c r="H165" t="s">
        <v>47</v>
      </c>
      <c r="I165" t="s">
        <v>48</v>
      </c>
      <c r="J165" t="s">
        <v>45</v>
      </c>
      <c r="K165" t="s">
        <v>92</v>
      </c>
      <c r="L165" t="s">
        <v>50</v>
      </c>
      <c r="M165" t="s">
        <v>51</v>
      </c>
      <c r="N165" t="s">
        <v>45</v>
      </c>
      <c r="O165" t="s">
        <v>58</v>
      </c>
      <c r="P165" t="s">
        <v>45</v>
      </c>
      <c r="Q165" t="s">
        <v>53</v>
      </c>
      <c r="R165" t="s">
        <v>45</v>
      </c>
      <c r="S165" t="s">
        <v>65</v>
      </c>
      <c r="T165" t="str">
        <f>IF(Table134568[[#This Row],[Pentecostés]]="","",""", """)</f>
        <v>", "</v>
      </c>
      <c r="U165" t="s">
        <v>28</v>
      </c>
      <c r="V165" t="str">
        <f>IF(Table134568[[#This Row],[Virgen]]="","",""", """)</f>
        <v>", "</v>
      </c>
      <c r="W165" t="s">
        <v>66</v>
      </c>
      <c r="X165" t="str">
        <f>IF(Table134568[[#This Row],[Niños]]="","",""", """)</f>
        <v/>
      </c>
      <c r="Z165" t="str">
        <f>IF(Table134568[[#This Row],[Laudes]]="","",""", """)</f>
        <v/>
      </c>
      <c r="AB165" t="str">
        <f>IF(Table134568[[#This Row],[Entrada]]="","",""", """)</f>
        <v/>
      </c>
      <c r="AD165" t="s">
        <v>54</v>
      </c>
      <c r="AE165" s="4" t="s">
        <v>682</v>
      </c>
      <c r="AF165" t="s">
        <v>55</v>
      </c>
      <c r="AG165" t="str">
        <f>IF(Table134568[[#This Row],[Categoria]]="Liturgia","liturgia",LOWER(LEFT(Table134568[[#This Row],[Titulo]],1)))</f>
        <v>v</v>
      </c>
      <c r="AH165" t="str">
        <f>LOWER(LEFT(Table134568[[#This Row],[Titulo]],1))</f>
        <v>v</v>
      </c>
      <c r="AI165" t="str">
        <f>LOWER(LEFT(Table134568[[#This Row],[Categoria]],1))</f>
        <v>p</v>
      </c>
      <c r="AJ165" t="str">
        <f>_xlfn.CONCAT(Table134568[[#This Row],[ID]:[c021]])</f>
        <v>{id:220,title: "Vamos ya, pastores", subtitle: "Villancico (Kiko Argüello)", category: "Precatecumenado", moments: ["Cuaresma", "Entrada", "Antiguo Testamento"], url: "/cantos/resucito/v/vamosyapastores.html"},</v>
      </c>
      <c r="AK165" t="str">
        <f>UPPER(Table134568[[#This Row],[Titulo]])</f>
        <v>VAMOS YA, PASTORES</v>
      </c>
      <c r="AL165" t="str">
        <f>LOWER(SUBSTITUTE(Table134568[[#This Row],[CANTO]], " ", ""))</f>
        <v>vamosya,pastores</v>
      </c>
      <c r="AM165" t="str">
        <f>Table134568[[#This Row],[Subtitle5]]</f>
        <v>Villancico (Kiko Argüello)</v>
      </c>
      <c r="AO165" t="str">
        <f>[1]!Table1[[#Headers],[CANTO]]</f>
        <v>CANTO</v>
      </c>
      <c r="AP165" t="str">
        <f>Table134568[[#This Row],[CANTO]]</f>
        <v>VAMOS YA, PASTORES</v>
      </c>
    </row>
    <row r="166" spans="1:42" x14ac:dyDescent="0.35">
      <c r="A166">
        <v>166</v>
      </c>
      <c r="B166" t="s">
        <v>42</v>
      </c>
      <c r="C166">
        <v>221</v>
      </c>
      <c r="D166" t="s">
        <v>43</v>
      </c>
      <c r="E166" t="s">
        <v>44</v>
      </c>
      <c r="F166" t="s">
        <v>45</v>
      </c>
      <c r="G166" t="s">
        <v>488</v>
      </c>
      <c r="H166" t="s">
        <v>47</v>
      </c>
      <c r="I166" t="s">
        <v>48</v>
      </c>
      <c r="J166" t="s">
        <v>45</v>
      </c>
      <c r="K166" t="s">
        <v>489</v>
      </c>
      <c r="L166" t="s">
        <v>50</v>
      </c>
      <c r="M166" t="s">
        <v>51</v>
      </c>
      <c r="N166" t="s">
        <v>45</v>
      </c>
      <c r="O166" t="s">
        <v>58</v>
      </c>
      <c r="P166" t="s">
        <v>45</v>
      </c>
      <c r="Q166" t="s">
        <v>53</v>
      </c>
      <c r="R166" t="s">
        <v>45</v>
      </c>
      <c r="S166" t="s">
        <v>90</v>
      </c>
      <c r="T166" t="str">
        <f>IF(Table134568[[#This Row],[Pentecostés]]="","",""", """)</f>
        <v>", "</v>
      </c>
      <c r="U166" t="s">
        <v>20</v>
      </c>
      <c r="V166" t="str">
        <f>IF(Table134568[[#This Row],[Virgen]]="","",""", """)</f>
        <v>", "</v>
      </c>
      <c r="W166" t="s">
        <v>59</v>
      </c>
      <c r="X166" t="str">
        <f>IF(Table134568[[#This Row],[Niños]]="","",""", """)</f>
        <v>", "</v>
      </c>
      <c r="Y166" t="s">
        <v>66</v>
      </c>
      <c r="Z166" t="str">
        <f>IF(Table134568[[#This Row],[Laudes]]="","",""", """)</f>
        <v/>
      </c>
      <c r="AB166" t="str">
        <f>IF(Table134568[[#This Row],[Entrada]]="","",""", """)</f>
        <v/>
      </c>
      <c r="AD166" t="s">
        <v>54</v>
      </c>
      <c r="AE166" s="4" t="s">
        <v>683</v>
      </c>
      <c r="AF166" t="s">
        <v>55</v>
      </c>
      <c r="AG166" t="str">
        <f>IF(Table134568[[#This Row],[Categoria]]="Liturgia","liturgia",LOWER(LEFT(Table134568[[#This Row],[Titulo]],1)))</f>
        <v>v</v>
      </c>
      <c r="AH166" t="str">
        <f>LOWER(LEFT(Table134568[[#This Row],[Titulo]],1))</f>
        <v>v</v>
      </c>
      <c r="AI166" t="str">
        <f>LOWER(LEFT(Table134568[[#This Row],[Categoria]],1))</f>
        <v>p</v>
      </c>
      <c r="AJ166" t="str">
        <f>_xlfn.CONCAT(Table134568[[#This Row],[ID]:[c021]])</f>
        <v>{id:221,title: "Ven del Líbano", subtitle: "Cantar de los cantares 4,8ss", category: "Precatecumenado", moments: ["Navidad", "Pentecostés", "Comunión", "Antiguo Testamento"], url: "/cantos/resucito/v/vendellibano.html"},</v>
      </c>
      <c r="AK166" t="str">
        <f>UPPER(Table134568[[#This Row],[Titulo]])</f>
        <v>VEN DEL LÍBANO</v>
      </c>
      <c r="AL166" t="str">
        <f>LOWER(SUBSTITUTE(Table134568[[#This Row],[CANTO]], " ", ""))</f>
        <v>vendellíbano</v>
      </c>
      <c r="AM166" t="str">
        <f>Table134568[[#This Row],[Subtitle5]]</f>
        <v>Cantar de los cantares 4,8ss</v>
      </c>
      <c r="AO166" t="str">
        <f>[1]!Table1[[#Headers],[CANTO]]</f>
        <v>CANTO</v>
      </c>
      <c r="AP166" t="str">
        <f>Table134568[[#This Row],[CANTO]]</f>
        <v>VEN DEL LÍBANO</v>
      </c>
    </row>
    <row r="167" spans="1:42" x14ac:dyDescent="0.35">
      <c r="A167">
        <v>167</v>
      </c>
      <c r="B167" t="s">
        <v>42</v>
      </c>
      <c r="C167">
        <v>222</v>
      </c>
      <c r="D167" t="s">
        <v>43</v>
      </c>
      <c r="E167" t="s">
        <v>44</v>
      </c>
      <c r="F167" t="s">
        <v>45</v>
      </c>
      <c r="G167" t="s">
        <v>490</v>
      </c>
      <c r="H167" t="s">
        <v>47</v>
      </c>
      <c r="I167" t="s">
        <v>48</v>
      </c>
      <c r="J167" t="s">
        <v>45</v>
      </c>
      <c r="K167" t="s">
        <v>491</v>
      </c>
      <c r="L167" t="s">
        <v>50</v>
      </c>
      <c r="M167" t="s">
        <v>51</v>
      </c>
      <c r="N167" t="s">
        <v>45</v>
      </c>
      <c r="O167" t="s">
        <v>58</v>
      </c>
      <c r="P167" t="s">
        <v>45</v>
      </c>
      <c r="Q167" t="s">
        <v>53</v>
      </c>
      <c r="R167" t="s">
        <v>45</v>
      </c>
      <c r="S167" t="s">
        <v>93</v>
      </c>
      <c r="T167" t="str">
        <f>IF(Table134568[[#This Row],[Pentecostés]]="","",""", """)</f>
        <v>", "</v>
      </c>
      <c r="U167" t="s">
        <v>20</v>
      </c>
      <c r="V167" t="str">
        <f>IF(Table134568[[#This Row],[Virgen]]="","",""", """)</f>
        <v>", "</v>
      </c>
      <c r="W167" t="s">
        <v>22</v>
      </c>
      <c r="X167" t="str">
        <f>IF(Table134568[[#This Row],[Niños]]="","",""", """)</f>
        <v>", "</v>
      </c>
      <c r="Y167" t="s">
        <v>62</v>
      </c>
      <c r="Z167" t="str">
        <f>IF(Table134568[[#This Row],[Laudes]]="","",""", """)</f>
        <v/>
      </c>
      <c r="AB167" t="str">
        <f>IF(Table134568[[#This Row],[Entrada]]="","",""", """)</f>
        <v/>
      </c>
      <c r="AD167" t="s">
        <v>54</v>
      </c>
      <c r="AE167" s="4" t="s">
        <v>684</v>
      </c>
      <c r="AF167" t="s">
        <v>55</v>
      </c>
      <c r="AG167" t="str">
        <f>IF(Table134568[[#This Row],[Categoria]]="Liturgia","liturgia",LOWER(LEFT(Table134568[[#This Row],[Titulo]],1)))</f>
        <v>v</v>
      </c>
      <c r="AH167" t="str">
        <f>LOWER(LEFT(Table134568[[#This Row],[Titulo]],1))</f>
        <v>v</v>
      </c>
      <c r="AI167" t="str">
        <f>LOWER(LEFT(Table134568[[#This Row],[Categoria]],1))</f>
        <v>p</v>
      </c>
      <c r="AJ167" t="str">
        <f>_xlfn.CONCAT(Table134568[[#This Row],[ID]:[c021]])</f>
        <v>{id:222,title: "Ven, Espíritu Santo", subtitle: "Secuencia de Pentecostés - Himno latin. «Veni, Sancte Spiritus»", category: "Precatecumenado", moments: ["Adviento", "Pentecostés", "Virgen", "Nuevo Testamento"], url: "/cantos/resucito/v/venespiritusanto.html"},</v>
      </c>
      <c r="AK167" t="str">
        <f>UPPER(Table134568[[#This Row],[Titulo]])</f>
        <v>VEN, ESPÍRITU SANTO</v>
      </c>
      <c r="AL167" t="str">
        <f>LOWER(SUBSTITUTE(Table134568[[#This Row],[CANTO]], " ", ""))</f>
        <v>ven,espíritusanto</v>
      </c>
      <c r="AM167" t="str">
        <f>Table134568[[#This Row],[Subtitle5]]</f>
        <v>Secuencia de Pentecostés - Himno latin. «Veni, Sancte Spiritus»</v>
      </c>
      <c r="AO167" t="str">
        <f>[1]!Table1[[#Headers],[CANTO]]</f>
        <v>CANTO</v>
      </c>
      <c r="AP167" t="str">
        <f>Table134568[[#This Row],[CANTO]]</f>
        <v>VEN, ESPÍRITU SANTO</v>
      </c>
    </row>
    <row r="168" spans="1:42" x14ac:dyDescent="0.35">
      <c r="A168">
        <v>168</v>
      </c>
      <c r="B168" t="s">
        <v>42</v>
      </c>
      <c r="C168">
        <v>223</v>
      </c>
      <c r="D168" t="s">
        <v>43</v>
      </c>
      <c r="E168" t="s">
        <v>44</v>
      </c>
      <c r="F168" t="s">
        <v>45</v>
      </c>
      <c r="G168" t="s">
        <v>492</v>
      </c>
      <c r="H168" t="s">
        <v>47</v>
      </c>
      <c r="I168" t="s">
        <v>48</v>
      </c>
      <c r="J168" t="s">
        <v>45</v>
      </c>
      <c r="K168" t="s">
        <v>493</v>
      </c>
      <c r="L168" t="s">
        <v>50</v>
      </c>
      <c r="M168" t="s">
        <v>51</v>
      </c>
      <c r="N168" t="s">
        <v>45</v>
      </c>
      <c r="O168" t="s">
        <v>58</v>
      </c>
      <c r="P168" t="s">
        <v>45</v>
      </c>
      <c r="Q168" t="s">
        <v>53</v>
      </c>
      <c r="R168" t="s">
        <v>45</v>
      </c>
      <c r="S168" t="s">
        <v>90</v>
      </c>
      <c r="T168" t="str">
        <f>IF(Table134568[[#This Row],[Pentecostés]]="","",""", """)</f>
        <v>", "</v>
      </c>
      <c r="U168" t="s">
        <v>24</v>
      </c>
      <c r="V168" t="str">
        <f>IF(Table134568[[#This Row],[Virgen]]="","",""", """)</f>
        <v/>
      </c>
      <c r="X168" t="str">
        <f>IF(Table134568[[#This Row],[Niños]]="","",""", """)</f>
        <v/>
      </c>
      <c r="Z168" t="str">
        <f>IF(Table134568[[#This Row],[Laudes]]="","",""", """)</f>
        <v/>
      </c>
      <c r="AB168" t="str">
        <f>IF(Table134568[[#This Row],[Entrada]]="","",""", """)</f>
        <v/>
      </c>
      <c r="AD168" t="s">
        <v>54</v>
      </c>
      <c r="AE168" s="4" t="s">
        <v>685</v>
      </c>
      <c r="AF168" t="s">
        <v>55</v>
      </c>
      <c r="AG168" t="str">
        <f>IF(Table134568[[#This Row],[Categoria]]="Liturgia","liturgia",LOWER(LEFT(Table134568[[#This Row],[Titulo]],1)))</f>
        <v>v</v>
      </c>
      <c r="AH168" t="str">
        <f>LOWER(LEFT(Table134568[[#This Row],[Titulo]],1))</f>
        <v>v</v>
      </c>
      <c r="AI168" t="str">
        <f>LOWER(LEFT(Table134568[[#This Row],[Categoria]],1))</f>
        <v>p</v>
      </c>
      <c r="AJ168" t="str">
        <f>_xlfn.CONCAT(Table134568[[#This Row],[ID]:[c021]])</f>
        <v>{id:223,title: "Ven, Hijo del Hombre", subtitle: "Apocalipsis 21,17ss", category: "Precatecumenado", moments: ["Navidad", "Niños"], url: "/cantos/resucito/v/venhijodelhombre.html"},</v>
      </c>
      <c r="AK168" t="str">
        <f>UPPER(Table134568[[#This Row],[Titulo]])</f>
        <v>VEN, HIJO DEL HOMBRE</v>
      </c>
      <c r="AL168" t="str">
        <f>LOWER(SUBSTITUTE(Table134568[[#This Row],[CANTO]], " ", ""))</f>
        <v>ven,hijodelhombre</v>
      </c>
      <c r="AM168" t="str">
        <f>Table134568[[#This Row],[Subtitle5]]</f>
        <v>Apocalipsis 21,17ss</v>
      </c>
      <c r="AO168" t="str">
        <f>[1]!Table1[[#Headers],[CANTO]]</f>
        <v>CANTO</v>
      </c>
      <c r="AP168" t="str">
        <f>Table134568[[#This Row],[CANTO]]</f>
        <v>VEN, HIJO DEL HOMBRE</v>
      </c>
    </row>
    <row r="169" spans="1:42" x14ac:dyDescent="0.35">
      <c r="A169">
        <v>169</v>
      </c>
      <c r="B169" t="s">
        <v>42</v>
      </c>
      <c r="C169">
        <v>224</v>
      </c>
      <c r="D169" t="s">
        <v>43</v>
      </c>
      <c r="E169" t="s">
        <v>44</v>
      </c>
      <c r="F169" t="s">
        <v>45</v>
      </c>
      <c r="G169" t="s">
        <v>494</v>
      </c>
      <c r="H169" t="s">
        <v>47</v>
      </c>
      <c r="I169" t="s">
        <v>48</v>
      </c>
      <c r="J169" t="s">
        <v>45</v>
      </c>
      <c r="K169" t="s">
        <v>465</v>
      </c>
      <c r="L169" t="s">
        <v>50</v>
      </c>
      <c r="M169" t="s">
        <v>51</v>
      </c>
      <c r="N169" t="s">
        <v>45</v>
      </c>
      <c r="O169" t="s">
        <v>58</v>
      </c>
      <c r="P169" t="s">
        <v>45</v>
      </c>
      <c r="Q169" t="s">
        <v>53</v>
      </c>
      <c r="R169" t="s">
        <v>45</v>
      </c>
      <c r="S169" t="s">
        <v>90</v>
      </c>
      <c r="T169" t="str">
        <f>IF(Table134568[[#This Row],[Pentecostés]]="","",""", """)</f>
        <v>", "</v>
      </c>
      <c r="U169" t="s">
        <v>24</v>
      </c>
      <c r="V169" t="str">
        <f>IF(Table134568[[#This Row],[Virgen]]="","",""", """)</f>
        <v/>
      </c>
      <c r="X169" t="str">
        <f>IF(Table134568[[#This Row],[Niños]]="","",""", """)</f>
        <v/>
      </c>
      <c r="Z169" t="str">
        <f>IF(Table134568[[#This Row],[Laudes]]="","",""", """)</f>
        <v/>
      </c>
      <c r="AB169" t="str">
        <f>IF(Table134568[[#This Row],[Entrada]]="","",""", """)</f>
        <v/>
      </c>
      <c r="AD169" t="s">
        <v>54</v>
      </c>
      <c r="AE169" s="4" t="s">
        <v>686</v>
      </c>
      <c r="AF169" t="s">
        <v>55</v>
      </c>
      <c r="AG169" t="str">
        <f>IF(Table134568[[#This Row],[Categoria]]="Liturgia","liturgia",LOWER(LEFT(Table134568[[#This Row],[Titulo]],1)))</f>
        <v>v</v>
      </c>
      <c r="AH169" t="str">
        <f>LOWER(LEFT(Table134568[[#This Row],[Titulo]],1))</f>
        <v>v</v>
      </c>
      <c r="AI169" t="str">
        <f>LOWER(LEFT(Table134568[[#This Row],[Categoria]],1))</f>
        <v>p</v>
      </c>
      <c r="AJ169" t="str">
        <f>_xlfn.CONCAT(Table134568[[#This Row],[ID]:[c021]])</f>
        <v>{id:224,title: "Veni Creator", subtitle: "Himno latin", category: "Precatecumenado", moments: ["Navidad", "Niños"], url: "/cantos/resucito/v/venicreator.html"},</v>
      </c>
      <c r="AK169" t="str">
        <f>UPPER(Table134568[[#This Row],[Titulo]])</f>
        <v>VENI CREATOR</v>
      </c>
      <c r="AL169" t="str">
        <f>LOWER(SUBSTITUTE(Table134568[[#This Row],[CANTO]], " ", ""))</f>
        <v>venicreator</v>
      </c>
      <c r="AM169" t="str">
        <f>Table134568[[#This Row],[Subtitle5]]</f>
        <v>Himno latin</v>
      </c>
      <c r="AO169" t="str">
        <f>[1]!Table1[[#Headers],[CANTO]]</f>
        <v>CANTO</v>
      </c>
      <c r="AP169" t="str">
        <f>Table134568[[#This Row],[CANTO]]</f>
        <v>VENI CREATOR</v>
      </c>
    </row>
    <row r="170" spans="1:42" x14ac:dyDescent="0.35">
      <c r="A170">
        <v>170</v>
      </c>
      <c r="B170" t="s">
        <v>42</v>
      </c>
      <c r="C170">
        <v>225</v>
      </c>
      <c r="D170" t="s">
        <v>43</v>
      </c>
      <c r="E170" t="s">
        <v>44</v>
      </c>
      <c r="F170" t="s">
        <v>45</v>
      </c>
      <c r="G170" t="s">
        <v>495</v>
      </c>
      <c r="H170" t="s">
        <v>47</v>
      </c>
      <c r="I170" t="s">
        <v>48</v>
      </c>
      <c r="J170" t="s">
        <v>45</v>
      </c>
      <c r="K170" t="s">
        <v>496</v>
      </c>
      <c r="L170" t="s">
        <v>50</v>
      </c>
      <c r="M170" t="s">
        <v>51</v>
      </c>
      <c r="N170" t="s">
        <v>45</v>
      </c>
      <c r="O170" t="s">
        <v>58</v>
      </c>
      <c r="P170" t="s">
        <v>45</v>
      </c>
      <c r="Q170" t="s">
        <v>53</v>
      </c>
      <c r="R170" t="s">
        <v>45</v>
      </c>
      <c r="S170" t="s">
        <v>28</v>
      </c>
      <c r="T170" t="str">
        <f>IF(Table134568[[#This Row],[Pentecostés]]="","",""", """)</f>
        <v>", "</v>
      </c>
      <c r="U170" t="s">
        <v>66</v>
      </c>
      <c r="V170" t="str">
        <f>IF(Table134568[[#This Row],[Virgen]]="","",""", """)</f>
        <v/>
      </c>
      <c r="X170" t="str">
        <f>IF(Table134568[[#This Row],[Niños]]="","",""", """)</f>
        <v/>
      </c>
      <c r="Z170" t="str">
        <f>IF(Table134568[[#This Row],[Laudes]]="","",""", """)</f>
        <v/>
      </c>
      <c r="AB170" t="str">
        <f>IF(Table134568[[#This Row],[Entrada]]="","",""", """)</f>
        <v/>
      </c>
      <c r="AD170" t="s">
        <v>54</v>
      </c>
      <c r="AE170" s="4" t="s">
        <v>687</v>
      </c>
      <c r="AF170" t="s">
        <v>55</v>
      </c>
      <c r="AG170" t="str">
        <f>IF(Table134568[[#This Row],[Categoria]]="Liturgia","liturgia",LOWER(LEFT(Table134568[[#This Row],[Titulo]],1)))</f>
        <v>v</v>
      </c>
      <c r="AH170" t="str">
        <f>LOWER(LEFT(Table134568[[#This Row],[Titulo]],1))</f>
        <v>v</v>
      </c>
      <c r="AI170" t="str">
        <f>LOWER(LEFT(Table134568[[#This Row],[Categoria]],1))</f>
        <v>p</v>
      </c>
      <c r="AJ170" t="str">
        <f>_xlfn.CONCAT(Table134568[[#This Row],[ID]:[c021]])</f>
        <v>{id:225,title: "Viene el Señor", subtitle: "Salmo 93 (92) - Apocalipsis 1,5-7", category: "Precatecumenado", moments: ["Entrada", "Antiguo Testamento"], url: "/cantos/resucito/v/vieneelsenor.html"},</v>
      </c>
      <c r="AK170" t="str">
        <f>UPPER(Table134568[[#This Row],[Titulo]])</f>
        <v>VIENE EL SEÑOR</v>
      </c>
      <c r="AL170" t="str">
        <f>LOWER(SUBSTITUTE(Table134568[[#This Row],[CANTO]], " ", ""))</f>
        <v>vieneelseñor</v>
      </c>
      <c r="AM170" t="str">
        <f>Table134568[[#This Row],[Subtitle5]]</f>
        <v>Salmo 93 (92) - Apocalipsis 1,5-7</v>
      </c>
      <c r="AO170" t="str">
        <f>[1]!Table1[[#Headers],[CANTO]]</f>
        <v>CANTO</v>
      </c>
      <c r="AP170" t="str">
        <f>Table134568[[#This Row],[CANTO]]</f>
        <v>VIENE EL SEÑOR</v>
      </c>
    </row>
    <row r="171" spans="1:42" x14ac:dyDescent="0.35">
      <c r="A171">
        <v>171</v>
      </c>
      <c r="B171" t="s">
        <v>42</v>
      </c>
      <c r="C171">
        <v>226</v>
      </c>
      <c r="D171" t="s">
        <v>43</v>
      </c>
      <c r="E171" t="s">
        <v>44</v>
      </c>
      <c r="F171" t="s">
        <v>45</v>
      </c>
      <c r="G171" t="s">
        <v>497</v>
      </c>
      <c r="H171" t="s">
        <v>47</v>
      </c>
      <c r="I171" t="s">
        <v>48</v>
      </c>
      <c r="J171" t="s">
        <v>45</v>
      </c>
      <c r="K171" t="s">
        <v>498</v>
      </c>
      <c r="L171" t="s">
        <v>50</v>
      </c>
      <c r="M171" t="s">
        <v>51</v>
      </c>
      <c r="N171" t="s">
        <v>45</v>
      </c>
      <c r="O171" t="s">
        <v>58</v>
      </c>
      <c r="P171" t="s">
        <v>45</v>
      </c>
      <c r="Q171" t="s">
        <v>53</v>
      </c>
      <c r="R171" t="s">
        <v>45</v>
      </c>
      <c r="S171" t="s">
        <v>20</v>
      </c>
      <c r="T171" t="str">
        <f>IF(Table134568[[#This Row],[Pentecostés]]="","",""", """)</f>
        <v/>
      </c>
      <c r="V171" t="str">
        <f>IF(Table134568[[#This Row],[Virgen]]="","",""", """)</f>
        <v/>
      </c>
      <c r="X171" t="str">
        <f>IF(Table134568[[#This Row],[Niños]]="","",""", """)</f>
        <v/>
      </c>
      <c r="Z171" t="str">
        <f>IF(Table134568[[#This Row],[Laudes]]="","",""", """)</f>
        <v/>
      </c>
      <c r="AB171" t="str">
        <f>IF(Table134568[[#This Row],[Entrada]]="","",""", """)</f>
        <v/>
      </c>
      <c r="AD171" t="s">
        <v>54</v>
      </c>
      <c r="AE171" s="4" t="s">
        <v>688</v>
      </c>
      <c r="AF171" t="s">
        <v>55</v>
      </c>
      <c r="AG171" t="str">
        <f>IF(Table134568[[#This Row],[Categoria]]="Liturgia","liturgia",LOWER(LEFT(Table134568[[#This Row],[Titulo]],1)))</f>
        <v>v</v>
      </c>
      <c r="AH171" t="str">
        <f>LOWER(LEFT(Table134568[[#This Row],[Titulo]],1))</f>
        <v>v</v>
      </c>
      <c r="AI171" t="str">
        <f>LOWER(LEFT(Table134568[[#This Row],[Categoria]],1))</f>
        <v>p</v>
      </c>
      <c r="AJ171" t="str">
        <f>_xlfn.CONCAT(Table134568[[#This Row],[ID]:[c021]])</f>
        <v>{id:226,title: "Virgen de la maravilla", subtitle: "(Dante Allghlerl)", category: "Precatecumenado", moments: ["Pentecostés"], url: "/cantos/resucito/v/virgendelamaravilla.html"},</v>
      </c>
      <c r="AK171" t="str">
        <f>UPPER(Table134568[[#This Row],[Titulo]])</f>
        <v>VIRGEN DE LA MARAVILLA</v>
      </c>
      <c r="AL171" t="str">
        <f>LOWER(SUBSTITUTE(Table134568[[#This Row],[CANTO]], " ", ""))</f>
        <v>virgendelamaravilla</v>
      </c>
      <c r="AM171" t="str">
        <f>Table134568[[#This Row],[Subtitle5]]</f>
        <v>(Dante Allghlerl)</v>
      </c>
      <c r="AO171" t="str">
        <f>[1]!Table1[[#Headers],[CANTO]]</f>
        <v>CANTO</v>
      </c>
      <c r="AP171" t="str">
        <f>Table134568[[#This Row],[CANTO]]</f>
        <v>VIRGEN DE LA MARAVILLA</v>
      </c>
    </row>
    <row r="172" spans="1:42" x14ac:dyDescent="0.35">
      <c r="A172">
        <v>172</v>
      </c>
      <c r="B172" t="s">
        <v>42</v>
      </c>
      <c r="C172">
        <v>227</v>
      </c>
      <c r="D172" t="s">
        <v>43</v>
      </c>
      <c r="E172" t="s">
        <v>44</v>
      </c>
      <c r="F172" t="s">
        <v>45</v>
      </c>
      <c r="G172" t="s">
        <v>499</v>
      </c>
      <c r="H172" t="s">
        <v>47</v>
      </c>
      <c r="I172" t="s">
        <v>48</v>
      </c>
      <c r="J172" t="s">
        <v>45</v>
      </c>
      <c r="K172" t="s">
        <v>500</v>
      </c>
      <c r="L172" t="s">
        <v>50</v>
      </c>
      <c r="M172" t="s">
        <v>51</v>
      </c>
      <c r="N172" t="s">
        <v>45</v>
      </c>
      <c r="O172" t="s">
        <v>58</v>
      </c>
      <c r="P172" t="s">
        <v>45</v>
      </c>
      <c r="Q172" t="s">
        <v>53</v>
      </c>
      <c r="R172" t="s">
        <v>45</v>
      </c>
      <c r="S172" t="s">
        <v>93</v>
      </c>
      <c r="T172" t="str">
        <f>IF(Table134568[[#This Row],[Pentecostés]]="","",""", """)</f>
        <v>", "</v>
      </c>
      <c r="U172" t="s">
        <v>81</v>
      </c>
      <c r="V172" t="str">
        <f>IF(Table134568[[#This Row],[Virgen]]="","",""", """)</f>
        <v>", "</v>
      </c>
      <c r="W172" t="s">
        <v>62</v>
      </c>
      <c r="X172" t="str">
        <f>IF(Table134568[[#This Row],[Niños]]="","",""", """)</f>
        <v/>
      </c>
      <c r="Z172" t="str">
        <f>IF(Table134568[[#This Row],[Laudes]]="","",""", """)</f>
        <v/>
      </c>
      <c r="AB172" t="str">
        <f>IF(Table134568[[#This Row],[Entrada]]="","",""", """)</f>
        <v/>
      </c>
      <c r="AD172" t="s">
        <v>54</v>
      </c>
      <c r="AE172" s="4" t="s">
        <v>689</v>
      </c>
      <c r="AF172" t="s">
        <v>55</v>
      </c>
      <c r="AG172" t="str">
        <f>IF(Table134568[[#This Row],[Categoria]]="Liturgia","liturgia",LOWER(LEFT(Table134568[[#This Row],[Titulo]],1)))</f>
        <v>v</v>
      </c>
      <c r="AH172" t="str">
        <f>LOWER(LEFT(Table134568[[#This Row],[Titulo]],1))</f>
        <v>v</v>
      </c>
      <c r="AI172" t="str">
        <f>LOWER(LEFT(Table134568[[#This Row],[Categoria]],1))</f>
        <v>p</v>
      </c>
      <c r="AJ172" t="str">
        <f>_xlfn.CONCAT(Table134568[[#This Row],[ID]:[c021]])</f>
        <v>{id:227,title: "Vivid alegres", subtitle: "Filipenses 4,4ss", category: "Precatecumenado", moments: ["Adviento", "Final", "Nuevo Testamento"], url: "/cantos/resucito/v/vividalegres.html"},</v>
      </c>
      <c r="AK172" t="str">
        <f>UPPER(Table134568[[#This Row],[Titulo]])</f>
        <v>VIVID ALEGRES</v>
      </c>
      <c r="AL172" t="str">
        <f>LOWER(SUBSTITUTE(Table134568[[#This Row],[CANTO]], " ", ""))</f>
        <v>vividalegres</v>
      </c>
      <c r="AM172" t="str">
        <f>Table134568[[#This Row],[Subtitle5]]</f>
        <v>Filipenses 4,4ss</v>
      </c>
      <c r="AO172" t="str">
        <f>[1]!Table1[[#Headers],[CANTO]]</f>
        <v>CANTO</v>
      </c>
      <c r="AP172" t="str">
        <f>Table134568[[#This Row],[CANTO]]</f>
        <v>VIVID ALEGRES</v>
      </c>
    </row>
    <row r="173" spans="1:42" x14ac:dyDescent="0.35">
      <c r="A173">
        <v>173</v>
      </c>
      <c r="B173" t="s">
        <v>42</v>
      </c>
      <c r="C173">
        <v>228</v>
      </c>
      <c r="D173" t="s">
        <v>43</v>
      </c>
      <c r="E173" t="s">
        <v>44</v>
      </c>
      <c r="F173" t="s">
        <v>45</v>
      </c>
      <c r="G173" t="s">
        <v>501</v>
      </c>
      <c r="H173" t="s">
        <v>47</v>
      </c>
      <c r="I173" t="s">
        <v>48</v>
      </c>
      <c r="J173" t="s">
        <v>45</v>
      </c>
      <c r="K173" t="s">
        <v>502</v>
      </c>
      <c r="L173" t="s">
        <v>50</v>
      </c>
      <c r="M173" t="s">
        <v>51</v>
      </c>
      <c r="N173" t="s">
        <v>45</v>
      </c>
      <c r="O173" t="s">
        <v>58</v>
      </c>
      <c r="P173" t="s">
        <v>45</v>
      </c>
      <c r="Q173" t="s">
        <v>53</v>
      </c>
      <c r="R173" t="s">
        <v>45</v>
      </c>
      <c r="S173" t="s">
        <v>20</v>
      </c>
      <c r="T173" t="str">
        <f>IF(Table134568[[#This Row],[Pentecostés]]="","",""", """)</f>
        <v/>
      </c>
      <c r="V173" t="str">
        <f>IF(Table134568[[#This Row],[Virgen]]="","",""", """)</f>
        <v/>
      </c>
      <c r="X173" t="str">
        <f>IF(Table134568[[#This Row],[Niños]]="","",""", """)</f>
        <v/>
      </c>
      <c r="Z173" t="str">
        <f>IF(Table134568[[#This Row],[Laudes]]="","",""", """)</f>
        <v/>
      </c>
      <c r="AB173" t="str">
        <f>IF(Table134568[[#This Row],[Entrada]]="","",""", """)</f>
        <v/>
      </c>
      <c r="AD173" t="s">
        <v>54</v>
      </c>
      <c r="AE173" s="4" t="s">
        <v>690</v>
      </c>
      <c r="AF173" t="s">
        <v>55</v>
      </c>
      <c r="AG173" t="str">
        <f>IF(Table134568[[#This Row],[Categoria]]="Liturgia","liturgia",LOWER(LEFT(Table134568[[#This Row],[Titulo]],1)))</f>
        <v>v</v>
      </c>
      <c r="AH173" t="str">
        <f>LOWER(LEFT(Table134568[[#This Row],[Titulo]],1))</f>
        <v>v</v>
      </c>
      <c r="AI173" t="str">
        <f>LOWER(LEFT(Table134568[[#This Row],[Categoria]],1))</f>
        <v>p</v>
      </c>
      <c r="AJ173" t="str">
        <f>_xlfn.CONCAT(Table134568[[#This Row],[ID]:[c021]])</f>
        <v>{id:228,title: "Vosotros sois la luz del mundo", subtitle: "Mateo 5,14ss ", category: "Precatecumenado", moments: ["Pentecostés"], url: "/cantos/resucito/v/vosotrossoislaluzdelmundo.html"},</v>
      </c>
      <c r="AK173" t="str">
        <f>UPPER(Table134568[[#This Row],[Titulo]])</f>
        <v>VOSOTROS SOIS LA LUZ DEL MUNDO</v>
      </c>
      <c r="AL173" t="str">
        <f>LOWER(SUBSTITUTE(Table134568[[#This Row],[CANTO]], " ", ""))</f>
        <v>vosotrossoislaluzdelmundo</v>
      </c>
      <c r="AM173" t="str">
        <f>Table134568[[#This Row],[Subtitle5]]</f>
        <v xml:space="preserve">Mateo 5,14ss </v>
      </c>
      <c r="AO173" t="str">
        <f>[1]!Table1[[#Headers],[CANTO]]</f>
        <v>CANTO</v>
      </c>
      <c r="AP173" t="str">
        <f>Table134568[[#This Row],[CANTO]]</f>
        <v>VOSOTROS SOIS LA LUZ DEL MUNDO</v>
      </c>
    </row>
    <row r="174" spans="1:42" x14ac:dyDescent="0.35">
      <c r="A174">
        <v>174</v>
      </c>
      <c r="B174" t="s">
        <v>42</v>
      </c>
      <c r="C174">
        <v>229</v>
      </c>
      <c r="D174" t="s">
        <v>43</v>
      </c>
      <c r="E174" t="s">
        <v>44</v>
      </c>
      <c r="F174" t="s">
        <v>45</v>
      </c>
      <c r="G174" t="s">
        <v>503</v>
      </c>
      <c r="H174" t="s">
        <v>47</v>
      </c>
      <c r="I174" t="s">
        <v>48</v>
      </c>
      <c r="J174" t="s">
        <v>45</v>
      </c>
      <c r="K174" t="s">
        <v>92</v>
      </c>
      <c r="L174" t="s">
        <v>50</v>
      </c>
      <c r="M174" t="s">
        <v>51</v>
      </c>
      <c r="N174" t="s">
        <v>45</v>
      </c>
      <c r="O174" t="s">
        <v>58</v>
      </c>
      <c r="P174" t="s">
        <v>45</v>
      </c>
      <c r="Q174" t="s">
        <v>53</v>
      </c>
      <c r="R174" t="s">
        <v>45</v>
      </c>
      <c r="S174" t="s">
        <v>93</v>
      </c>
      <c r="T174" t="str">
        <f>IF(Table134568[[#This Row],[Pentecostés]]="","",""", """)</f>
        <v>", "</v>
      </c>
      <c r="U174" t="s">
        <v>20</v>
      </c>
      <c r="V174" t="str">
        <f>IF(Table134568[[#This Row],[Virgen]]="","",""", """)</f>
        <v>", "</v>
      </c>
      <c r="W174" t="s">
        <v>66</v>
      </c>
      <c r="X174" t="str">
        <f>IF(Table134568[[#This Row],[Niños]]="","",""", """)</f>
        <v>", "</v>
      </c>
      <c r="Y174" t="s">
        <v>62</v>
      </c>
      <c r="Z174" t="str">
        <f>IF(Table134568[[#This Row],[Laudes]]="","",""", """)</f>
        <v/>
      </c>
      <c r="AB174" t="str">
        <f>IF(Table134568[[#This Row],[Entrada]]="","",""", """)</f>
        <v/>
      </c>
      <c r="AD174" t="s">
        <v>54</v>
      </c>
      <c r="AE174" s="4" t="s">
        <v>691</v>
      </c>
      <c r="AF174" t="s">
        <v>55</v>
      </c>
      <c r="AG174" t="str">
        <f>IF(Table134568[[#This Row],[Categoria]]="Liturgia","liturgia",LOWER(LEFT(Table134568[[#This Row],[Titulo]],1)))</f>
        <v>y</v>
      </c>
      <c r="AH174" t="str">
        <f>LOWER(LEFT(Table134568[[#This Row],[Titulo]],1))</f>
        <v>y</v>
      </c>
      <c r="AI174" t="str">
        <f>LOWER(LEFT(Table134568[[#This Row],[Categoria]],1))</f>
        <v>p</v>
      </c>
      <c r="AJ174" t="str">
        <f>_xlfn.CONCAT(Table134568[[#This Row],[ID]:[c021]])</f>
        <v>{id:229,title: "Ya viene mi Dios", subtitle: "Villancico (Kiko Argüello)", category: "Precatecumenado", moments: ["Adviento", "Pentecostés", "Antiguo Testamento", "Nuevo Testamento"], url: "/cantos/resucito/y/yavienemidios.html"},</v>
      </c>
      <c r="AK174" t="str">
        <f>UPPER(Table134568[[#This Row],[Titulo]])</f>
        <v>YA VIENE MI DIOS</v>
      </c>
      <c r="AL174" t="str">
        <f>LOWER(SUBSTITUTE(Table134568[[#This Row],[CANTO]], " ", ""))</f>
        <v>yavienemidios</v>
      </c>
      <c r="AM174" t="str">
        <f>Table134568[[#This Row],[Subtitle5]]</f>
        <v>Villancico (Kiko Argüello)</v>
      </c>
      <c r="AO174" t="str">
        <f>[1]!Table1[[#Headers],[CANTO]]</f>
        <v>CANTO</v>
      </c>
      <c r="AP174" t="str">
        <f>Table134568[[#This Row],[CANTO]]</f>
        <v>YA VIENE MI DIOS</v>
      </c>
    </row>
    <row r="175" spans="1:42" x14ac:dyDescent="0.35">
      <c r="A175">
        <v>175</v>
      </c>
      <c r="B175" t="s">
        <v>42</v>
      </c>
      <c r="C175">
        <v>230</v>
      </c>
      <c r="D175" t="s">
        <v>43</v>
      </c>
      <c r="E175" t="s">
        <v>44</v>
      </c>
      <c r="F175" t="s">
        <v>45</v>
      </c>
      <c r="G175" t="s">
        <v>504</v>
      </c>
      <c r="H175" t="s">
        <v>47</v>
      </c>
      <c r="I175" t="s">
        <v>48</v>
      </c>
      <c r="J175" t="s">
        <v>45</v>
      </c>
      <c r="K175" t="s">
        <v>505</v>
      </c>
      <c r="L175" t="s">
        <v>50</v>
      </c>
      <c r="M175" t="s">
        <v>51</v>
      </c>
      <c r="N175" t="s">
        <v>45</v>
      </c>
      <c r="O175" t="s">
        <v>58</v>
      </c>
      <c r="P175" t="s">
        <v>45</v>
      </c>
      <c r="Q175" t="s">
        <v>53</v>
      </c>
      <c r="R175" t="s">
        <v>45</v>
      </c>
      <c r="S175" t="s">
        <v>22</v>
      </c>
      <c r="T175" t="str">
        <f>IF(Table134568[[#This Row],[Pentecostés]]="","",""", """)</f>
        <v/>
      </c>
      <c r="V175" t="str">
        <f>IF(Table134568[[#This Row],[Virgen]]="","",""", """)</f>
        <v/>
      </c>
      <c r="X175" t="str">
        <f>IF(Table134568[[#This Row],[Niños]]="","",""", """)</f>
        <v/>
      </c>
      <c r="Z175" t="str">
        <f>IF(Table134568[[#This Row],[Laudes]]="","",""", """)</f>
        <v/>
      </c>
      <c r="AB175" t="str">
        <f>IF(Table134568[[#This Row],[Entrada]]="","",""", """)</f>
        <v/>
      </c>
      <c r="AD175" t="s">
        <v>54</v>
      </c>
      <c r="AE175" s="4" t="s">
        <v>692</v>
      </c>
      <c r="AF175" t="s">
        <v>55</v>
      </c>
      <c r="AG175" t="str">
        <f>IF(Table134568[[#This Row],[Categoria]]="Liturgia","liturgia",LOWER(LEFT(Table134568[[#This Row],[Titulo]],1)))</f>
        <v>y</v>
      </c>
      <c r="AH175" t="str">
        <f>LOWER(LEFT(Table134568[[#This Row],[Titulo]],1))</f>
        <v>y</v>
      </c>
      <c r="AI175" t="str">
        <f>LOWER(LEFT(Table134568[[#This Row],[Categoria]],1))</f>
        <v>p</v>
      </c>
      <c r="AJ175" t="str">
        <f>_xlfn.CONCAT(Table134568[[#This Row],[ID]:[c021]])</f>
        <v>{id:230,title: "Yahveh, tú eres mi Dios", subtitle: "Isaías 25,1-8", category: "Precatecumenado", moments: ["Virgen"], url: "/cantos/resucito/y/yahvehtueresmidios.html"},</v>
      </c>
      <c r="AK175" t="str">
        <f>UPPER(Table134568[[#This Row],[Titulo]])</f>
        <v>YAHVEH, TÚ ERES MI DIOS</v>
      </c>
      <c r="AL175" t="str">
        <f>LOWER(SUBSTITUTE(Table134568[[#This Row],[CANTO]], " ", ""))</f>
        <v>yahveh,túeresmidios</v>
      </c>
      <c r="AM175" t="str">
        <f>Table134568[[#This Row],[Subtitle5]]</f>
        <v>Isaías 25,1-8</v>
      </c>
      <c r="AO175" t="str">
        <f>[1]!Table1[[#Headers],[CANTO]]</f>
        <v>CANTO</v>
      </c>
      <c r="AP175" t="str">
        <f>Table134568[[#This Row],[CANTO]]</f>
        <v>YAHVEH, TÚ ERES MI DIOS</v>
      </c>
    </row>
    <row r="176" spans="1:42" x14ac:dyDescent="0.35">
      <c r="A176">
        <v>176</v>
      </c>
      <c r="B176" t="s">
        <v>42</v>
      </c>
      <c r="C176">
        <v>231</v>
      </c>
      <c r="D176" t="s">
        <v>43</v>
      </c>
      <c r="E176" t="s">
        <v>44</v>
      </c>
      <c r="F176" t="s">
        <v>45</v>
      </c>
      <c r="G176" t="s">
        <v>506</v>
      </c>
      <c r="H176" t="s">
        <v>47</v>
      </c>
      <c r="I176" t="s">
        <v>48</v>
      </c>
      <c r="J176" t="s">
        <v>45</v>
      </c>
      <c r="K176" t="s">
        <v>507</v>
      </c>
      <c r="L176" t="s">
        <v>50</v>
      </c>
      <c r="M176" t="s">
        <v>51</v>
      </c>
      <c r="N176" t="s">
        <v>45</v>
      </c>
      <c r="O176" t="s">
        <v>58</v>
      </c>
      <c r="P176" t="s">
        <v>45</v>
      </c>
      <c r="Q176" t="s">
        <v>53</v>
      </c>
      <c r="R176" t="s">
        <v>45</v>
      </c>
      <c r="S176" t="s">
        <v>93</v>
      </c>
      <c r="T176" t="str">
        <f>IF(Table134568[[#This Row],[Pentecostés]]="","",""", """)</f>
        <v>", "</v>
      </c>
      <c r="U176" t="s">
        <v>24</v>
      </c>
      <c r="V176" t="str">
        <f>IF(Table134568[[#This Row],[Virgen]]="","",""", """)</f>
        <v>", "</v>
      </c>
      <c r="W176" t="s">
        <v>62</v>
      </c>
      <c r="X176" t="str">
        <f>IF(Table134568[[#This Row],[Niños]]="","",""", """)</f>
        <v/>
      </c>
      <c r="Z176" t="str">
        <f>IF(Table134568[[#This Row],[Laudes]]="","",""", """)</f>
        <v/>
      </c>
      <c r="AB176" t="str">
        <f>IF(Table134568[[#This Row],[Entrada]]="","",""", """)</f>
        <v/>
      </c>
      <c r="AD176" t="s">
        <v>54</v>
      </c>
      <c r="AE176" s="4" t="s">
        <v>693</v>
      </c>
      <c r="AF176" t="s">
        <v>55</v>
      </c>
      <c r="AG176" t="str">
        <f>IF(Table134568[[#This Row],[Categoria]]="Liturgia","liturgia",LOWER(LEFT(Table134568[[#This Row],[Titulo]],1)))</f>
        <v>y</v>
      </c>
      <c r="AH176" t="str">
        <f>LOWER(LEFT(Table134568[[#This Row],[Titulo]],1))</f>
        <v>y</v>
      </c>
      <c r="AI176" t="str">
        <f>LOWER(LEFT(Table134568[[#This Row],[Categoria]],1))</f>
        <v>p</v>
      </c>
      <c r="AJ176" t="str">
        <f>_xlfn.CONCAT(Table134568[[#This Row],[ID]:[c021]])</f>
        <v>{id:231,title: "Yo te amo, Señor", subtitle: "Sal 18 (17)", category: "Precatecumenado", moments: ["Adviento", "Niños", "Nuevo Testamento"], url: "/cantos/resucito/y/yoteamosenor.html"},</v>
      </c>
      <c r="AK176" t="str">
        <f>UPPER(Table134568[[#This Row],[Titulo]])</f>
        <v>YO TE AMO, SEÑOR</v>
      </c>
      <c r="AL176" t="str">
        <f>LOWER(SUBSTITUTE(Table134568[[#This Row],[CANTO]], " ", ""))</f>
        <v>yoteamo,señor</v>
      </c>
      <c r="AM176" t="str">
        <f>Table134568[[#This Row],[Subtitle5]]</f>
        <v>Sal 18 (17)</v>
      </c>
      <c r="AO176" t="str">
        <f>[1]!Table1[[#Headers],[CANTO]]</f>
        <v>CANTO</v>
      </c>
      <c r="AP176" t="str">
        <f>Table134568[[#This Row],[CANTO]]</f>
        <v>YO TE AMO, SEÑOR</v>
      </c>
    </row>
    <row r="177" spans="1:42" x14ac:dyDescent="0.35">
      <c r="A177">
        <v>177</v>
      </c>
      <c r="B177" t="s">
        <v>42</v>
      </c>
      <c r="C177">
        <v>232</v>
      </c>
      <c r="D177" t="s">
        <v>43</v>
      </c>
      <c r="E177" t="s">
        <v>44</v>
      </c>
      <c r="F177" t="s">
        <v>45</v>
      </c>
      <c r="G177" t="s">
        <v>508</v>
      </c>
      <c r="H177" t="s">
        <v>47</v>
      </c>
      <c r="I177" t="s">
        <v>48</v>
      </c>
      <c r="J177" t="s">
        <v>45</v>
      </c>
      <c r="K177" t="s">
        <v>509</v>
      </c>
      <c r="L177" t="s">
        <v>50</v>
      </c>
      <c r="M177" t="s">
        <v>51</v>
      </c>
      <c r="N177" t="s">
        <v>45</v>
      </c>
      <c r="O177" t="s">
        <v>58</v>
      </c>
      <c r="P177" t="s">
        <v>45</v>
      </c>
      <c r="Q177" t="s">
        <v>53</v>
      </c>
      <c r="R177" t="s">
        <v>45</v>
      </c>
      <c r="S177" t="s">
        <v>62</v>
      </c>
      <c r="T177" t="str">
        <f>IF(Table134568[[#This Row],[Pentecostés]]="","",""", """)</f>
        <v/>
      </c>
      <c r="V177" t="str">
        <f>IF(Table134568[[#This Row],[Virgen]]="","",""", """)</f>
        <v/>
      </c>
      <c r="X177" t="str">
        <f>IF(Table134568[[#This Row],[Niños]]="","",""", """)</f>
        <v/>
      </c>
      <c r="Z177" t="str">
        <f>IF(Table134568[[#This Row],[Laudes]]="","",""", """)</f>
        <v/>
      </c>
      <c r="AB177" t="str">
        <f>IF(Table134568[[#This Row],[Entrada]]="","",""", """)</f>
        <v/>
      </c>
      <c r="AD177" t="s">
        <v>54</v>
      </c>
      <c r="AE177" s="4" t="s">
        <v>694</v>
      </c>
      <c r="AF177" t="s">
        <v>55</v>
      </c>
      <c r="AG177" t="str">
        <f>IF(Table134568[[#This Row],[Categoria]]="Liturgia","liturgia",LOWER(LEFT(Table134568[[#This Row],[Titulo]],1)))</f>
        <v>y</v>
      </c>
      <c r="AH177" t="str">
        <f>LOWER(LEFT(Table134568[[#This Row],[Titulo]],1))</f>
        <v>y</v>
      </c>
      <c r="AI177" t="str">
        <f>LOWER(LEFT(Table134568[[#This Row],[Categoria]],1))</f>
        <v>p</v>
      </c>
      <c r="AJ177" t="str">
        <f>_xlfn.CONCAT(Table134568[[#This Row],[ID]:[c021]])</f>
        <v>{id:232,title: "Yo vengo a reunir", subtitle: "Isaías 66,18-21", category: "Precatecumenado", moments: ["Nuevo Testamento"], url: "/cantos/resucito/y/yovengoareunir.html"},</v>
      </c>
      <c r="AK177" t="str">
        <f>UPPER(Table134568[[#This Row],[Titulo]])</f>
        <v>YO VENGO A REUNIR</v>
      </c>
      <c r="AL177" t="str">
        <f>LOWER(SUBSTITUTE(Table134568[[#This Row],[CANTO]], " ", ""))</f>
        <v>yovengoareunir</v>
      </c>
      <c r="AM177" t="str">
        <f>Table134568[[#This Row],[Subtitle5]]</f>
        <v>Isaías 66,18-21</v>
      </c>
      <c r="AO177" t="str">
        <f>[1]!Table1[[#Headers],[CANTO]]</f>
        <v>CANTO</v>
      </c>
      <c r="AP177" t="str">
        <f>Table134568[[#This Row],[CANTO]]</f>
        <v>YO VENGO A REUNIR</v>
      </c>
    </row>
    <row r="178" spans="1:42" x14ac:dyDescent="0.35">
      <c r="A178">
        <v>178</v>
      </c>
      <c r="B178" t="s">
        <v>42</v>
      </c>
      <c r="C178">
        <v>233</v>
      </c>
      <c r="D178" t="s">
        <v>43</v>
      </c>
      <c r="E178" t="s">
        <v>44</v>
      </c>
      <c r="F178" t="s">
        <v>45</v>
      </c>
      <c r="G178" t="s">
        <v>510</v>
      </c>
      <c r="H178" t="s">
        <v>47</v>
      </c>
      <c r="I178" t="s">
        <v>48</v>
      </c>
      <c r="J178" t="s">
        <v>45</v>
      </c>
      <c r="K178" t="s">
        <v>511</v>
      </c>
      <c r="L178" t="s">
        <v>50</v>
      </c>
      <c r="M178" t="s">
        <v>51</v>
      </c>
      <c r="N178" t="s">
        <v>45</v>
      </c>
      <c r="O178" t="s">
        <v>58</v>
      </c>
      <c r="P178" t="s">
        <v>45</v>
      </c>
      <c r="Q178" t="s">
        <v>53</v>
      </c>
      <c r="R178" t="s">
        <v>45</v>
      </c>
      <c r="S178" t="s">
        <v>90</v>
      </c>
      <c r="T178" t="str">
        <f>IF(Table134568[[#This Row],[Pentecostés]]="","",""", """)</f>
        <v>", "</v>
      </c>
      <c r="U178" t="s">
        <v>24</v>
      </c>
      <c r="V178" t="str">
        <f>IF(Table134568[[#This Row],[Virgen]]="","",""", """)</f>
        <v/>
      </c>
      <c r="X178" t="str">
        <f>IF(Table134568[[#This Row],[Niños]]="","",""", """)</f>
        <v/>
      </c>
      <c r="Z178" t="str">
        <f>IF(Table134568[[#This Row],[Laudes]]="","",""", """)</f>
        <v/>
      </c>
      <c r="AB178" t="str">
        <f>IF(Table134568[[#This Row],[Entrada]]="","",""", """)</f>
        <v/>
      </c>
      <c r="AD178" t="s">
        <v>54</v>
      </c>
      <c r="AE178" s="4" t="s">
        <v>695</v>
      </c>
      <c r="AF178" t="s">
        <v>55</v>
      </c>
      <c r="AG178" t="str">
        <f>IF(Table134568[[#This Row],[Categoria]]="Liturgia","liturgia",LOWER(LEFT(Table134568[[#This Row],[Titulo]],1)))</f>
        <v>z</v>
      </c>
      <c r="AH178" t="str">
        <f>LOWER(LEFT(Table134568[[#This Row],[Titulo]],1))</f>
        <v>z</v>
      </c>
      <c r="AI178" t="str">
        <f>LOWER(LEFT(Table134568[[#This Row],[Categoria]],1))</f>
        <v>p</v>
      </c>
      <c r="AJ178" t="str">
        <f>_xlfn.CONCAT(Table134568[[#This Row],[ID]:[c021]])</f>
        <v>{id:233,title: "Zaqueo", subtitle: "Lucas 19,1-10", category: "Precatecumenado", moments: ["Navidad", "Niños"], url: "/cantos/resucito/z/zaqueo.html"},</v>
      </c>
      <c r="AK178" t="str">
        <f>UPPER(Table134568[[#This Row],[Titulo]])</f>
        <v>ZAQUEO</v>
      </c>
      <c r="AL178" t="str">
        <f>LOWER(SUBSTITUTE(Table134568[[#This Row],[CANTO]], " ", ""))</f>
        <v>zaqueo</v>
      </c>
      <c r="AM178" t="str">
        <f>Table134568[[#This Row],[Subtitle5]]</f>
        <v>Lucas 19,1-10</v>
      </c>
      <c r="AO178" t="str">
        <f>[1]!Table1[[#Headers],[CANTO]]</f>
        <v>CANTO</v>
      </c>
      <c r="AP178" t="str">
        <f>Table134568[[#This Row],[CANTO]]</f>
        <v>ZAQUEO</v>
      </c>
    </row>
    <row r="179" spans="1:42" x14ac:dyDescent="0.35">
      <c r="A179">
        <v>179</v>
      </c>
      <c r="B179" t="s">
        <v>42</v>
      </c>
      <c r="C179">
        <v>10</v>
      </c>
      <c r="D179" t="s">
        <v>43</v>
      </c>
      <c r="E179" t="s">
        <v>44</v>
      </c>
      <c r="F179" t="s">
        <v>45</v>
      </c>
      <c r="G179" s="6" t="s">
        <v>78</v>
      </c>
      <c r="H179" t="s">
        <v>47</v>
      </c>
      <c r="I179" t="s">
        <v>48</v>
      </c>
      <c r="J179" t="s">
        <v>45</v>
      </c>
      <c r="K179" t="s">
        <v>79</v>
      </c>
      <c r="L179" t="s">
        <v>50</v>
      </c>
      <c r="M179" t="s">
        <v>51</v>
      </c>
      <c r="N179" t="s">
        <v>45</v>
      </c>
      <c r="O179" s="7" t="s">
        <v>80</v>
      </c>
      <c r="P179" t="s">
        <v>45</v>
      </c>
      <c r="Q179" t="s">
        <v>53</v>
      </c>
      <c r="R179" t="s">
        <v>45</v>
      </c>
      <c r="S179" t="s">
        <v>75</v>
      </c>
      <c r="T179" t="str">
        <f>IF(Table134568[[#This Row],[Pentecostés]]="","",""", """)</f>
        <v>", "</v>
      </c>
      <c r="U179" t="s">
        <v>81</v>
      </c>
      <c r="V179" t="str">
        <f>IF(Table134568[[#This Row],[Virgen]]="","",""", """)</f>
        <v>", "</v>
      </c>
      <c r="W179" t="s">
        <v>66</v>
      </c>
      <c r="X179" t="str">
        <f>IF(Table134568[[#This Row],[Niños]]="","",""", """)</f>
        <v/>
      </c>
      <c r="Z179" t="str">
        <f>IF(Table134568[[#This Row],[Laudes]]="","",""", """)</f>
        <v/>
      </c>
      <c r="AB179" t="str">
        <f>IF(Table134568[[#This Row],[Entrada]]="","",""", """)</f>
        <v/>
      </c>
      <c r="AD179" t="s">
        <v>54</v>
      </c>
      <c r="AE179" s="4" t="s">
        <v>696</v>
      </c>
      <c r="AF179" t="s">
        <v>55</v>
      </c>
      <c r="AG179" t="str">
        <f>IF(Table134568[[#This Row],[Categoria]]="Liturgia","liturgia",LOWER(LEFT(Table134568[[#This Row],[Titulo]],1)))</f>
        <v>liturgia</v>
      </c>
      <c r="AH179" t="str">
        <f>LOWER(LEFT(Table134568[[#This Row],[Titulo]],1))</f>
        <v>a</v>
      </c>
      <c r="AI179" t="str">
        <f>LOWER(LEFT(Table134568[[#This Row],[Categoria]],1))</f>
        <v>l</v>
      </c>
      <c r="AJ179" t="str">
        <f>_xlfn.CONCAT(Table134568[[#This Row],[ID]:[c021]])</f>
        <v>{id:10,title: "Aclamaciones a la oración de los fieles", subtitle: "Respuestas a las oraciones de los fieles, Modelo I, II, III, IV", category: "Liturgia", moments: ["Laudes/Visperas", "Final", "Antiguo Testamento"], url: "/cantos/resucito/liturgia/aclamacionesalaoraciondelosfieles.html"},</v>
      </c>
      <c r="AK179" t="str">
        <f>UPPER(Table134568[[#This Row],[Titulo]])</f>
        <v>ACLAMACIONES A LA ORACIÓN DE LOS FIELES</v>
      </c>
      <c r="AL179" t="str">
        <f>LOWER(SUBSTITUTE(Table134568[[#This Row],[CANTO]], " ", ""))</f>
        <v>aclamacionesalaoracióndelosfieles</v>
      </c>
      <c r="AM179" t="str">
        <f>Table134568[[#This Row],[Subtitle5]]</f>
        <v>Respuestas a las oraciones de los fieles, Modelo I, II, III, IV</v>
      </c>
      <c r="AO179" t="str">
        <f>[1]!Table1[[#Headers],[CANTO]]</f>
        <v>CANTO</v>
      </c>
      <c r="AP179" t="str">
        <f>Table134568[[#This Row],[CANTO]]</f>
        <v>ACLAMACIONES A LA ORACIÓN DE LOS FIELES</v>
      </c>
    </row>
    <row r="180" spans="1:42" x14ac:dyDescent="0.35">
      <c r="A180">
        <v>180</v>
      </c>
      <c r="B180" t="s">
        <v>42</v>
      </c>
      <c r="C180">
        <v>16</v>
      </c>
      <c r="D180" t="s">
        <v>43</v>
      </c>
      <c r="E180" t="s">
        <v>44</v>
      </c>
      <c r="F180" t="s">
        <v>45</v>
      </c>
      <c r="G180" t="s">
        <v>95</v>
      </c>
      <c r="H180" t="s">
        <v>47</v>
      </c>
      <c r="I180" t="s">
        <v>48</v>
      </c>
      <c r="J180" t="s">
        <v>45</v>
      </c>
      <c r="K180" t="s">
        <v>96</v>
      </c>
      <c r="L180" t="s">
        <v>50</v>
      </c>
      <c r="M180" t="s">
        <v>51</v>
      </c>
      <c r="N180" t="s">
        <v>45</v>
      </c>
      <c r="O180" s="7" t="s">
        <v>80</v>
      </c>
      <c r="P180" t="s">
        <v>45</v>
      </c>
      <c r="Q180" t="s">
        <v>53</v>
      </c>
      <c r="R180" t="s">
        <v>45</v>
      </c>
      <c r="S180" t="s">
        <v>18</v>
      </c>
      <c r="T180" t="str">
        <f>IF(Table134568[[#This Row],[Pentecostés]]="","",""", """)</f>
        <v/>
      </c>
      <c r="V180" t="str">
        <f>IF(Table134568[[#This Row],[Virgen]]="","",""", """)</f>
        <v/>
      </c>
      <c r="X180" t="str">
        <f>IF(Table134568[[#This Row],[Niños]]="","",""", """)</f>
        <v/>
      </c>
      <c r="Z180" t="str">
        <f>IF(Table134568[[#This Row],[Laudes]]="","",""", """)</f>
        <v/>
      </c>
      <c r="AB180" t="str">
        <f>IF(Table134568[[#This Row],[Entrada]]="","",""", """)</f>
        <v/>
      </c>
      <c r="AD180" t="s">
        <v>54</v>
      </c>
      <c r="AE180" s="4" t="s">
        <v>697</v>
      </c>
      <c r="AF180" t="s">
        <v>55</v>
      </c>
      <c r="AG180" t="str">
        <f>IF(Table134568[[#This Row],[Categoria]]="Liturgia","liturgia",LOWER(LEFT(Table134568[[#This Row],[Titulo]],1)))</f>
        <v>liturgia</v>
      </c>
      <c r="AH180" t="str">
        <f>LOWER(LEFT(Table134568[[#This Row],[Titulo]],1))</f>
        <v>a</v>
      </c>
      <c r="AI180" t="str">
        <f>LOWER(LEFT(Table134568[[#This Row],[Categoria]],1))</f>
        <v>l</v>
      </c>
      <c r="AJ180" t="str">
        <f>_xlfn.CONCAT(Table134568[[#This Row],[ID]:[c021]])</f>
        <v>{id:16,title: "Aleluya interleccional", subtitle: "Modelo I, II, III", category: "Liturgia", moments: ["Pascua"], url: "/cantos/resucito/liturgia/aleluyainterleccional.html"},</v>
      </c>
      <c r="AK180" t="str">
        <f>UPPER(Table134568[[#This Row],[Titulo]])</f>
        <v>ALELUYA INTERLECCIONAL</v>
      </c>
      <c r="AL180" t="str">
        <f>LOWER(SUBSTITUTE(Table134568[[#This Row],[CANTO]], " ", ""))</f>
        <v>aleluyainterleccional</v>
      </c>
      <c r="AM180" t="str">
        <f>Table134568[[#This Row],[Subtitle5]]</f>
        <v>Modelo I, II, III</v>
      </c>
      <c r="AO180" t="str">
        <f>[1]!Table1[[#Headers],[CANTO]]</f>
        <v>CANTO</v>
      </c>
      <c r="AP180" t="str">
        <f>Table134568[[#This Row],[CANTO]]</f>
        <v>ALELUYA INTERLECCIONAL</v>
      </c>
    </row>
    <row r="181" spans="1:42" x14ac:dyDescent="0.35">
      <c r="A181">
        <v>181</v>
      </c>
      <c r="B181" t="s">
        <v>42</v>
      </c>
      <c r="C181">
        <v>17</v>
      </c>
      <c r="D181" t="s">
        <v>43</v>
      </c>
      <c r="E181" t="s">
        <v>44</v>
      </c>
      <c r="F181" t="s">
        <v>45</v>
      </c>
      <c r="G181" t="s">
        <v>97</v>
      </c>
      <c r="H181" t="s">
        <v>47</v>
      </c>
      <c r="I181" t="s">
        <v>48</v>
      </c>
      <c r="J181" t="s">
        <v>45</v>
      </c>
      <c r="K181" t="s">
        <v>98</v>
      </c>
      <c r="L181" t="s">
        <v>50</v>
      </c>
      <c r="M181" t="s">
        <v>51</v>
      </c>
      <c r="N181" t="s">
        <v>45</v>
      </c>
      <c r="O181" s="7" t="s">
        <v>80</v>
      </c>
      <c r="P181" t="s">
        <v>45</v>
      </c>
      <c r="Q181" t="s">
        <v>53</v>
      </c>
      <c r="R181" t="s">
        <v>45</v>
      </c>
      <c r="S181" t="s">
        <v>18</v>
      </c>
      <c r="T181" t="str">
        <f>IF(Table134568[[#This Row],[Pentecostés]]="","",""", """)</f>
        <v>", "</v>
      </c>
      <c r="U181" t="s">
        <v>26</v>
      </c>
      <c r="V181" t="str">
        <f>IF(Table134568[[#This Row],[Virgen]]="","",""", """)</f>
        <v>", "</v>
      </c>
      <c r="W181" t="s">
        <v>81</v>
      </c>
      <c r="X181" t="str">
        <f>IF(Table134568[[#This Row],[Niños]]="","",""", """)</f>
        <v>", "</v>
      </c>
      <c r="Y181" t="s">
        <v>66</v>
      </c>
      <c r="Z181" t="str">
        <f>IF(Table134568[[#This Row],[Laudes]]="","",""", """)</f>
        <v/>
      </c>
      <c r="AB181" t="str">
        <f>IF(Table134568[[#This Row],[Entrada]]="","",""", """)</f>
        <v/>
      </c>
      <c r="AD181" t="s">
        <v>54</v>
      </c>
      <c r="AE181" s="4" t="s">
        <v>698</v>
      </c>
      <c r="AF181" t="s">
        <v>55</v>
      </c>
      <c r="AG181" t="str">
        <f>IF(Table134568[[#This Row],[Categoria]]="Liturgia","liturgia",LOWER(LEFT(Table134568[[#This Row],[Titulo]],1)))</f>
        <v>liturgia</v>
      </c>
      <c r="AH181" t="str">
        <f>LOWER(LEFT(Table134568[[#This Row],[Titulo]],1))</f>
        <v>a</v>
      </c>
      <c r="AI181" t="str">
        <f>LOWER(LEFT(Table134568[[#This Row],[Categoria]],1))</f>
        <v>l</v>
      </c>
      <c r="AJ181" t="str">
        <f>_xlfn.CONCAT(Table134568[[#This Row],[ID]:[c021]])</f>
        <v>{id:17,title: "Aleluya pascual", subtitle: "Apropiado para el tiempo Pascual", category: "Liturgia", moments: ["Pascua", "Laudes", "Final", "Antiguo Testamento"], url: "/cantos/resucito/liturgia/aleluyapascual.html"},</v>
      </c>
      <c r="AK181" t="str">
        <f>UPPER(Table134568[[#This Row],[Titulo]])</f>
        <v>ALELUYA PASCUAL</v>
      </c>
      <c r="AL181" t="str">
        <f>LOWER(SUBSTITUTE(Table134568[[#This Row],[CANTO]], " ", ""))</f>
        <v>aleluyapascual</v>
      </c>
      <c r="AM181" t="str">
        <f>Table134568[[#This Row],[Subtitle5]]</f>
        <v>Apropiado para el tiempo Pascual</v>
      </c>
      <c r="AO181" t="str">
        <f>[1]!Table1[[#Headers],[CANTO]]</f>
        <v>CANTO</v>
      </c>
      <c r="AP181" t="str">
        <f>Table134568[[#This Row],[CANTO]]</f>
        <v>ALELUYA PASCUAL</v>
      </c>
    </row>
    <row r="182" spans="1:42" x14ac:dyDescent="0.35">
      <c r="A182">
        <v>182</v>
      </c>
      <c r="B182" t="s">
        <v>42</v>
      </c>
      <c r="C182">
        <v>24</v>
      </c>
      <c r="D182" t="s">
        <v>43</v>
      </c>
      <c r="E182" t="s">
        <v>44</v>
      </c>
      <c r="F182" t="s">
        <v>45</v>
      </c>
      <c r="G182" t="s">
        <v>112</v>
      </c>
      <c r="H182" t="s">
        <v>47</v>
      </c>
      <c r="I182" t="s">
        <v>48</v>
      </c>
      <c r="J182" t="s">
        <v>45</v>
      </c>
      <c r="K182" t="s">
        <v>113</v>
      </c>
      <c r="L182" t="s">
        <v>50</v>
      </c>
      <c r="M182" t="s">
        <v>51</v>
      </c>
      <c r="N182" t="s">
        <v>45</v>
      </c>
      <c r="O182" s="7" t="s">
        <v>80</v>
      </c>
      <c r="P182" t="s">
        <v>45</v>
      </c>
      <c r="Q182" t="s">
        <v>53</v>
      </c>
      <c r="R182" t="s">
        <v>45</v>
      </c>
      <c r="S182" t="s">
        <v>18</v>
      </c>
      <c r="T182" t="str">
        <f>IF(Table134568[[#This Row],[Pentecostés]]="","",""", """)</f>
        <v>", "</v>
      </c>
      <c r="U182" t="s">
        <v>24</v>
      </c>
      <c r="V182" t="str">
        <f>IF(Table134568[[#This Row],[Virgen]]="","",""", """)</f>
        <v>", "</v>
      </c>
      <c r="W182" t="s">
        <v>114</v>
      </c>
      <c r="X182" t="str">
        <f>IF(Table134568[[#This Row],[Niños]]="","",""", """)</f>
        <v>", "</v>
      </c>
      <c r="Y182" t="s">
        <v>66</v>
      </c>
      <c r="Z182" t="str">
        <f>IF(Table134568[[#This Row],[Laudes]]="","",""", """)</f>
        <v/>
      </c>
      <c r="AB182" t="str">
        <f>IF(Table134568[[#This Row],[Entrada]]="","",""", """)</f>
        <v/>
      </c>
      <c r="AD182" t="s">
        <v>54</v>
      </c>
      <c r="AE182" s="4" t="s">
        <v>699</v>
      </c>
      <c r="AF182" t="s">
        <v>55</v>
      </c>
      <c r="AG182" t="str">
        <f>IF(Table134568[[#This Row],[Categoria]]="Liturgia","liturgia",LOWER(LEFT(Table134568[[#This Row],[Titulo]],1)))</f>
        <v>liturgia</v>
      </c>
      <c r="AH182" t="str">
        <f>LOWER(LEFT(Table134568[[#This Row],[Titulo]],1))</f>
        <v>a</v>
      </c>
      <c r="AI182" t="str">
        <f>LOWER(LEFT(Table134568[[#This Row],[Categoria]],1))</f>
        <v>l</v>
      </c>
      <c r="AJ182" t="str">
        <f>_xlfn.CONCAT(Table134568[[#This Row],[ID]:[c021]])</f>
        <v>{id:24,title: "Antífona para el Evangelio", subtitle: "Tiempo de Cuaresma", category: "Liturgia", moments: ["Pascua", "Niños", "Fracción del Fracción del Pan", "Antiguo Testamento"], url: "/cantos/resucito/liturgia/antifonaparaelevangelio.html"},</v>
      </c>
      <c r="AK182" t="str">
        <f>UPPER(Table134568[[#This Row],[Titulo]])</f>
        <v>ANTÍFONA PARA EL EVANGELIO</v>
      </c>
      <c r="AL182" t="str">
        <f>LOWER(SUBSTITUTE(Table134568[[#This Row],[CANTO]], " ", ""))</f>
        <v>antífonaparaelevangelio</v>
      </c>
      <c r="AM182" t="str">
        <f>Table134568[[#This Row],[Subtitle5]]</f>
        <v>Tiempo de Cuaresma</v>
      </c>
      <c r="AO182" t="str">
        <f>[1]!Table1[[#Headers],[CANTO]]</f>
        <v>CANTO</v>
      </c>
      <c r="AP182" t="str">
        <f>Table134568[[#This Row],[CANTO]]</f>
        <v>ANTÍFONA PARA EL EVANGELIO</v>
      </c>
    </row>
    <row r="183" spans="1:42" x14ac:dyDescent="0.35">
      <c r="A183">
        <v>183</v>
      </c>
      <c r="B183" t="s">
        <v>42</v>
      </c>
      <c r="C183">
        <v>33</v>
      </c>
      <c r="D183" t="s">
        <v>43</v>
      </c>
      <c r="E183" t="s">
        <v>44</v>
      </c>
      <c r="F183" t="s">
        <v>45</v>
      </c>
      <c r="G183" t="s">
        <v>131</v>
      </c>
      <c r="H183" t="s">
        <v>47</v>
      </c>
      <c r="I183" t="s">
        <v>48</v>
      </c>
      <c r="J183" t="s">
        <v>45</v>
      </c>
      <c r="K183" t="s">
        <v>132</v>
      </c>
      <c r="L183" t="s">
        <v>50</v>
      </c>
      <c r="M183" t="s">
        <v>51</v>
      </c>
      <c r="N183" t="s">
        <v>45</v>
      </c>
      <c r="O183" s="7" t="s">
        <v>80</v>
      </c>
      <c r="P183" t="s">
        <v>45</v>
      </c>
      <c r="Q183" t="s">
        <v>53</v>
      </c>
      <c r="R183" t="s">
        <v>45</v>
      </c>
      <c r="T183" t="str">
        <f>IF(Table134568[[#This Row],[Pentecostés]]="","",""", """)</f>
        <v/>
      </c>
      <c r="V183" t="str">
        <f>IF(Table134568[[#This Row],[Virgen]]="","",""", """)</f>
        <v/>
      </c>
      <c r="X183" t="str">
        <f>IF(Table134568[[#This Row],[Niños]]="","",""", """)</f>
        <v/>
      </c>
      <c r="Z183" t="str">
        <f>IF(Table134568[[#This Row],[Laudes]]="","",""", """)</f>
        <v/>
      </c>
      <c r="AB183" t="str">
        <f>IF(Table134568[[#This Row],[Entrada]]="","",""", """)</f>
        <v/>
      </c>
      <c r="AD183" t="s">
        <v>54</v>
      </c>
      <c r="AE183" s="4" t="s">
        <v>700</v>
      </c>
      <c r="AF183" t="s">
        <v>55</v>
      </c>
      <c r="AG183" t="str">
        <f>IF(Table134568[[#This Row],[Categoria]]="Liturgia","liturgia",LOWER(LEFT(Table134568[[#This Row],[Titulo]],1)))</f>
        <v>liturgia</v>
      </c>
      <c r="AH183" t="str">
        <f>LOWER(LEFT(Table134568[[#This Row],[Titulo]],1))</f>
        <v>b</v>
      </c>
      <c r="AI183" t="str">
        <f>LOWER(LEFT(Table134568[[#This Row],[Categoria]],1))</f>
        <v>l</v>
      </c>
      <c r="AJ183" t="str">
        <f>_xlfn.CONCAT(Table134568[[#This Row],[ID]:[c021]])</f>
        <v>{id:33,title: "Bendición del agua", subtitle: "De la liturgia bautismal de la Vigilia pascual", category: "Liturgia", moments: [""], url: "/cantos/resucito/liturgia/bendiciondelagua.html"},</v>
      </c>
      <c r="AK183" t="str">
        <f>UPPER(Table134568[[#This Row],[Titulo]])</f>
        <v>BENDICIÓN DEL AGUA</v>
      </c>
      <c r="AL183" t="str">
        <f>LOWER(SUBSTITUTE(Table134568[[#This Row],[CANTO]], " ", ""))</f>
        <v>bendicióndelagua</v>
      </c>
      <c r="AM183" t="str">
        <f>Table134568[[#This Row],[Subtitle5]]</f>
        <v>De la liturgia bautismal de la Vigilia pascual</v>
      </c>
      <c r="AO183" t="str">
        <f>[1]!Table1[[#Headers],[CANTO]]</f>
        <v>CANTO</v>
      </c>
      <c r="AP183" t="str">
        <f>Table134568[[#This Row],[CANTO]]</f>
        <v>BENDICIÓN DEL AGUA</v>
      </c>
    </row>
    <row r="184" spans="1:42" x14ac:dyDescent="0.35">
      <c r="A184">
        <v>185</v>
      </c>
      <c r="B184" t="s">
        <v>42</v>
      </c>
      <c r="C184">
        <v>44</v>
      </c>
      <c r="D184" t="s">
        <v>43</v>
      </c>
      <c r="E184" t="s">
        <v>44</v>
      </c>
      <c r="F184" t="s">
        <v>45</v>
      </c>
      <c r="G184" t="s">
        <v>154</v>
      </c>
      <c r="H184" t="s">
        <v>47</v>
      </c>
      <c r="I184" t="s">
        <v>48</v>
      </c>
      <c r="J184" t="s">
        <v>45</v>
      </c>
      <c r="K184" t="s">
        <v>155</v>
      </c>
      <c r="L184" t="s">
        <v>50</v>
      </c>
      <c r="M184" t="s">
        <v>51</v>
      </c>
      <c r="N184" t="s">
        <v>45</v>
      </c>
      <c r="O184" s="7" t="s">
        <v>80</v>
      </c>
      <c r="P184" t="s">
        <v>45</v>
      </c>
      <c r="Q184" t="s">
        <v>53</v>
      </c>
      <c r="R184" t="s">
        <v>45</v>
      </c>
      <c r="S184" t="s">
        <v>62</v>
      </c>
      <c r="T184" t="str">
        <f>IF(Table134568[[#This Row],[Pentecostés]]="","",""", """)</f>
        <v/>
      </c>
      <c r="V184" t="str">
        <f>IF(Table134568[[#This Row],[Virgen]]="","",""", """)</f>
        <v/>
      </c>
      <c r="X184" t="str">
        <f>IF(Table134568[[#This Row],[Niños]]="","",""", """)</f>
        <v/>
      </c>
      <c r="Z184" t="str">
        <f>IF(Table134568[[#This Row],[Laudes]]="","",""", """)</f>
        <v/>
      </c>
      <c r="AB184" t="str">
        <f>IF(Table134568[[#This Row],[Entrada]]="","",""", """)</f>
        <v/>
      </c>
      <c r="AD184" t="s">
        <v>54</v>
      </c>
      <c r="AE184" s="4" t="s">
        <v>701</v>
      </c>
      <c r="AF184" t="s">
        <v>55</v>
      </c>
      <c r="AG184" t="str">
        <f>IF(Table134568[[#This Row],[Categoria]]="Liturgia","liturgia",LOWER(LEFT(Table134568[[#This Row],[Titulo]],1)))</f>
        <v>liturgia</v>
      </c>
      <c r="AH184" t="str">
        <f>LOWER(LEFT(Table134568[[#This Row],[Titulo]],1))</f>
        <v>c</v>
      </c>
      <c r="AI184" t="str">
        <f>LOWER(LEFT(Table134568[[#This Row],[Categoria]],1))</f>
        <v>l</v>
      </c>
      <c r="AJ184" t="str">
        <f>_xlfn.CONCAT(Table134568[[#This Row],[ID]:[c021]])</f>
        <v>{id:44,title: "Celebración penitencial (Bendición penitencial )", subtitle: "Acción de gracias", category: "Liturgia", moments: ["Nuevo Testamento"], url: "/cantos/resucito/liturgia/celebracionpenitencial(bendicionpenitencial).html"},</v>
      </c>
      <c r="AK184" t="str">
        <f>UPPER(Table134568[[#This Row],[Titulo]])</f>
        <v>CELEBRACIÓN PENITENCIAL (BENDICIÓN PENITENCIAL )</v>
      </c>
      <c r="AL184" t="str">
        <f>LOWER(SUBSTITUTE(Table134568[[#This Row],[CANTO]], " ", ""))</f>
        <v>celebraciónpenitencial(bendiciónpenitencial)</v>
      </c>
      <c r="AM184" t="str">
        <f>Table134568[[#This Row],[Subtitle5]]</f>
        <v>Acción de gracias</v>
      </c>
      <c r="AO184" t="str">
        <f>[1]!Table1[[#Headers],[CANTO]]</f>
        <v>CANTO</v>
      </c>
      <c r="AP184" t="str">
        <f>Table134568[[#This Row],[CANTO]]</f>
        <v>CELEBRACIÓN PENITENCIAL (BENDICIÓN PENITENCIAL )</v>
      </c>
    </row>
    <row r="185" spans="1:42" x14ac:dyDescent="0.35">
      <c r="A185">
        <v>186</v>
      </c>
      <c r="B185" t="s">
        <v>42</v>
      </c>
      <c r="C185">
        <v>53</v>
      </c>
      <c r="D185" t="s">
        <v>43</v>
      </c>
      <c r="E185" t="s">
        <v>44</v>
      </c>
      <c r="F185" t="s">
        <v>45</v>
      </c>
      <c r="G185" t="s">
        <v>174</v>
      </c>
      <c r="H185" t="s">
        <v>47</v>
      </c>
      <c r="I185" t="s">
        <v>48</v>
      </c>
      <c r="J185" t="s">
        <v>45</v>
      </c>
      <c r="K185" t="s">
        <v>175</v>
      </c>
      <c r="L185" t="s">
        <v>50</v>
      </c>
      <c r="M185" t="s">
        <v>51</v>
      </c>
      <c r="N185" t="s">
        <v>45</v>
      </c>
      <c r="O185" s="7" t="s">
        <v>80</v>
      </c>
      <c r="P185" t="s">
        <v>45</v>
      </c>
      <c r="Q185" t="s">
        <v>53</v>
      </c>
      <c r="R185" t="s">
        <v>45</v>
      </c>
      <c r="S185" t="s">
        <v>28</v>
      </c>
      <c r="T185" t="str">
        <f>IF(Table134568[[#This Row],[Pentecostés]]="","",""", """)</f>
        <v/>
      </c>
      <c r="V185" t="str">
        <f>IF(Table134568[[#This Row],[Virgen]]="","",""", """)</f>
        <v/>
      </c>
      <c r="X185" t="str">
        <f>IF(Table134568[[#This Row],[Niños]]="","",""", """)</f>
        <v/>
      </c>
      <c r="Z185" t="str">
        <f>IF(Table134568[[#This Row],[Laudes]]="","",""", """)</f>
        <v/>
      </c>
      <c r="AB185" t="str">
        <f>IF(Table134568[[#This Row],[Entrada]]="","",""", """)</f>
        <v/>
      </c>
      <c r="AD185" t="s">
        <v>54</v>
      </c>
      <c r="AE185" s="4" t="s">
        <v>702</v>
      </c>
      <c r="AF185" t="s">
        <v>55</v>
      </c>
      <c r="AG185" t="str">
        <f>IF(Table134568[[#This Row],[Categoria]]="Liturgia","liturgia",LOWER(LEFT(Table134568[[#This Row],[Titulo]],1)))</f>
        <v>liturgia</v>
      </c>
      <c r="AH185" t="str">
        <f>LOWER(LEFT(Table134568[[#This Row],[Titulo]],1))</f>
        <v>c</v>
      </c>
      <c r="AI185" t="str">
        <f>LOWER(LEFT(Table134568[[#This Row],[Categoria]],1))</f>
        <v>l</v>
      </c>
      <c r="AJ185" t="str">
        <f>_xlfn.CONCAT(Table134568[[#This Row],[ID]:[c021]])</f>
        <v>{id:53,title: "Cordero de Dios", subtitle: "Después de la consagración", category: "Liturgia", moments: ["Entrada"], url: "/cantos/resucito/liturgia/corderodedios.html"},</v>
      </c>
      <c r="AK185" t="str">
        <f>UPPER(Table134568[[#This Row],[Titulo]])</f>
        <v>CORDERO DE DIOS</v>
      </c>
      <c r="AL185" t="str">
        <f>LOWER(SUBSTITUTE(Table134568[[#This Row],[CANTO]], " ", ""))</f>
        <v>corderodedios</v>
      </c>
      <c r="AM185" t="str">
        <f>Table134568[[#This Row],[Subtitle5]]</f>
        <v>Después de la consagración</v>
      </c>
      <c r="AO185" t="str">
        <f>[1]!Table1[[#Headers],[CANTO]]</f>
        <v>CANTO</v>
      </c>
      <c r="AP185" t="str">
        <f>Table134568[[#This Row],[CANTO]]</f>
        <v>CORDERO DE DIOS</v>
      </c>
    </row>
    <row r="186" spans="1:42" x14ac:dyDescent="0.35">
      <c r="A186">
        <v>187</v>
      </c>
      <c r="B186" t="s">
        <v>42</v>
      </c>
      <c r="C186">
        <v>54</v>
      </c>
      <c r="D186" t="s">
        <v>43</v>
      </c>
      <c r="E186" t="s">
        <v>44</v>
      </c>
      <c r="F186" t="s">
        <v>45</v>
      </c>
      <c r="G186" t="s">
        <v>176</v>
      </c>
      <c r="H186" t="s">
        <v>47</v>
      </c>
      <c r="I186" t="s">
        <v>48</v>
      </c>
      <c r="J186" t="s">
        <v>45</v>
      </c>
      <c r="K186" t="s">
        <v>177</v>
      </c>
      <c r="L186" t="s">
        <v>50</v>
      </c>
      <c r="M186" t="s">
        <v>51</v>
      </c>
      <c r="N186" t="s">
        <v>45</v>
      </c>
      <c r="O186" s="7" t="s">
        <v>80</v>
      </c>
      <c r="P186" t="s">
        <v>45</v>
      </c>
      <c r="Q186" t="s">
        <v>53</v>
      </c>
      <c r="R186" t="s">
        <v>45</v>
      </c>
      <c r="S186" t="s">
        <v>18</v>
      </c>
      <c r="T186" t="str">
        <f>IF(Table134568[[#This Row],[Pentecostés]]="","",""", """)</f>
        <v>", "</v>
      </c>
      <c r="U186" t="s">
        <v>26</v>
      </c>
      <c r="V186" t="str">
        <f>IF(Table134568[[#This Row],[Virgen]]="","",""", """)</f>
        <v>", "</v>
      </c>
      <c r="W186" t="s">
        <v>59</v>
      </c>
      <c r="X186" t="str">
        <f>IF(Table134568[[#This Row],[Niños]]="","",""", """)</f>
        <v>", "</v>
      </c>
      <c r="Y186" t="s">
        <v>66</v>
      </c>
      <c r="Z186" t="str">
        <f>IF(Table134568[[#This Row],[Laudes]]="","",""", """)</f>
        <v/>
      </c>
      <c r="AB186" t="str">
        <f>IF(Table134568[[#This Row],[Entrada]]="","",""", """)</f>
        <v/>
      </c>
      <c r="AD186" t="s">
        <v>54</v>
      </c>
      <c r="AE186" s="4" t="s">
        <v>703</v>
      </c>
      <c r="AF186" t="s">
        <v>55</v>
      </c>
      <c r="AG186" t="str">
        <f>IF(Table134568[[#This Row],[Categoria]]="Liturgia","liturgia",LOWER(LEFT(Table134568[[#This Row],[Titulo]],1)))</f>
        <v>liturgia</v>
      </c>
      <c r="AH186" t="str">
        <f>LOWER(LEFT(Table134568[[#This Row],[Titulo]],1))</f>
        <v>c</v>
      </c>
      <c r="AI186" t="str">
        <f>LOWER(LEFT(Table134568[[#This Row],[Categoria]],1))</f>
        <v>l</v>
      </c>
      <c r="AJ186" t="str">
        <f>_xlfn.CONCAT(Table134568[[#This Row],[ID]:[c021]])</f>
        <v>{id:54,title: "Credo", subtitle: "Símbolo Apostólico", category: "Liturgia", moments: ["Pascua", "Laudes", "Comunión", "Antiguo Testamento"], url: "/cantos/resucito/liturgia/credo.html"},</v>
      </c>
      <c r="AK186" t="str">
        <f>UPPER(Table134568[[#This Row],[Titulo]])</f>
        <v>CREDO</v>
      </c>
      <c r="AL186" t="str">
        <f>LOWER(SUBSTITUTE(Table134568[[#This Row],[CANTO]], " ", ""))</f>
        <v>credo</v>
      </c>
      <c r="AM186" t="str">
        <f>Table134568[[#This Row],[Subtitle5]]</f>
        <v>Símbolo Apostólico</v>
      </c>
      <c r="AO186" t="str">
        <f>[1]!Table1[[#Headers],[CANTO]]</f>
        <v>CANTO</v>
      </c>
      <c r="AP186" t="str">
        <f>Table134568[[#This Row],[CANTO]]</f>
        <v>CREDO</v>
      </c>
    </row>
    <row r="187" spans="1:42" x14ac:dyDescent="0.35">
      <c r="A187">
        <v>188</v>
      </c>
      <c r="B187" t="s">
        <v>42</v>
      </c>
      <c r="C187">
        <v>93</v>
      </c>
      <c r="D187" t="s">
        <v>43</v>
      </c>
      <c r="E187" t="s">
        <v>44</v>
      </c>
      <c r="F187" t="s">
        <v>45</v>
      </c>
      <c r="G187" t="s">
        <v>254</v>
      </c>
      <c r="H187" t="s">
        <v>47</v>
      </c>
      <c r="I187" t="s">
        <v>48</v>
      </c>
      <c r="J187" t="s">
        <v>45</v>
      </c>
      <c r="K187" t="s">
        <v>255</v>
      </c>
      <c r="L187" t="s">
        <v>50</v>
      </c>
      <c r="M187" t="s">
        <v>51</v>
      </c>
      <c r="N187" t="s">
        <v>45</v>
      </c>
      <c r="O187" s="7" t="s">
        <v>80</v>
      </c>
      <c r="P187" t="s">
        <v>45</v>
      </c>
      <c r="Q187" t="s">
        <v>53</v>
      </c>
      <c r="R187" t="s">
        <v>45</v>
      </c>
      <c r="S187" t="s">
        <v>28</v>
      </c>
      <c r="T187" t="str">
        <f>IF(Table134568[[#This Row],[Pentecostés]]="","",""", """)</f>
        <v>", "</v>
      </c>
      <c r="U187" t="s">
        <v>66</v>
      </c>
      <c r="V187" t="str">
        <f>IF(Table134568[[#This Row],[Virgen]]="","",""", """)</f>
        <v/>
      </c>
      <c r="X187" t="str">
        <f>IF(Table134568[[#This Row],[Niños]]="","",""", """)</f>
        <v/>
      </c>
      <c r="Z187" t="str">
        <f>IF(Table134568[[#This Row],[Laudes]]="","",""", """)</f>
        <v/>
      </c>
      <c r="AB187" t="str">
        <f>IF(Table134568[[#This Row],[Entrada]]="","",""", """)</f>
        <v/>
      </c>
      <c r="AD187" t="s">
        <v>54</v>
      </c>
      <c r="AE187" s="4" t="s">
        <v>704</v>
      </c>
      <c r="AF187" t="s">
        <v>55</v>
      </c>
      <c r="AG187" t="str">
        <f>IF(Table134568[[#This Row],[Categoria]]="Liturgia","liturgia",LOWER(LEFT(Table134568[[#This Row],[Titulo]],1)))</f>
        <v>liturgia</v>
      </c>
      <c r="AH187" t="str">
        <f>LOWER(LEFT(Table134568[[#This Row],[Titulo]],1))</f>
        <v>g</v>
      </c>
      <c r="AI187" t="str">
        <f>LOWER(LEFT(Table134568[[#This Row],[Categoria]],1))</f>
        <v>l</v>
      </c>
      <c r="AJ187" t="str">
        <f>_xlfn.CONCAT(Table134568[[#This Row],[ID]:[c021]])</f>
        <v>{id:93,title: "Gloria a Dios en lo alto del cielo", subtitle: "Himno Litúrgico", category: "Liturgia", moments: ["Entrada", "Antiguo Testamento"], url: "/cantos/resucito/liturgia/gloriaadiosenloaltodelcielo.html"},</v>
      </c>
      <c r="AK187" t="str">
        <f>UPPER(Table134568[[#This Row],[Titulo]])</f>
        <v>GLORIA A DIOS EN LO ALTO DEL CIELO</v>
      </c>
      <c r="AL187" t="str">
        <f>LOWER(SUBSTITUTE(Table134568[[#This Row],[CANTO]], " ", ""))</f>
        <v>gloriaadiosenloaltodelcielo</v>
      </c>
      <c r="AM187" t="str">
        <f>Table134568[[#This Row],[Subtitle5]]</f>
        <v>Himno Litúrgico</v>
      </c>
      <c r="AO187" t="str">
        <f>[1]!Table1[[#Headers],[CANTO]]</f>
        <v>CANTO</v>
      </c>
      <c r="AP187" t="str">
        <f>Table134568[[#This Row],[CANTO]]</f>
        <v>GLORIA A DIOS EN LO ALTO DEL CIELO</v>
      </c>
    </row>
    <row r="188" spans="1:42" x14ac:dyDescent="0.35">
      <c r="A188">
        <v>189</v>
      </c>
      <c r="B188" t="s">
        <v>42</v>
      </c>
      <c r="C188">
        <v>126</v>
      </c>
      <c r="D188" t="s">
        <v>43</v>
      </c>
      <c r="E188" t="s">
        <v>44</v>
      </c>
      <c r="F188" t="s">
        <v>45</v>
      </c>
      <c r="G188" t="s">
        <v>320</v>
      </c>
      <c r="H188" t="s">
        <v>47</v>
      </c>
      <c r="I188" t="s">
        <v>48</v>
      </c>
      <c r="J188" t="s">
        <v>45</v>
      </c>
      <c r="K188" t="s">
        <v>132</v>
      </c>
      <c r="L188" t="s">
        <v>50</v>
      </c>
      <c r="M188" t="s">
        <v>51</v>
      </c>
      <c r="N188" t="s">
        <v>45</v>
      </c>
      <c r="O188" s="7" t="s">
        <v>80</v>
      </c>
      <c r="P188" t="s">
        <v>45</v>
      </c>
      <c r="Q188" t="s">
        <v>53</v>
      </c>
      <c r="R188" t="s">
        <v>45</v>
      </c>
      <c r="T188" t="str">
        <f>IF(Table134568[[#This Row],[Pentecostés]]="","",""", """)</f>
        <v/>
      </c>
      <c r="V188" t="str">
        <f>IF(Table134568[[#This Row],[Virgen]]="","",""", """)</f>
        <v/>
      </c>
      <c r="X188" t="str">
        <f>IF(Table134568[[#This Row],[Niños]]="","",""", """)</f>
        <v/>
      </c>
      <c r="Z188" t="str">
        <f>IF(Table134568[[#This Row],[Laudes]]="","",""", """)</f>
        <v/>
      </c>
      <c r="AB188" t="str">
        <f>IF(Table134568[[#This Row],[Entrada]]="","",""", """)</f>
        <v/>
      </c>
      <c r="AD188" t="s">
        <v>54</v>
      </c>
      <c r="AE188" s="4" t="s">
        <v>705</v>
      </c>
      <c r="AF188" t="s">
        <v>55</v>
      </c>
      <c r="AG188" t="str">
        <f>IF(Table134568[[#This Row],[Categoria]]="Liturgia","liturgia",LOWER(LEFT(Table134568[[#This Row],[Titulo]],1)))</f>
        <v>liturgia</v>
      </c>
      <c r="AH188" t="str">
        <f>LOWER(LEFT(Table134568[[#This Row],[Titulo]],1))</f>
        <v>l</v>
      </c>
      <c r="AI188" t="str">
        <f>LOWER(LEFT(Table134568[[#This Row],[Categoria]],1))</f>
        <v>l</v>
      </c>
      <c r="AJ188" t="str">
        <f>_xlfn.CONCAT(Table134568[[#This Row],[ID]:[c021]])</f>
        <v>{id:126,title: "Letanías de los santos", subtitle: "De la liturgia bautismal de la Vigilia pascual", category: "Liturgia", moments: [""], url: "/cantos/resucito/liturgia/letaniasdelossantos.html"},</v>
      </c>
      <c r="AK188" t="str">
        <f>UPPER(Table134568[[#This Row],[Titulo]])</f>
        <v>LETANÍAS DE LOS SANTOS</v>
      </c>
      <c r="AL188" t="str">
        <f>LOWER(SUBSTITUTE(Table134568[[#This Row],[CANTO]], " ", ""))</f>
        <v>letaníasdelossantos</v>
      </c>
      <c r="AM188" t="str">
        <f>Table134568[[#This Row],[Subtitle5]]</f>
        <v>De la liturgia bautismal de la Vigilia pascual</v>
      </c>
      <c r="AO188" t="str">
        <f>[1]!Table1[[#Headers],[CANTO]]</f>
        <v>CANTO</v>
      </c>
      <c r="AP188" t="str">
        <f>Table134568[[#This Row],[CANTO]]</f>
        <v>LETANÍAS DE LOS SANTOS</v>
      </c>
    </row>
    <row r="189" spans="1:42" x14ac:dyDescent="0.35">
      <c r="A189">
        <v>191</v>
      </c>
      <c r="B189" t="s">
        <v>42</v>
      </c>
      <c r="C189">
        <v>127</v>
      </c>
      <c r="D189" t="s">
        <v>43</v>
      </c>
      <c r="E189" t="s">
        <v>44</v>
      </c>
      <c r="F189" t="s">
        <v>45</v>
      </c>
      <c r="G189" t="s">
        <v>321</v>
      </c>
      <c r="H189" t="s">
        <v>47</v>
      </c>
      <c r="I189" t="s">
        <v>48</v>
      </c>
      <c r="J189" t="s">
        <v>45</v>
      </c>
      <c r="K189" t="s">
        <v>322</v>
      </c>
      <c r="L189" t="s">
        <v>50</v>
      </c>
      <c r="M189" t="s">
        <v>51</v>
      </c>
      <c r="N189" t="s">
        <v>45</v>
      </c>
      <c r="O189" s="7" t="s">
        <v>80</v>
      </c>
      <c r="P189" t="s">
        <v>45</v>
      </c>
      <c r="Q189" t="s">
        <v>53</v>
      </c>
      <c r="R189" t="s">
        <v>45</v>
      </c>
      <c r="S189" t="s">
        <v>65</v>
      </c>
      <c r="T189" t="str">
        <f>IF(Table134568[[#This Row],[Pentecostés]]="","",""", """)</f>
        <v>", "</v>
      </c>
      <c r="U189" t="s">
        <v>26</v>
      </c>
      <c r="V189" t="str">
        <f>IF(Table134568[[#This Row],[Virgen]]="","",""", """)</f>
        <v>", "</v>
      </c>
      <c r="W189" t="s">
        <v>28</v>
      </c>
      <c r="X189" t="str">
        <f>IF(Table134568[[#This Row],[Niños]]="","",""", """)</f>
        <v>", "</v>
      </c>
      <c r="Y189" t="s">
        <v>66</v>
      </c>
      <c r="Z189" t="str">
        <f>IF(Table134568[[#This Row],[Laudes]]="","",""", """)</f>
        <v/>
      </c>
      <c r="AB189" t="str">
        <f>IF(Table134568[[#This Row],[Entrada]]="","",""", """)</f>
        <v/>
      </c>
      <c r="AD189" t="s">
        <v>54</v>
      </c>
      <c r="AE189" s="4" t="s">
        <v>706</v>
      </c>
      <c r="AF189" t="s">
        <v>55</v>
      </c>
      <c r="AG189" t="str">
        <f>IF(Table134568[[#This Row],[Categoria]]="Liturgia","liturgia",LOWER(LEFT(Table134568[[#This Row],[Titulo]],1)))</f>
        <v>liturgia</v>
      </c>
      <c r="AH189" t="str">
        <f>LOWER(LEFT(Table134568[[#This Row],[Titulo]],1))</f>
        <v>l</v>
      </c>
      <c r="AI189" t="str">
        <f>LOWER(LEFT(Table134568[[#This Row],[Categoria]],1))</f>
        <v>l</v>
      </c>
      <c r="AJ189" t="str">
        <f>_xlfn.CONCAT(Table134568[[#This Row],[ID]:[c021]])</f>
        <v>{id:127,title: "Letanías penitenciales I", subtitle: "Letanía para la Celebración Penitencial – modelo abreviado", category: "Liturgia", moments: ["Cuaresma", "Laudes", "Entrada", "Antiguo Testamento"], url: "/cantos/resucito/liturgia/letaniaspenitencialesi.html"},</v>
      </c>
      <c r="AK189" t="str">
        <f>UPPER(Table134568[[#This Row],[Titulo]])</f>
        <v>LETANÍAS PENITENCIALES I</v>
      </c>
      <c r="AL189" t="str">
        <f>LOWER(SUBSTITUTE(Table134568[[#This Row],[CANTO]], " ", ""))</f>
        <v>letaníaspenitencialesi</v>
      </c>
      <c r="AM189" t="str">
        <f>Table134568[[#This Row],[Subtitle5]]</f>
        <v>Letanía para la Celebración Penitencial – modelo abreviado</v>
      </c>
      <c r="AO189" t="str">
        <f>[1]!Table1[[#Headers],[CANTO]]</f>
        <v>CANTO</v>
      </c>
      <c r="AP189" t="str">
        <f>Table134568[[#This Row],[CANTO]]</f>
        <v>LETANÍAS PENITENCIALES I</v>
      </c>
    </row>
    <row r="190" spans="1:42" x14ac:dyDescent="0.35">
      <c r="A190">
        <v>192</v>
      </c>
      <c r="B190" t="s">
        <v>42</v>
      </c>
      <c r="C190">
        <v>128</v>
      </c>
      <c r="D190" t="s">
        <v>43</v>
      </c>
      <c r="E190" t="s">
        <v>44</v>
      </c>
      <c r="F190" t="s">
        <v>45</v>
      </c>
      <c r="G190" t="s">
        <v>323</v>
      </c>
      <c r="H190" t="s">
        <v>47</v>
      </c>
      <c r="I190" t="s">
        <v>48</v>
      </c>
      <c r="J190" t="s">
        <v>45</v>
      </c>
      <c r="K190" t="s">
        <v>324</v>
      </c>
      <c r="L190" t="s">
        <v>50</v>
      </c>
      <c r="M190" t="s">
        <v>51</v>
      </c>
      <c r="N190" t="s">
        <v>45</v>
      </c>
      <c r="O190" s="7" t="s">
        <v>80</v>
      </c>
      <c r="P190" t="s">
        <v>45</v>
      </c>
      <c r="Q190" t="s">
        <v>53</v>
      </c>
      <c r="R190" t="s">
        <v>45</v>
      </c>
      <c r="S190" t="s">
        <v>65</v>
      </c>
      <c r="T190" t="str">
        <f>IF(Table134568[[#This Row],[Pentecostés]]="","",""", """)</f>
        <v>", "</v>
      </c>
      <c r="U190" t="s">
        <v>26</v>
      </c>
      <c r="V190" t="str">
        <f>IF(Table134568[[#This Row],[Virgen]]="","",""", """)</f>
        <v>", "</v>
      </c>
      <c r="W190" t="s">
        <v>28</v>
      </c>
      <c r="X190" t="str">
        <f>IF(Table134568[[#This Row],[Niños]]="","",""", """)</f>
        <v/>
      </c>
      <c r="Z190" t="str">
        <f>IF(Table134568[[#This Row],[Laudes]]="","",""", """)</f>
        <v/>
      </c>
      <c r="AB190" t="str">
        <f>IF(Table134568[[#This Row],[Entrada]]="","",""", """)</f>
        <v/>
      </c>
      <c r="AD190" t="s">
        <v>54</v>
      </c>
      <c r="AE190" s="4" t="s">
        <v>707</v>
      </c>
      <c r="AF190" t="s">
        <v>55</v>
      </c>
      <c r="AG190" t="str">
        <f>IF(Table134568[[#This Row],[Categoria]]="Liturgia","liturgia",LOWER(LEFT(Table134568[[#This Row],[Titulo]],1)))</f>
        <v>liturgia</v>
      </c>
      <c r="AH190" t="str">
        <f>LOWER(LEFT(Table134568[[#This Row],[Titulo]],1))</f>
        <v>l</v>
      </c>
      <c r="AI190" t="str">
        <f>LOWER(LEFT(Table134568[[#This Row],[Categoria]],1))</f>
        <v>l</v>
      </c>
      <c r="AJ190" t="str">
        <f>_xlfn.CONCAT(Table134568[[#This Row],[ID]:[c021]])</f>
        <v>{id:128,title: "Letanías penitenciales II", subtitle: "Letanía para la Celebración Penitencial", category: "Liturgia", moments: ["Cuaresma", "Laudes", "Entrada"], url: "/cantos/resucito/liturgia/letaniaspenitencialesii.html"},</v>
      </c>
      <c r="AK190" t="str">
        <f>UPPER(Table134568[[#This Row],[Titulo]])</f>
        <v>LETANÍAS PENITENCIALES II</v>
      </c>
      <c r="AL190" t="str">
        <f>LOWER(SUBSTITUTE(Table134568[[#This Row],[CANTO]], " ", ""))</f>
        <v>letaníaspenitencialesii</v>
      </c>
      <c r="AM190" t="str">
        <f>Table134568[[#This Row],[Subtitle5]]</f>
        <v>Letanía para la Celebración Penitencial</v>
      </c>
      <c r="AO190" t="str">
        <f>[1]!Table1[[#Headers],[CANTO]]</f>
        <v>CANTO</v>
      </c>
      <c r="AP190" t="str">
        <f>Table134568[[#This Row],[CANTO]]</f>
        <v>LETANÍAS PENITENCIALES II</v>
      </c>
    </row>
    <row r="191" spans="1:42" x14ac:dyDescent="0.35">
      <c r="A191">
        <v>193</v>
      </c>
      <c r="B191" t="s">
        <v>42</v>
      </c>
      <c r="C191">
        <v>160</v>
      </c>
      <c r="D191" t="s">
        <v>43</v>
      </c>
      <c r="E191" t="s">
        <v>44</v>
      </c>
      <c r="F191" t="s">
        <v>45</v>
      </c>
      <c r="G191" t="s">
        <v>385</v>
      </c>
      <c r="H191" t="s">
        <v>47</v>
      </c>
      <c r="I191" t="s">
        <v>48</v>
      </c>
      <c r="J191" t="s">
        <v>45</v>
      </c>
      <c r="K191" t="s">
        <v>386</v>
      </c>
      <c r="L191" t="s">
        <v>50</v>
      </c>
      <c r="M191" t="s">
        <v>51</v>
      </c>
      <c r="N191" t="s">
        <v>45</v>
      </c>
      <c r="O191" s="7" t="s">
        <v>80</v>
      </c>
      <c r="P191" t="s">
        <v>45</v>
      </c>
      <c r="Q191" t="s">
        <v>53</v>
      </c>
      <c r="R191" t="s">
        <v>45</v>
      </c>
      <c r="T191" t="str">
        <f>IF(Table134568[[#This Row],[Pentecostés]]="","",""", """)</f>
        <v/>
      </c>
      <c r="V191" t="str">
        <f>IF(Table134568[[#This Row],[Virgen]]="","",""", """)</f>
        <v/>
      </c>
      <c r="X191" t="str">
        <f>IF(Table134568[[#This Row],[Niños]]="","",""", """)</f>
        <v/>
      </c>
      <c r="Z191" t="str">
        <f>IF(Table134568[[#This Row],[Laudes]]="","",""", """)</f>
        <v/>
      </c>
      <c r="AB191" t="str">
        <f>IF(Table134568[[#This Row],[Entrada]]="","",""", """)</f>
        <v/>
      </c>
      <c r="AD191" t="s">
        <v>54</v>
      </c>
      <c r="AE191" s="4" t="s">
        <v>708</v>
      </c>
      <c r="AF191" t="s">
        <v>55</v>
      </c>
      <c r="AG191" t="str">
        <f>IF(Table134568[[#This Row],[Categoria]]="Liturgia","liturgia",LOWER(LEFT(Table134568[[#This Row],[Titulo]],1)))</f>
        <v>liturgia</v>
      </c>
      <c r="AH191" t="str">
        <f>LOWER(LEFT(Table134568[[#This Row],[Titulo]],1))</f>
        <v>p</v>
      </c>
      <c r="AI191" t="str">
        <f>LOWER(LEFT(Table134568[[#This Row],[Categoria]],1))</f>
        <v>l</v>
      </c>
      <c r="AJ191" t="str">
        <f>_xlfn.CONCAT(Table134568[[#This Row],[ID]:[c021]])</f>
        <v>{id:160,title: "Padre nuestro", subtitle: "Tiempo de la Elección", category: "Liturgia", moments: [""], url: "/cantos/resucito/liturgia/padrenuestro.html"},</v>
      </c>
      <c r="AK191" t="str">
        <f>UPPER(Table134568[[#This Row],[Titulo]])</f>
        <v>PADRE NUESTRO</v>
      </c>
      <c r="AL191" t="str">
        <f>LOWER(SUBSTITUTE(Table134568[[#This Row],[CANTO]], " ", ""))</f>
        <v>padrenuestro</v>
      </c>
      <c r="AM191" t="str">
        <f>Table134568[[#This Row],[Subtitle5]]</f>
        <v>Tiempo de la Elección</v>
      </c>
      <c r="AO191" t="str">
        <f>[1]!Table1[[#Headers],[CANTO]]</f>
        <v>CANTO</v>
      </c>
      <c r="AP191" t="str">
        <f>Table134568[[#This Row],[CANTO]]</f>
        <v>PADRE NUESTRO</v>
      </c>
    </row>
    <row r="192" spans="1:42" x14ac:dyDescent="0.35">
      <c r="A192">
        <v>194</v>
      </c>
      <c r="B192" t="s">
        <v>42</v>
      </c>
      <c r="C192">
        <v>163</v>
      </c>
      <c r="D192" t="s">
        <v>43</v>
      </c>
      <c r="E192" t="s">
        <v>44</v>
      </c>
      <c r="F192" t="s">
        <v>45</v>
      </c>
      <c r="G192" t="s">
        <v>390</v>
      </c>
      <c r="H192" t="s">
        <v>47</v>
      </c>
      <c r="I192" t="s">
        <v>48</v>
      </c>
      <c r="J192" t="s">
        <v>45</v>
      </c>
      <c r="K192" t="s">
        <v>391</v>
      </c>
      <c r="L192" t="s">
        <v>50</v>
      </c>
      <c r="M192" t="s">
        <v>51</v>
      </c>
      <c r="N192" t="s">
        <v>45</v>
      </c>
      <c r="O192" s="7" t="s">
        <v>80</v>
      </c>
      <c r="P192" t="s">
        <v>45</v>
      </c>
      <c r="Q192" t="s">
        <v>53</v>
      </c>
      <c r="R192" t="s">
        <v>45</v>
      </c>
      <c r="T192" t="str">
        <f>IF(Table134568[[#This Row],[Pentecostés]]="","",""", """)</f>
        <v/>
      </c>
      <c r="V192" t="str">
        <f>IF(Table134568[[#This Row],[Virgen]]="","",""", """)</f>
        <v/>
      </c>
      <c r="X192" t="str">
        <f>IF(Table134568[[#This Row],[Niños]]="","",""", """)</f>
        <v/>
      </c>
      <c r="Z192" t="str">
        <f>IF(Table134568[[#This Row],[Laudes]]="","",""", """)</f>
        <v/>
      </c>
      <c r="AB192" t="str">
        <f>IF(Table134568[[#This Row],[Entrada]]="","",""", """)</f>
        <v/>
      </c>
      <c r="AD192" t="s">
        <v>54</v>
      </c>
      <c r="AE192" s="4" t="s">
        <v>709</v>
      </c>
      <c r="AF192" t="s">
        <v>55</v>
      </c>
      <c r="AG192" t="str">
        <f>IF(Table134568[[#This Row],[Categoria]]="Liturgia","liturgia",LOWER(LEFT(Table134568[[#This Row],[Titulo]],1)))</f>
        <v>liturgia</v>
      </c>
      <c r="AH192" t="str">
        <f>LOWER(LEFT(Table134568[[#This Row],[Titulo]],1))</f>
        <v>p</v>
      </c>
      <c r="AI192" t="str">
        <f>LOWER(LEFT(Table134568[[#This Row],[Categoria]],1))</f>
        <v>l</v>
      </c>
      <c r="AJ192" t="str">
        <f>_xlfn.CONCAT(Table134568[[#This Row],[ID]:[c021]])</f>
        <v>{id:163,title: "Plegaria Eucarística II Modelo Ip1", subtitle: "Modelo I", category: "Liturgia", moments: [""], url: "/cantos/resucito/liturgia/plegariaeucaristicaiimodeloip1.html"},</v>
      </c>
      <c r="AK192" t="str">
        <f>UPPER(Table134568[[#This Row],[Titulo]])</f>
        <v>PLEGARIA EUCARÍSTICA II MODELO IP1</v>
      </c>
      <c r="AL192" t="str">
        <f>LOWER(SUBSTITUTE(Table134568[[#This Row],[CANTO]], " ", ""))</f>
        <v>plegariaeucarísticaiimodeloip1</v>
      </c>
      <c r="AM192" t="str">
        <f>Table134568[[#This Row],[Subtitle5]]</f>
        <v>Modelo I</v>
      </c>
      <c r="AO192" t="str">
        <f>[1]!Table1[[#Headers],[CANTO]]</f>
        <v>CANTO</v>
      </c>
      <c r="AP192" t="str">
        <f>Table134568[[#This Row],[CANTO]]</f>
        <v>PLEGARIA EUCARÍSTICA II MODELO IP1</v>
      </c>
    </row>
    <row r="193" spans="1:42" x14ac:dyDescent="0.35">
      <c r="A193">
        <v>197</v>
      </c>
      <c r="B193" t="s">
        <v>42</v>
      </c>
      <c r="C193">
        <v>164</v>
      </c>
      <c r="D193" t="s">
        <v>43</v>
      </c>
      <c r="E193" t="s">
        <v>44</v>
      </c>
      <c r="F193" t="s">
        <v>45</v>
      </c>
      <c r="G193" t="s">
        <v>392</v>
      </c>
      <c r="H193" t="s">
        <v>47</v>
      </c>
      <c r="I193" t="s">
        <v>48</v>
      </c>
      <c r="J193" t="s">
        <v>45</v>
      </c>
      <c r="K193" t="s">
        <v>393</v>
      </c>
      <c r="L193" t="s">
        <v>50</v>
      </c>
      <c r="M193" t="s">
        <v>51</v>
      </c>
      <c r="N193" t="s">
        <v>45</v>
      </c>
      <c r="O193" s="7" t="s">
        <v>80</v>
      </c>
      <c r="P193" t="s">
        <v>45</v>
      </c>
      <c r="Q193" t="s">
        <v>53</v>
      </c>
      <c r="R193" t="s">
        <v>45</v>
      </c>
      <c r="T193" t="str">
        <f>IF(Table134568[[#This Row],[Pentecostés]]="","",""", """)</f>
        <v/>
      </c>
      <c r="V193" t="str">
        <f>IF(Table134568[[#This Row],[Virgen]]="","",""", """)</f>
        <v/>
      </c>
      <c r="X193" t="str">
        <f>IF(Table134568[[#This Row],[Niños]]="","",""", """)</f>
        <v/>
      </c>
      <c r="Z193" t="str">
        <f>IF(Table134568[[#This Row],[Laudes]]="","",""", """)</f>
        <v/>
      </c>
      <c r="AB193" t="str">
        <f>IF(Table134568[[#This Row],[Entrada]]="","",""", """)</f>
        <v/>
      </c>
      <c r="AD193" t="s">
        <v>54</v>
      </c>
      <c r="AE193" s="4" t="s">
        <v>710</v>
      </c>
      <c r="AF193" t="s">
        <v>55</v>
      </c>
      <c r="AG193" t="str">
        <f>IF(Table134568[[#This Row],[Categoria]]="Liturgia","liturgia",LOWER(LEFT(Table134568[[#This Row],[Titulo]],1)))</f>
        <v>liturgia</v>
      </c>
      <c r="AH193" t="str">
        <f>LOWER(LEFT(Table134568[[#This Row],[Titulo]],1))</f>
        <v>p</v>
      </c>
      <c r="AI193" t="str">
        <f>LOWER(LEFT(Table134568[[#This Row],[Categoria]],1))</f>
        <v>l</v>
      </c>
      <c r="AJ193" t="str">
        <f>_xlfn.CONCAT(Table134568[[#This Row],[ID]:[c021]])</f>
        <v>{id:164,title: "Plegaria Eucarística II Modelo II", subtitle: "Modelo II (1987)", category: "Liturgia", moments: [""], url: "/cantos/resucito/liturgia/plegariaeucaristicaiimodeloii.html"},</v>
      </c>
      <c r="AK193" t="str">
        <f>UPPER(Table134568[[#This Row],[Titulo]])</f>
        <v>PLEGARIA EUCARÍSTICA II MODELO II</v>
      </c>
      <c r="AL193" t="str">
        <f>LOWER(SUBSTITUTE(Table134568[[#This Row],[CANTO]], " ", ""))</f>
        <v>plegariaeucarísticaiimodeloii</v>
      </c>
      <c r="AM193" t="str">
        <f>Table134568[[#This Row],[Subtitle5]]</f>
        <v>Modelo II (1987)</v>
      </c>
      <c r="AO193" t="str">
        <f>[1]!Table1[[#Headers],[CANTO]]</f>
        <v>CANTO</v>
      </c>
      <c r="AP193" t="str">
        <f>Table134568[[#This Row],[CANTO]]</f>
        <v>PLEGARIA EUCARÍSTICA II MODELO II</v>
      </c>
    </row>
    <row r="194" spans="1:42" x14ac:dyDescent="0.35">
      <c r="A194">
        <v>200</v>
      </c>
      <c r="B194" t="s">
        <v>42</v>
      </c>
      <c r="C194">
        <v>165</v>
      </c>
      <c r="D194" t="s">
        <v>43</v>
      </c>
      <c r="E194" t="s">
        <v>44</v>
      </c>
      <c r="F194" t="s">
        <v>45</v>
      </c>
      <c r="G194" t="s">
        <v>394</v>
      </c>
      <c r="H194" t="s">
        <v>47</v>
      </c>
      <c r="I194" t="s">
        <v>48</v>
      </c>
      <c r="J194" t="s">
        <v>45</v>
      </c>
      <c r="K194" s="9" t="s">
        <v>395</v>
      </c>
      <c r="L194" t="s">
        <v>50</v>
      </c>
      <c r="M194" t="s">
        <v>51</v>
      </c>
      <c r="N194" t="s">
        <v>45</v>
      </c>
      <c r="O194" s="7" t="s">
        <v>80</v>
      </c>
      <c r="P194" t="s">
        <v>45</v>
      </c>
      <c r="Q194" t="s">
        <v>53</v>
      </c>
      <c r="R194" t="s">
        <v>45</v>
      </c>
      <c r="T194" t="str">
        <f>IF(Table134568[[#This Row],[Pentecostés]]="","",""", """)</f>
        <v/>
      </c>
      <c r="V194" t="str">
        <f>IF(Table134568[[#This Row],[Virgen]]="","",""", """)</f>
        <v/>
      </c>
      <c r="X194" t="str">
        <f>IF(Table134568[[#This Row],[Niños]]="","",""", """)</f>
        <v/>
      </c>
      <c r="Z194" t="str">
        <f>IF(Table134568[[#This Row],[Laudes]]="","",""", """)</f>
        <v/>
      </c>
      <c r="AB194" t="str">
        <f>IF(Table134568[[#This Row],[Entrada]]="","",""", """)</f>
        <v/>
      </c>
      <c r="AD194" t="s">
        <v>54</v>
      </c>
      <c r="AE194" s="4" t="s">
        <v>711</v>
      </c>
      <c r="AF194" t="s">
        <v>55</v>
      </c>
      <c r="AG194" t="str">
        <f>IF(Table134568[[#This Row],[Categoria]]="Liturgia","liturgia",LOWER(LEFT(Table134568[[#This Row],[Titulo]],1)))</f>
        <v>liturgia</v>
      </c>
      <c r="AH194" t="str">
        <f>LOWER(LEFT(Table134568[[#This Row],[Titulo]],1))</f>
        <v>p</v>
      </c>
      <c r="AI194" t="str">
        <f>LOWER(LEFT(Table134568[[#This Row],[Categoria]],1))</f>
        <v>l</v>
      </c>
      <c r="AJ194" t="str">
        <f>_xlfn.CONCAT(Table134568[[#This Row],[ID]:[c021]])</f>
        <v>{id:165,title: "Plegaria Eucarística IV  1988", subtitle: "(1988)", category: "Liturgia", moments: [""], url: "/cantos/resucito/liturgia/plegariaeucaristicaiv1988.html"},</v>
      </c>
      <c r="AK194" t="str">
        <f>UPPER(Table134568[[#This Row],[Titulo]])</f>
        <v>PLEGARIA EUCARÍSTICA IV  1988</v>
      </c>
      <c r="AL194" t="str">
        <f>LOWER(SUBSTITUTE(Table134568[[#This Row],[CANTO]], " ", ""))</f>
        <v>plegariaeucarísticaiv1988</v>
      </c>
      <c r="AM194" t="str">
        <f>Table134568[[#This Row],[Subtitle5]]</f>
        <v>(1988)</v>
      </c>
      <c r="AO194" t="str">
        <f>[1]!Table1[[#Headers],[CANTO]]</f>
        <v>CANTO</v>
      </c>
      <c r="AP194" t="str">
        <f>Table134568[[#This Row],[CANTO]]</f>
        <v>PLEGARIA EUCARÍSTICA IV  1988</v>
      </c>
    </row>
    <row r="195" spans="1:42" x14ac:dyDescent="0.35">
      <c r="A195">
        <v>204</v>
      </c>
      <c r="B195" t="s">
        <v>42</v>
      </c>
      <c r="C195">
        <v>170</v>
      </c>
      <c r="D195" t="s">
        <v>43</v>
      </c>
      <c r="E195" t="s">
        <v>44</v>
      </c>
      <c r="F195" t="s">
        <v>45</v>
      </c>
      <c r="G195" t="s">
        <v>404</v>
      </c>
      <c r="H195" t="s">
        <v>47</v>
      </c>
      <c r="I195" t="s">
        <v>48</v>
      </c>
      <c r="J195" t="s">
        <v>45</v>
      </c>
      <c r="K195" t="s">
        <v>405</v>
      </c>
      <c r="L195" t="s">
        <v>50</v>
      </c>
      <c r="M195" t="s">
        <v>51</v>
      </c>
      <c r="N195" t="s">
        <v>45</v>
      </c>
      <c r="O195" s="7" t="s">
        <v>80</v>
      </c>
      <c r="P195" t="s">
        <v>45</v>
      </c>
      <c r="Q195" t="s">
        <v>53</v>
      </c>
      <c r="R195" t="s">
        <v>45</v>
      </c>
      <c r="S195" t="s">
        <v>101</v>
      </c>
      <c r="T195" t="str">
        <f>IF(Table134568[[#This Row],[Pentecostés]]="","",""", """)</f>
        <v>", "</v>
      </c>
      <c r="U195" t="s">
        <v>66</v>
      </c>
      <c r="V195" t="str">
        <f>IF(Table134568[[#This Row],[Virgen]]="","",""", """)</f>
        <v/>
      </c>
      <c r="X195" t="str">
        <f>IF(Table134568[[#This Row],[Niños]]="","",""", """)</f>
        <v/>
      </c>
      <c r="Z195" t="str">
        <f>IF(Table134568[[#This Row],[Laudes]]="","",""", """)</f>
        <v/>
      </c>
      <c r="AB195" t="str">
        <f>IF(Table134568[[#This Row],[Entrada]]="","",""", """)</f>
        <v/>
      </c>
      <c r="AD195" t="s">
        <v>54</v>
      </c>
      <c r="AE195" s="4" t="s">
        <v>712</v>
      </c>
      <c r="AF195" t="s">
        <v>55</v>
      </c>
      <c r="AG195" t="str">
        <f>IF(Table134568[[#This Row],[Categoria]]="Liturgia","liturgia",LOWER(LEFT(Table134568[[#This Row],[Titulo]],1)))</f>
        <v>liturgia</v>
      </c>
      <c r="AH195" t="str">
        <f>LOWER(LEFT(Table134568[[#This Row],[Titulo]],1))</f>
        <v>p</v>
      </c>
      <c r="AI195" t="str">
        <f>LOWER(LEFT(Table134568[[#This Row],[Categoria]],1))</f>
        <v>l</v>
      </c>
      <c r="AJ195" t="str">
        <f>_xlfn.CONCAT(Table134568[[#This Row],[ID]:[c021]])</f>
        <v>{id:170,title: "Prefacio para Adviento y Navidad", subtitle: "Prefacio IV de Adviento*", category: "Liturgia", moments: ["Paz", "Antiguo Testamento"], url: "/cantos/resucito/liturgia/prefacioparaadvientoynavidad.html"},</v>
      </c>
      <c r="AK195" t="str">
        <f>UPPER(Table134568[[#This Row],[Titulo]])</f>
        <v>PREFACIO PARA ADVIENTO Y NAVIDAD</v>
      </c>
      <c r="AL195" t="str">
        <f>LOWER(SUBSTITUTE(Table134568[[#This Row],[CANTO]], " ", ""))</f>
        <v>prefacioparaadvientoynavidad</v>
      </c>
      <c r="AM195" t="str">
        <f>Table134568[[#This Row],[Subtitle5]]</f>
        <v>Prefacio IV de Adviento*</v>
      </c>
      <c r="AO195" t="str">
        <f>[1]!Table1[[#Headers],[CANTO]]</f>
        <v>CANTO</v>
      </c>
      <c r="AP195" t="str">
        <f>Table134568[[#This Row],[CANTO]]</f>
        <v>PREFACIO PARA ADVIENTO Y NAVIDAD</v>
      </c>
    </row>
    <row r="196" spans="1:42" x14ac:dyDescent="0.35">
      <c r="A196">
        <v>205</v>
      </c>
      <c r="B196" t="s">
        <v>42</v>
      </c>
      <c r="C196">
        <v>171</v>
      </c>
      <c r="D196" t="s">
        <v>43</v>
      </c>
      <c r="E196" t="s">
        <v>44</v>
      </c>
      <c r="F196" t="s">
        <v>45</v>
      </c>
      <c r="G196" t="s">
        <v>406</v>
      </c>
      <c r="H196" t="s">
        <v>47</v>
      </c>
      <c r="I196" t="s">
        <v>48</v>
      </c>
      <c r="J196" t="s">
        <v>45</v>
      </c>
      <c r="K196" t="s">
        <v>407</v>
      </c>
      <c r="L196" t="s">
        <v>50</v>
      </c>
      <c r="M196" t="s">
        <v>51</v>
      </c>
      <c r="N196" t="s">
        <v>45</v>
      </c>
      <c r="O196" s="7" t="s">
        <v>80</v>
      </c>
      <c r="P196" t="s">
        <v>45</v>
      </c>
      <c r="Q196" t="s">
        <v>53</v>
      </c>
      <c r="R196" t="s">
        <v>45</v>
      </c>
      <c r="S196" t="s">
        <v>18</v>
      </c>
      <c r="T196" t="str">
        <f>IF(Table134568[[#This Row],[Pentecostés]]="","",""", """)</f>
        <v>", "</v>
      </c>
      <c r="U196" t="s">
        <v>24</v>
      </c>
      <c r="V196" t="str">
        <f>IF(Table134568[[#This Row],[Virgen]]="","",""", """)</f>
        <v>", "</v>
      </c>
      <c r="W196" t="s">
        <v>101</v>
      </c>
      <c r="X196" t="str">
        <f>IF(Table134568[[#This Row],[Niños]]="","",""", """)</f>
        <v/>
      </c>
      <c r="Z196" t="str">
        <f>IF(Table134568[[#This Row],[Laudes]]="","",""", """)</f>
        <v/>
      </c>
      <c r="AB196" t="str">
        <f>IF(Table134568[[#This Row],[Entrada]]="","",""", """)</f>
        <v/>
      </c>
      <c r="AD196" t="s">
        <v>54</v>
      </c>
      <c r="AE196" s="4" t="s">
        <v>713</v>
      </c>
      <c r="AF196" t="s">
        <v>55</v>
      </c>
      <c r="AG196" t="str">
        <f>IF(Table134568[[#This Row],[Categoria]]="Liturgia","liturgia",LOWER(LEFT(Table134568[[#This Row],[Titulo]],1)))</f>
        <v>liturgia</v>
      </c>
      <c r="AH196" t="str">
        <f>LOWER(LEFT(Table134568[[#This Row],[Titulo]],1))</f>
        <v>p</v>
      </c>
      <c r="AI196" t="str">
        <f>LOWER(LEFT(Table134568[[#This Row],[Categoria]],1))</f>
        <v>l</v>
      </c>
      <c r="AJ196" t="str">
        <f>_xlfn.CONCAT(Table134568[[#This Row],[ID]:[c021]])</f>
        <v>{id:171,title: "Prefacio para el tiempo Pascual", subtitle: "Prefacio I de Pascua*", category: "Liturgia", moments: ["Pascua", "Niños", "Paz"], url: "/cantos/resucito/liturgia/prefacioparaeltiempopascual.html"},</v>
      </c>
      <c r="AK196" t="str">
        <f>UPPER(Table134568[[#This Row],[Titulo]])</f>
        <v>PREFACIO PARA EL TIEMPO PASCUAL</v>
      </c>
      <c r="AL196" t="str">
        <f>LOWER(SUBSTITUTE(Table134568[[#This Row],[CANTO]], " ", ""))</f>
        <v>prefacioparaeltiempopascual</v>
      </c>
      <c r="AM196" t="str">
        <f>Table134568[[#This Row],[Subtitle5]]</f>
        <v>Prefacio I de Pascua*</v>
      </c>
      <c r="AO196" t="str">
        <f>[1]!Table1[[#Headers],[CANTO]]</f>
        <v>CANTO</v>
      </c>
      <c r="AP196" t="str">
        <f>Table134568[[#This Row],[CANTO]]</f>
        <v>PREFACIO PARA EL TIEMPO PASCUAL</v>
      </c>
    </row>
    <row r="197" spans="1:42" x14ac:dyDescent="0.35">
      <c r="A197">
        <v>206</v>
      </c>
      <c r="B197" t="s">
        <v>42</v>
      </c>
      <c r="C197">
        <v>172</v>
      </c>
      <c r="D197" t="s">
        <v>43</v>
      </c>
      <c r="E197" t="s">
        <v>44</v>
      </c>
      <c r="F197" t="s">
        <v>45</v>
      </c>
      <c r="G197" t="s">
        <v>408</v>
      </c>
      <c r="H197" t="s">
        <v>47</v>
      </c>
      <c r="I197" t="s">
        <v>48</v>
      </c>
      <c r="J197" t="s">
        <v>45</v>
      </c>
      <c r="K197" t="s">
        <v>409</v>
      </c>
      <c r="L197" t="s">
        <v>50</v>
      </c>
      <c r="M197" t="s">
        <v>51</v>
      </c>
      <c r="N197" t="s">
        <v>45</v>
      </c>
      <c r="O197" s="7" t="s">
        <v>80</v>
      </c>
      <c r="P197" t="s">
        <v>45</v>
      </c>
      <c r="Q197" t="s">
        <v>53</v>
      </c>
      <c r="R197" t="s">
        <v>45</v>
      </c>
      <c r="S197" t="s">
        <v>65</v>
      </c>
      <c r="T197" t="str">
        <f>IF(Table134568[[#This Row],[Pentecostés]]="","",""", """)</f>
        <v>", "</v>
      </c>
      <c r="U197" t="s">
        <v>26</v>
      </c>
      <c r="V197" t="str">
        <f>IF(Table134568[[#This Row],[Virgen]]="","",""", """)</f>
        <v>", "</v>
      </c>
      <c r="W197" t="s">
        <v>66</v>
      </c>
      <c r="X197" t="str">
        <f>IF(Table134568[[#This Row],[Niños]]="","",""", """)</f>
        <v/>
      </c>
      <c r="Z197" t="str">
        <f>IF(Table134568[[#This Row],[Laudes]]="","",""", """)</f>
        <v/>
      </c>
      <c r="AB197" t="str">
        <f>IF(Table134568[[#This Row],[Entrada]]="","",""", """)</f>
        <v/>
      </c>
      <c r="AD197" t="s">
        <v>54</v>
      </c>
      <c r="AE197" s="4" t="s">
        <v>714</v>
      </c>
      <c r="AF197" t="s">
        <v>55</v>
      </c>
      <c r="AG197" t="str">
        <f>IF(Table134568[[#This Row],[Categoria]]="Liturgia","liturgia",LOWER(LEFT(Table134568[[#This Row],[Titulo]],1)))</f>
        <v>liturgia</v>
      </c>
      <c r="AH197" t="str">
        <f>LOWER(LEFT(Table134568[[#This Row],[Titulo]],1))</f>
        <v>p</v>
      </c>
      <c r="AI197" t="str">
        <f>LOWER(LEFT(Table134568[[#This Row],[Categoria]],1))</f>
        <v>l</v>
      </c>
      <c r="AJ197" t="str">
        <f>_xlfn.CONCAT(Table134568[[#This Row],[ID]:[c021]])</f>
        <v>{id:172,title: "Pregón Pascual", subtitle: "«Exsultet»", category: "Liturgia", moments: ["Cuaresma", "Laudes", "Antiguo Testamento"], url: "/cantos/resucito/liturgia/pregonpascual.html"},</v>
      </c>
      <c r="AK197" t="str">
        <f>UPPER(Table134568[[#This Row],[Titulo]])</f>
        <v>PREGÓN PASCUAL</v>
      </c>
      <c r="AL197" t="str">
        <f>LOWER(SUBSTITUTE(Table134568[[#This Row],[CANTO]], " ", ""))</f>
        <v>pregónpascual</v>
      </c>
      <c r="AM197" t="str">
        <f>Table134568[[#This Row],[Subtitle5]]</f>
        <v>«Exsultet»</v>
      </c>
      <c r="AO197" t="str">
        <f>[1]!Table1[[#Headers],[CANTO]]</f>
        <v>CANTO</v>
      </c>
      <c r="AP197" t="str">
        <f>Table134568[[#This Row],[CANTO]]</f>
        <v>PREGÓN PASCUAL</v>
      </c>
    </row>
    <row r="198" spans="1:42" x14ac:dyDescent="0.35">
      <c r="A198">
        <v>208</v>
      </c>
      <c r="B198" t="s">
        <v>42</v>
      </c>
      <c r="C198">
        <v>182</v>
      </c>
      <c r="D198" t="s">
        <v>43</v>
      </c>
      <c r="E198" t="s">
        <v>44</v>
      </c>
      <c r="F198" t="s">
        <v>45</v>
      </c>
      <c r="G198" t="s">
        <v>424</v>
      </c>
      <c r="H198" t="s">
        <v>47</v>
      </c>
      <c r="I198" t="s">
        <v>48</v>
      </c>
      <c r="J198" t="s">
        <v>45</v>
      </c>
      <c r="K198" t="s">
        <v>425</v>
      </c>
      <c r="L198" t="s">
        <v>50</v>
      </c>
      <c r="M198" t="s">
        <v>51</v>
      </c>
      <c r="N198" t="s">
        <v>45</v>
      </c>
      <c r="O198" s="7" t="s">
        <v>80</v>
      </c>
      <c r="P198" t="s">
        <v>45</v>
      </c>
      <c r="Q198" t="s">
        <v>53</v>
      </c>
      <c r="R198" t="s">
        <v>45</v>
      </c>
      <c r="S198" t="s">
        <v>75</v>
      </c>
      <c r="T198" t="str">
        <f>IF(Table134568[[#This Row],[Pentecostés]]="","",""", """)</f>
        <v>", "</v>
      </c>
      <c r="U198" t="s">
        <v>59</v>
      </c>
      <c r="V198" t="str">
        <f>IF(Table134568[[#This Row],[Virgen]]="","",""", """)</f>
        <v>", "</v>
      </c>
      <c r="W198" t="s">
        <v>62</v>
      </c>
      <c r="X198" t="str">
        <f>IF(Table134568[[#This Row],[Niños]]="","",""", """)</f>
        <v/>
      </c>
      <c r="Z198" t="str">
        <f>IF(Table134568[[#This Row],[Laudes]]="","",""", """)</f>
        <v/>
      </c>
      <c r="AB198" t="str">
        <f>IF(Table134568[[#This Row],[Entrada]]="","",""", """)</f>
        <v/>
      </c>
      <c r="AD198" t="s">
        <v>54</v>
      </c>
      <c r="AE198" s="4" t="s">
        <v>715</v>
      </c>
      <c r="AF198" t="s">
        <v>55</v>
      </c>
      <c r="AG198" t="str">
        <f>IF(Table134568[[#This Row],[Categoria]]="Liturgia","liturgia",LOWER(LEFT(Table134568[[#This Row],[Titulo]],1)))</f>
        <v>liturgia</v>
      </c>
      <c r="AH198" t="str">
        <f>LOWER(LEFT(Table134568[[#This Row],[Titulo]],1))</f>
        <v>s</v>
      </c>
      <c r="AI198" t="str">
        <f>LOWER(LEFT(Table134568[[#This Row],[Categoria]],1))</f>
        <v>l</v>
      </c>
      <c r="AJ198" t="str">
        <f>_xlfn.CONCAT(Table134568[[#This Row],[ID]:[c021]])</f>
        <v>{id:182,title: "Salmodia para el evangelio", subtitle: "Juan 3,11-20 ", category: "Liturgia", moments: ["Laudes/Visperas", "Comunión", "Nuevo Testamento"], url: "/cantos/resucito/liturgia/salmodiaparaelevangelio.html"},</v>
      </c>
      <c r="AK198" t="str">
        <f>UPPER(Table134568[[#This Row],[Titulo]])</f>
        <v>SALMODIA PARA EL EVANGELIO</v>
      </c>
      <c r="AL198" t="str">
        <f>LOWER(SUBSTITUTE(Table134568[[#This Row],[CANTO]], " ", ""))</f>
        <v>salmodiaparaelevangelio</v>
      </c>
      <c r="AM198" t="str">
        <f>Table134568[[#This Row],[Subtitle5]]</f>
        <v xml:space="preserve">Juan 3,11-20 </v>
      </c>
      <c r="AO198" t="str">
        <f>[1]!Table1[[#Headers],[CANTO]]</f>
        <v>CANTO</v>
      </c>
      <c r="AP198" t="str">
        <f>Table134568[[#This Row],[CANTO]]</f>
        <v>SALMODIA PARA EL EVANGELIO</v>
      </c>
    </row>
    <row r="199" spans="1:42" x14ac:dyDescent="0.35">
      <c r="A199">
        <v>209</v>
      </c>
      <c r="B199" t="s">
        <v>42</v>
      </c>
      <c r="C199">
        <v>183</v>
      </c>
      <c r="D199" t="s">
        <v>43</v>
      </c>
      <c r="E199" t="s">
        <v>44</v>
      </c>
      <c r="F199" t="s">
        <v>45</v>
      </c>
      <c r="G199" t="s">
        <v>426</v>
      </c>
      <c r="H199" t="s">
        <v>47</v>
      </c>
      <c r="I199" t="s">
        <v>48</v>
      </c>
      <c r="J199" t="s">
        <v>45</v>
      </c>
      <c r="K199" t="s">
        <v>427</v>
      </c>
      <c r="L199" t="s">
        <v>50</v>
      </c>
      <c r="M199" t="s">
        <v>51</v>
      </c>
      <c r="N199" t="s">
        <v>45</v>
      </c>
      <c r="O199" s="7" t="s">
        <v>80</v>
      </c>
      <c r="P199" t="s">
        <v>45</v>
      </c>
      <c r="Q199" t="s">
        <v>53</v>
      </c>
      <c r="R199" t="s">
        <v>45</v>
      </c>
      <c r="S199" t="s">
        <v>81</v>
      </c>
      <c r="T199" t="str">
        <f>IF(Table134568[[#This Row],[Pentecostés]]="","",""", """)</f>
        <v/>
      </c>
      <c r="V199" t="str">
        <f>IF(Table134568[[#This Row],[Virgen]]="","",""", """)</f>
        <v/>
      </c>
      <c r="X199" t="str">
        <f>IF(Table134568[[#This Row],[Niños]]="","",""", """)</f>
        <v/>
      </c>
      <c r="Z199" t="str">
        <f>IF(Table134568[[#This Row],[Laudes]]="","",""", """)</f>
        <v/>
      </c>
      <c r="AB199" t="str">
        <f>IF(Table134568[[#This Row],[Entrada]]="","",""", """)</f>
        <v/>
      </c>
      <c r="AD199" t="s">
        <v>54</v>
      </c>
      <c r="AE199" s="4" t="s">
        <v>716</v>
      </c>
      <c r="AF199" t="s">
        <v>55</v>
      </c>
      <c r="AG199" t="str">
        <f>IF(Table134568[[#This Row],[Categoria]]="Liturgia","liturgia",LOWER(LEFT(Table134568[[#This Row],[Titulo]],1)))</f>
        <v>liturgia</v>
      </c>
      <c r="AH199" t="str">
        <f>LOWER(LEFT(Table134568[[#This Row],[Titulo]],1))</f>
        <v>s</v>
      </c>
      <c r="AI199" t="str">
        <f>LOWER(LEFT(Table134568[[#This Row],[Categoria]],1))</f>
        <v>l</v>
      </c>
      <c r="AJ199" t="str">
        <f>_xlfn.CONCAT(Table134568[[#This Row],[ID]:[c021]])</f>
        <v>{id:183,title: "Salmodia para el rosario", subtitle: "Santo Rosario", category: "Liturgia", moments: ["Final"], url: "/cantos/resucito/liturgia/salmodiaparaelrosario.html"},</v>
      </c>
      <c r="AK199" t="str">
        <f>UPPER(Table134568[[#This Row],[Titulo]])</f>
        <v>SALMODIA PARA EL ROSARIO</v>
      </c>
      <c r="AL199" t="str">
        <f>LOWER(SUBSTITUTE(Table134568[[#This Row],[CANTO]], " ", ""))</f>
        <v>salmodiaparaelrosario</v>
      </c>
      <c r="AM199" t="str">
        <f>Table134568[[#This Row],[Subtitle5]]</f>
        <v>Santo Rosario</v>
      </c>
      <c r="AO199" t="str">
        <f>[1]!Table1[[#Headers],[CANTO]]</f>
        <v>CANTO</v>
      </c>
      <c r="AP199" t="str">
        <f>Table134568[[#This Row],[CANTO]]</f>
        <v>SALMODIA PARA EL ROSARIO</v>
      </c>
    </row>
    <row r="200" spans="1:42" x14ac:dyDescent="0.35">
      <c r="A200">
        <v>210</v>
      </c>
      <c r="B200" t="s">
        <v>42</v>
      </c>
      <c r="C200">
        <v>184</v>
      </c>
      <c r="D200" t="s">
        <v>43</v>
      </c>
      <c r="E200" t="s">
        <v>44</v>
      </c>
      <c r="F200" t="s">
        <v>45</v>
      </c>
      <c r="G200" t="s">
        <v>428</v>
      </c>
      <c r="H200" t="s">
        <v>47</v>
      </c>
      <c r="I200" t="s">
        <v>48</v>
      </c>
      <c r="J200" t="s">
        <v>45</v>
      </c>
      <c r="K200" t="s">
        <v>96</v>
      </c>
      <c r="L200" t="s">
        <v>50</v>
      </c>
      <c r="M200" t="s">
        <v>51</v>
      </c>
      <c r="N200" t="s">
        <v>45</v>
      </c>
      <c r="O200" s="7" t="s">
        <v>80</v>
      </c>
      <c r="P200" t="s">
        <v>45</v>
      </c>
      <c r="Q200" t="s">
        <v>53</v>
      </c>
      <c r="R200" t="s">
        <v>45</v>
      </c>
      <c r="S200" t="s">
        <v>65</v>
      </c>
      <c r="T200" t="str">
        <f>IF(Table134568[[#This Row],[Pentecostés]]="","",""", """)</f>
        <v>", "</v>
      </c>
      <c r="U200" t="s">
        <v>66</v>
      </c>
      <c r="V200" t="str">
        <f>IF(Table134568[[#This Row],[Virgen]]="","",""", """)</f>
        <v/>
      </c>
      <c r="X200" t="str">
        <f>IF(Table134568[[#This Row],[Niños]]="","",""", """)</f>
        <v/>
      </c>
      <c r="Z200" t="str">
        <f>IF(Table134568[[#This Row],[Laudes]]="","",""", """)</f>
        <v/>
      </c>
      <c r="AB200" t="str">
        <f>IF(Table134568[[#This Row],[Entrada]]="","",""", """)</f>
        <v/>
      </c>
      <c r="AD200" t="s">
        <v>54</v>
      </c>
      <c r="AE200" s="4" t="s">
        <v>717</v>
      </c>
      <c r="AF200" t="s">
        <v>55</v>
      </c>
      <c r="AG200" t="str">
        <f>IF(Table134568[[#This Row],[Categoria]]="Liturgia","liturgia",LOWER(LEFT(Table134568[[#This Row],[Titulo]],1)))</f>
        <v>liturgia</v>
      </c>
      <c r="AH200" t="str">
        <f>LOWER(LEFT(Table134568[[#This Row],[Titulo]],1))</f>
        <v>s</v>
      </c>
      <c r="AI200" t="str">
        <f>LOWER(LEFT(Table134568[[#This Row],[Categoria]],1))</f>
        <v>l</v>
      </c>
      <c r="AJ200" t="str">
        <f>_xlfn.CONCAT(Table134568[[#This Row],[ID]:[c021]])</f>
        <v>{id:184,title: "Salmodia para el Salmo responsorial", subtitle: "Modelo I, II, III", category: "Liturgia", moments: ["Cuaresma", "Antiguo Testamento"], url: "/cantos/resucito/liturgia/salmodiaparaelsalmoresponsorial.html"},</v>
      </c>
      <c r="AK200" t="str">
        <f>UPPER(Table134568[[#This Row],[Titulo]])</f>
        <v>SALMODIA PARA EL SALMO RESPONSORIAL</v>
      </c>
      <c r="AL200" t="str">
        <f>LOWER(SUBSTITUTE(Table134568[[#This Row],[CANTO]], " ", ""))</f>
        <v>salmodiaparaelsalmoresponsorial</v>
      </c>
      <c r="AM200" t="str">
        <f>Table134568[[#This Row],[Subtitle5]]</f>
        <v>Modelo I, II, III</v>
      </c>
      <c r="AO200" t="str">
        <f>[1]!Table1[[#Headers],[CANTO]]</f>
        <v>CANTO</v>
      </c>
      <c r="AP200" t="str">
        <f>Table134568[[#This Row],[CANTO]]</f>
        <v>SALMODIA PARA EL SALMO RESPONSORIAL</v>
      </c>
    </row>
    <row r="201" spans="1:42" x14ac:dyDescent="0.35">
      <c r="A201">
        <v>211</v>
      </c>
      <c r="B201" t="s">
        <v>42</v>
      </c>
      <c r="C201">
        <v>185</v>
      </c>
      <c r="D201" t="s">
        <v>43</v>
      </c>
      <c r="E201" t="s">
        <v>44</v>
      </c>
      <c r="F201" t="s">
        <v>45</v>
      </c>
      <c r="G201" t="s">
        <v>429</v>
      </c>
      <c r="H201" t="s">
        <v>47</v>
      </c>
      <c r="I201" t="s">
        <v>48</v>
      </c>
      <c r="J201" t="s">
        <v>45</v>
      </c>
      <c r="K201" t="s">
        <v>430</v>
      </c>
      <c r="L201" t="s">
        <v>50</v>
      </c>
      <c r="M201" t="s">
        <v>51</v>
      </c>
      <c r="N201" t="s">
        <v>45</v>
      </c>
      <c r="O201" s="7" t="s">
        <v>80</v>
      </c>
      <c r="P201" t="s">
        <v>45</v>
      </c>
      <c r="Q201" t="s">
        <v>53</v>
      </c>
      <c r="R201" t="s">
        <v>45</v>
      </c>
      <c r="S201" t="s">
        <v>18</v>
      </c>
      <c r="T201" t="str">
        <f>IF(Table134568[[#This Row],[Pentecostés]]="","",""", """)</f>
        <v>", "</v>
      </c>
      <c r="U201" t="s">
        <v>59</v>
      </c>
      <c r="V201" t="str">
        <f>IF(Table134568[[#This Row],[Virgen]]="","",""", """)</f>
        <v/>
      </c>
      <c r="X201" t="str">
        <f>IF(Table134568[[#This Row],[Niños]]="","",""", """)</f>
        <v/>
      </c>
      <c r="Z201" t="str">
        <f>IF(Table134568[[#This Row],[Laudes]]="","",""", """)</f>
        <v/>
      </c>
      <c r="AB201" t="str">
        <f>IF(Table134568[[#This Row],[Entrada]]="","",""", """)</f>
        <v/>
      </c>
      <c r="AD201" t="s">
        <v>54</v>
      </c>
      <c r="AE201" s="4" t="s">
        <v>718</v>
      </c>
      <c r="AF201" t="s">
        <v>55</v>
      </c>
      <c r="AG201" t="str">
        <f>IF(Table134568[[#This Row],[Categoria]]="Liturgia","liturgia",LOWER(LEFT(Table134568[[#This Row],[Titulo]],1)))</f>
        <v>liturgia</v>
      </c>
      <c r="AH201" t="str">
        <f>LOWER(LEFT(Table134568[[#This Row],[Titulo]],1))</f>
        <v>s</v>
      </c>
      <c r="AI201" t="str">
        <f>LOWER(LEFT(Table134568[[#This Row],[Categoria]],1))</f>
        <v>l</v>
      </c>
      <c r="AJ201" t="str">
        <f>_xlfn.CONCAT(Table134568[[#This Row],[ID]:[c021]])</f>
        <v>{id:185,title: "Salmodias para la oración de los fieles", subtitle: "Para las solemnidades", category: "Liturgia", moments: ["Pascua", "Comunión"], url: "/cantos/resucito/liturgia/salmodiasparalaoraciondelosfieles.html"},</v>
      </c>
      <c r="AK201" t="str">
        <f>UPPER(Table134568[[#This Row],[Titulo]])</f>
        <v>SALMODIAS PARA LA ORACIÓN DE LOS FIELES</v>
      </c>
      <c r="AL201" t="str">
        <f>LOWER(SUBSTITUTE(Table134568[[#This Row],[CANTO]], " ", ""))</f>
        <v>salmodiasparalaoracióndelosfieles</v>
      </c>
      <c r="AM201" t="str">
        <f>Table134568[[#This Row],[Subtitle5]]</f>
        <v>Para las solemnidades</v>
      </c>
      <c r="AO201" t="str">
        <f>[1]!Table1[[#Headers],[CANTO]]</f>
        <v>CANTO</v>
      </c>
      <c r="AP201" t="str">
        <f>Table134568[[#This Row],[CANTO]]</f>
        <v>SALMODIAS PARA LA ORACIÓN DE LOS FIELES</v>
      </c>
    </row>
    <row r="202" spans="1:42" x14ac:dyDescent="0.35">
      <c r="A202">
        <v>212</v>
      </c>
      <c r="B202" t="s">
        <v>42</v>
      </c>
      <c r="C202">
        <v>186</v>
      </c>
      <c r="D202" t="s">
        <v>43</v>
      </c>
      <c r="E202" t="s">
        <v>44</v>
      </c>
      <c r="F202" t="s">
        <v>45</v>
      </c>
      <c r="G202" t="s">
        <v>431</v>
      </c>
      <c r="H202" t="s">
        <v>47</v>
      </c>
      <c r="I202" t="s">
        <v>48</v>
      </c>
      <c r="J202" t="s">
        <v>45</v>
      </c>
      <c r="K202" t="s">
        <v>432</v>
      </c>
      <c r="L202" t="s">
        <v>50</v>
      </c>
      <c r="M202" t="s">
        <v>51</v>
      </c>
      <c r="N202" t="s">
        <v>45</v>
      </c>
      <c r="O202" s="7" t="s">
        <v>80</v>
      </c>
      <c r="P202" t="s">
        <v>45</v>
      </c>
      <c r="Q202" t="s">
        <v>53</v>
      </c>
      <c r="R202" t="s">
        <v>45</v>
      </c>
      <c r="S202" t="s">
        <v>18</v>
      </c>
      <c r="T202" t="str">
        <f>IF(Table134568[[#This Row],[Pentecostés]]="","",""", """)</f>
        <v/>
      </c>
      <c r="V202" t="str">
        <f>IF(Table134568[[#This Row],[Virgen]]="","",""", """)</f>
        <v/>
      </c>
      <c r="X202" t="str">
        <f>IF(Table134568[[#This Row],[Niños]]="","",""", """)</f>
        <v/>
      </c>
      <c r="Z202" t="str">
        <f>IF(Table134568[[#This Row],[Laudes]]="","",""", """)</f>
        <v/>
      </c>
      <c r="AB202" t="str">
        <f>IF(Table134568[[#This Row],[Entrada]]="","",""", """)</f>
        <v/>
      </c>
      <c r="AD202" t="s">
        <v>54</v>
      </c>
      <c r="AE202" s="4" t="s">
        <v>719</v>
      </c>
      <c r="AF202" t="s">
        <v>55</v>
      </c>
      <c r="AG202" t="str">
        <f>IF(Table134568[[#This Row],[Categoria]]="Liturgia","liturgia",LOWER(LEFT(Table134568[[#This Row],[Titulo]],1)))</f>
        <v>liturgia</v>
      </c>
      <c r="AH202" t="str">
        <f>LOWER(LEFT(Table134568[[#This Row],[Titulo]],1))</f>
        <v>s</v>
      </c>
      <c r="AI202" t="str">
        <f>LOWER(LEFT(Table134568[[#This Row],[Categoria]],1))</f>
        <v>l</v>
      </c>
      <c r="AJ202" t="str">
        <f>_xlfn.CONCAT(Table134568[[#This Row],[ID]:[c021]])</f>
        <v>{id:186,title: "Salmodias para laudes", subtitle: "Modelo I, II, III, IV, V", category: "Liturgia", moments: ["Pascua"], url: "/cantos/resucito/liturgia/salmodiasparalaudes.html"},</v>
      </c>
      <c r="AK202" t="str">
        <f>UPPER(Table134568[[#This Row],[Titulo]])</f>
        <v>SALMODIAS PARA LAUDES</v>
      </c>
      <c r="AL202" t="str">
        <f>LOWER(SUBSTITUTE(Table134568[[#This Row],[CANTO]], " ", ""))</f>
        <v>salmodiasparalaudes</v>
      </c>
      <c r="AM202" t="str">
        <f>Table134568[[#This Row],[Subtitle5]]</f>
        <v>Modelo I, II, III, IV, V</v>
      </c>
      <c r="AO202" t="str">
        <f>[1]!Table1[[#Headers],[CANTO]]</f>
        <v>CANTO</v>
      </c>
      <c r="AP202" t="str">
        <f>Table134568[[#This Row],[CANTO]]</f>
        <v>SALMODIAS PARA LAUDES</v>
      </c>
    </row>
    <row r="203" spans="1:42" x14ac:dyDescent="0.35">
      <c r="A203">
        <v>214</v>
      </c>
      <c r="B203" t="s">
        <v>42</v>
      </c>
      <c r="C203">
        <v>188</v>
      </c>
      <c r="D203" t="s">
        <v>43</v>
      </c>
      <c r="E203" t="s">
        <v>44</v>
      </c>
      <c r="F203" t="s">
        <v>45</v>
      </c>
      <c r="G203" t="str">
        <f>_xlfn.CONCAT("Santo ",Table134568[[#This Row],[Subtitle5]])</f>
        <v>Santo Palomeras 65</v>
      </c>
      <c r="H203" t="s">
        <v>47</v>
      </c>
      <c r="I203" t="s">
        <v>48</v>
      </c>
      <c r="J203" t="s">
        <v>45</v>
      </c>
      <c r="K203" t="s">
        <v>435</v>
      </c>
      <c r="L203" t="s">
        <v>50</v>
      </c>
      <c r="M203" t="s">
        <v>51</v>
      </c>
      <c r="N203" t="s">
        <v>45</v>
      </c>
      <c r="O203" s="7" t="s">
        <v>80</v>
      </c>
      <c r="P203" t="s">
        <v>45</v>
      </c>
      <c r="Q203" t="s">
        <v>53</v>
      </c>
      <c r="R203" t="s">
        <v>45</v>
      </c>
      <c r="T203" t="str">
        <f>IF(Table134568[[#This Row],[Pentecostés]]="","",""", """)</f>
        <v/>
      </c>
      <c r="V203" t="str">
        <f>IF(Table134568[[#This Row],[Virgen]]="","",""", """)</f>
        <v/>
      </c>
      <c r="X203" t="str">
        <f>IF(Table134568[[#This Row],[Niños]]="","",""", """)</f>
        <v/>
      </c>
      <c r="Z203" t="str">
        <f>IF(Table134568[[#This Row],[Laudes]]="","",""", """)</f>
        <v/>
      </c>
      <c r="AB203" t="str">
        <f>IF(Table134568[[#This Row],[Entrada]]="","",""", """)</f>
        <v/>
      </c>
      <c r="AD203" t="s">
        <v>54</v>
      </c>
      <c r="AE203" s="4" t="s">
        <v>720</v>
      </c>
      <c r="AF203" t="s">
        <v>55</v>
      </c>
      <c r="AG203" t="str">
        <f>IF(Table134568[[#This Row],[Categoria]]="Liturgia","liturgia",LOWER(LEFT(Table134568[[#This Row],[Titulo]],1)))</f>
        <v>liturgia</v>
      </c>
      <c r="AH203" t="str">
        <f>LOWER(LEFT(Table134568[[#This Row],[Titulo]],1))</f>
        <v>s</v>
      </c>
      <c r="AI203" t="str">
        <f>LOWER(LEFT(Table134568[[#This Row],[Categoria]],1))</f>
        <v>l</v>
      </c>
      <c r="AJ203" t="str">
        <f>_xlfn.CONCAT(Table134568[[#This Row],[ID]:[c021]])</f>
        <v>{id:188,title: "Santo Palomeras 65", subtitle: "Palomeras 65", category: "Liturgia", moments: [""], url: "/cantos/resucito/liturgia/santopalomeras65.html"},</v>
      </c>
      <c r="AK203" t="str">
        <f>UPPER(Table134568[[#This Row],[Titulo]])</f>
        <v>SANTO PALOMERAS 65</v>
      </c>
      <c r="AL203" t="str">
        <f>LOWER(SUBSTITUTE(Table134568[[#This Row],[CANTO]], " ", ""))</f>
        <v>santopalomeras65</v>
      </c>
      <c r="AM203" t="str">
        <f>Table134568[[#This Row],[Subtitle5]]</f>
        <v>Palomeras 65</v>
      </c>
      <c r="AO203" t="str">
        <f>[1]!Table1[[#Headers],[CANTO]]</f>
        <v>CANTO</v>
      </c>
      <c r="AP203" t="str">
        <f>Table134568[[#This Row],[CANTO]]</f>
        <v>SANTO PALOMERAS 65</v>
      </c>
    </row>
    <row r="204" spans="1:42" x14ac:dyDescent="0.35">
      <c r="A204">
        <v>215</v>
      </c>
      <c r="B204" t="s">
        <v>42</v>
      </c>
      <c r="C204">
        <v>189</v>
      </c>
      <c r="D204" t="s">
        <v>43</v>
      </c>
      <c r="E204" t="s">
        <v>44</v>
      </c>
      <c r="F204" t="s">
        <v>45</v>
      </c>
      <c r="G204" t="str">
        <f>_xlfn.CONCAT("Santo ",Table134568[[#This Row],[Subtitle5]])</f>
        <v xml:space="preserve">Santo Melodía hebraica </v>
      </c>
      <c r="H204" t="s">
        <v>47</v>
      </c>
      <c r="I204" t="s">
        <v>48</v>
      </c>
      <c r="J204" t="s">
        <v>45</v>
      </c>
      <c r="K204" t="s">
        <v>436</v>
      </c>
      <c r="L204" t="s">
        <v>50</v>
      </c>
      <c r="M204" t="s">
        <v>51</v>
      </c>
      <c r="N204" t="s">
        <v>45</v>
      </c>
      <c r="O204" s="7" t="s">
        <v>80</v>
      </c>
      <c r="P204" t="s">
        <v>45</v>
      </c>
      <c r="Q204" t="s">
        <v>53</v>
      </c>
      <c r="R204" t="s">
        <v>45</v>
      </c>
      <c r="S204" t="s">
        <v>94</v>
      </c>
      <c r="T204" t="str">
        <f>IF(Table134568[[#This Row],[Pentecostés]]="","",""", """)</f>
        <v/>
      </c>
      <c r="V204" t="str">
        <f>IF(Table134568[[#This Row],[Virgen]]="","",""", """)</f>
        <v/>
      </c>
      <c r="X204" t="str">
        <f>IF(Table134568[[#This Row],[Niños]]="","",""", """)</f>
        <v/>
      </c>
      <c r="Z204" t="str">
        <f>IF(Table134568[[#This Row],[Laudes]]="","",""", """)</f>
        <v/>
      </c>
      <c r="AB204" t="str">
        <f>IF(Table134568[[#This Row],[Entrada]]="","",""", """)</f>
        <v/>
      </c>
      <c r="AD204" t="s">
        <v>54</v>
      </c>
      <c r="AE204" s="4" t="s">
        <v>721</v>
      </c>
      <c r="AF204" t="s">
        <v>55</v>
      </c>
      <c r="AG204" t="str">
        <f>IF(Table134568[[#This Row],[Categoria]]="Liturgia","liturgia",LOWER(LEFT(Table134568[[#This Row],[Titulo]],1)))</f>
        <v>liturgia</v>
      </c>
      <c r="AH204" t="str">
        <f>LOWER(LEFT(Table134568[[#This Row],[Titulo]],1))</f>
        <v>s</v>
      </c>
      <c r="AI204" t="str">
        <f>LOWER(LEFT(Table134568[[#This Row],[Categoria]],1))</f>
        <v>l</v>
      </c>
      <c r="AJ204" t="str">
        <f>_xlfn.CONCAT(Table134568[[#This Row],[ID]:[c021]])</f>
        <v>{id:189,title: "Santo Melodía hebraica ", subtitle: "Melodía hebraica ", category: "Liturgia", moments: ["Ordinario"], url: "/cantos/resucito/liturgia/santomelodiahebraica.html"},</v>
      </c>
      <c r="AK204" t="str">
        <f>UPPER(Table134568[[#This Row],[Titulo]])</f>
        <v xml:space="preserve">SANTO MELODÍA HEBRAICA </v>
      </c>
      <c r="AL204" t="str">
        <f>LOWER(SUBSTITUTE(Table134568[[#This Row],[CANTO]], " ", ""))</f>
        <v>santomelodíahebraica</v>
      </c>
      <c r="AM204" t="str">
        <f>Table134568[[#This Row],[Subtitle5]]</f>
        <v xml:space="preserve">Melodía hebraica </v>
      </c>
      <c r="AO204" t="str">
        <f>[1]!Table1[[#Headers],[CANTO]]</f>
        <v>CANTO</v>
      </c>
      <c r="AP204" t="str">
        <f>Table134568[[#This Row],[CANTO]]</f>
        <v xml:space="preserve">SANTO MELODÍA HEBRAICA </v>
      </c>
    </row>
    <row r="205" spans="1:42" x14ac:dyDescent="0.35">
      <c r="A205">
        <v>216</v>
      </c>
      <c r="B205" t="s">
        <v>42</v>
      </c>
      <c r="C205">
        <v>190</v>
      </c>
      <c r="D205" t="s">
        <v>43</v>
      </c>
      <c r="E205" t="s">
        <v>44</v>
      </c>
      <c r="F205" t="s">
        <v>45</v>
      </c>
      <c r="G205" t="str">
        <f>_xlfn.CONCAT("Santo ",Table134568[[#This Row],[Subtitle5]])</f>
        <v>Santo Palestina 74</v>
      </c>
      <c r="H205" t="s">
        <v>47</v>
      </c>
      <c r="I205" t="s">
        <v>48</v>
      </c>
      <c r="J205" t="s">
        <v>45</v>
      </c>
      <c r="K205" t="s">
        <v>437</v>
      </c>
      <c r="L205" t="s">
        <v>50</v>
      </c>
      <c r="M205" t="s">
        <v>51</v>
      </c>
      <c r="N205" t="s">
        <v>45</v>
      </c>
      <c r="O205" s="7" t="s">
        <v>80</v>
      </c>
      <c r="P205" t="s">
        <v>45</v>
      </c>
      <c r="Q205" t="s">
        <v>53</v>
      </c>
      <c r="R205" t="s">
        <v>45</v>
      </c>
      <c r="S205" t="s">
        <v>94</v>
      </c>
      <c r="T205" t="str">
        <f>IF(Table134568[[#This Row],[Pentecostés]]="","",""", """)</f>
        <v/>
      </c>
      <c r="V205" t="str">
        <f>IF(Table134568[[#This Row],[Virgen]]="","",""", """)</f>
        <v/>
      </c>
      <c r="X205" t="str">
        <f>IF(Table134568[[#This Row],[Niños]]="","",""", """)</f>
        <v/>
      </c>
      <c r="Z205" t="str">
        <f>IF(Table134568[[#This Row],[Laudes]]="","",""", """)</f>
        <v/>
      </c>
      <c r="AB205" t="str">
        <f>IF(Table134568[[#This Row],[Entrada]]="","",""", """)</f>
        <v/>
      </c>
      <c r="AD205" t="s">
        <v>54</v>
      </c>
      <c r="AE205" s="4" t="s">
        <v>722</v>
      </c>
      <c r="AF205" t="s">
        <v>55</v>
      </c>
      <c r="AG205" t="str">
        <f>IF(Table134568[[#This Row],[Categoria]]="Liturgia","liturgia",LOWER(LEFT(Table134568[[#This Row],[Titulo]],1)))</f>
        <v>liturgia</v>
      </c>
      <c r="AH205" t="str">
        <f>LOWER(LEFT(Table134568[[#This Row],[Titulo]],1))</f>
        <v>s</v>
      </c>
      <c r="AI205" t="str">
        <f>LOWER(LEFT(Table134568[[#This Row],[Categoria]],1))</f>
        <v>l</v>
      </c>
      <c r="AJ205" t="str">
        <f>_xlfn.CONCAT(Table134568[[#This Row],[ID]:[c021]])</f>
        <v>{id:190,title: "Santo Palestina 74", subtitle: "Palestina 74", category: "Liturgia", moments: ["Ordinario"], url: "/cantos/resucito/liturgia/santopalestina74.html"},</v>
      </c>
      <c r="AK205" t="str">
        <f>UPPER(Table134568[[#This Row],[Titulo]])</f>
        <v>SANTO PALESTINA 74</v>
      </c>
      <c r="AL205" t="str">
        <f>LOWER(SUBSTITUTE(Table134568[[#This Row],[CANTO]], " ", ""))</f>
        <v>santopalestina74</v>
      </c>
      <c r="AM205" t="str">
        <f>Table134568[[#This Row],[Subtitle5]]</f>
        <v>Palestina 74</v>
      </c>
      <c r="AO205" t="str">
        <f>[1]!Table1[[#Headers],[CANTO]]</f>
        <v>CANTO</v>
      </c>
      <c r="AP205" t="str">
        <f>Table134568[[#This Row],[CANTO]]</f>
        <v>SANTO PALESTINA 74</v>
      </c>
    </row>
    <row r="206" spans="1:42" x14ac:dyDescent="0.35">
      <c r="A206">
        <v>217</v>
      </c>
      <c r="B206" t="s">
        <v>42</v>
      </c>
      <c r="C206">
        <v>191</v>
      </c>
      <c r="D206" t="s">
        <v>43</v>
      </c>
      <c r="E206" t="s">
        <v>44</v>
      </c>
      <c r="F206" t="s">
        <v>45</v>
      </c>
      <c r="G206" t="str">
        <f>_xlfn.CONCAT("Santo ",Table134568[[#This Row],[Subtitle5]])</f>
        <v>Santo Roma 77</v>
      </c>
      <c r="H206" t="s">
        <v>47</v>
      </c>
      <c r="I206" t="s">
        <v>48</v>
      </c>
      <c r="J206" t="s">
        <v>45</v>
      </c>
      <c r="K206" t="s">
        <v>438</v>
      </c>
      <c r="L206" t="s">
        <v>50</v>
      </c>
      <c r="M206" t="s">
        <v>51</v>
      </c>
      <c r="N206" t="s">
        <v>45</v>
      </c>
      <c r="O206" s="7" t="s">
        <v>80</v>
      </c>
      <c r="P206" t="s">
        <v>45</v>
      </c>
      <c r="Q206" t="s">
        <v>53</v>
      </c>
      <c r="R206" t="s">
        <v>45</v>
      </c>
      <c r="T206" t="str">
        <f>IF(Table134568[[#This Row],[Pentecostés]]="","",""", """)</f>
        <v/>
      </c>
      <c r="V206" t="str">
        <f>IF(Table134568[[#This Row],[Virgen]]="","",""", """)</f>
        <v/>
      </c>
      <c r="X206" t="str">
        <f>IF(Table134568[[#This Row],[Niños]]="","",""", """)</f>
        <v/>
      </c>
      <c r="Z206" t="str">
        <f>IF(Table134568[[#This Row],[Laudes]]="","",""", """)</f>
        <v/>
      </c>
      <c r="AB206" t="str">
        <f>IF(Table134568[[#This Row],[Entrada]]="","",""", """)</f>
        <v/>
      </c>
      <c r="AD206" t="s">
        <v>54</v>
      </c>
      <c r="AE206" s="4" t="s">
        <v>723</v>
      </c>
      <c r="AF206" t="s">
        <v>55</v>
      </c>
      <c r="AG206" t="str">
        <f>IF(Table134568[[#This Row],[Categoria]]="Liturgia","liturgia",LOWER(LEFT(Table134568[[#This Row],[Titulo]],1)))</f>
        <v>liturgia</v>
      </c>
      <c r="AH206" t="str">
        <f>LOWER(LEFT(Table134568[[#This Row],[Titulo]],1))</f>
        <v>s</v>
      </c>
      <c r="AI206" t="str">
        <f>LOWER(LEFT(Table134568[[#This Row],[Categoria]],1))</f>
        <v>l</v>
      </c>
      <c r="AJ206" t="str">
        <f>_xlfn.CONCAT(Table134568[[#This Row],[ID]:[c021]])</f>
        <v>{id:191,title: "Santo Roma 77", subtitle: "Roma 77", category: "Liturgia", moments: [""], url: "/cantos/resucito/liturgia/santoroma77.html"},</v>
      </c>
      <c r="AK206" t="str">
        <f>UPPER(Table134568[[#This Row],[Titulo]])</f>
        <v>SANTO ROMA 77</v>
      </c>
      <c r="AL206" t="str">
        <f>LOWER(SUBSTITUTE(Table134568[[#This Row],[CANTO]], " ", ""))</f>
        <v>santoroma77</v>
      </c>
      <c r="AM206" t="str">
        <f>Table134568[[#This Row],[Subtitle5]]</f>
        <v>Roma 77</v>
      </c>
      <c r="AO206" t="str">
        <f>[1]!Table1[[#Headers],[CANTO]]</f>
        <v>CANTO</v>
      </c>
      <c r="AP206" t="str">
        <f>Table134568[[#This Row],[CANTO]]</f>
        <v>SANTO ROMA 77</v>
      </c>
    </row>
    <row r="207" spans="1:42" x14ac:dyDescent="0.35">
      <c r="A207">
        <v>218</v>
      </c>
      <c r="B207" t="s">
        <v>42</v>
      </c>
      <c r="C207">
        <v>192</v>
      </c>
      <c r="D207" t="s">
        <v>43</v>
      </c>
      <c r="E207" t="s">
        <v>44</v>
      </c>
      <c r="F207" t="s">
        <v>45</v>
      </c>
      <c r="G207" t="str">
        <f>_xlfn.CONCAT("Santo ",Table134568[[#This Row],[Subtitle5]])</f>
        <v>Santo 1982</v>
      </c>
      <c r="H207" t="s">
        <v>47</v>
      </c>
      <c r="I207" t="s">
        <v>48</v>
      </c>
      <c r="J207" t="s">
        <v>45</v>
      </c>
      <c r="K207">
        <v>1982</v>
      </c>
      <c r="L207" t="s">
        <v>50</v>
      </c>
      <c r="M207" t="s">
        <v>51</v>
      </c>
      <c r="N207" t="s">
        <v>45</v>
      </c>
      <c r="O207" s="7" t="s">
        <v>80</v>
      </c>
      <c r="P207" t="s">
        <v>45</v>
      </c>
      <c r="Q207" t="s">
        <v>53</v>
      </c>
      <c r="R207" t="s">
        <v>45</v>
      </c>
      <c r="T207" t="str">
        <f>IF(Table134568[[#This Row],[Pentecostés]]="","",""", """)</f>
        <v/>
      </c>
      <c r="V207" t="str">
        <f>IF(Table134568[[#This Row],[Virgen]]="","",""", """)</f>
        <v/>
      </c>
      <c r="X207" t="str">
        <f>IF(Table134568[[#This Row],[Niños]]="","",""", """)</f>
        <v/>
      </c>
      <c r="Z207" t="str">
        <f>IF(Table134568[[#This Row],[Laudes]]="","",""", """)</f>
        <v/>
      </c>
      <c r="AB207" t="str">
        <f>IF(Table134568[[#This Row],[Entrada]]="","",""", """)</f>
        <v/>
      </c>
      <c r="AD207" t="s">
        <v>54</v>
      </c>
      <c r="AE207" s="4" t="s">
        <v>724</v>
      </c>
      <c r="AF207" t="s">
        <v>55</v>
      </c>
      <c r="AG207" t="str">
        <f>IF(Table134568[[#This Row],[Categoria]]="Liturgia","liturgia",LOWER(LEFT(Table134568[[#This Row],[Titulo]],1)))</f>
        <v>liturgia</v>
      </c>
      <c r="AH207" t="str">
        <f>LOWER(LEFT(Table134568[[#This Row],[Titulo]],1))</f>
        <v>s</v>
      </c>
      <c r="AI207" t="str">
        <f>LOWER(LEFT(Table134568[[#This Row],[Categoria]],1))</f>
        <v>l</v>
      </c>
      <c r="AJ207" t="str">
        <f>_xlfn.CONCAT(Table134568[[#This Row],[ID]:[c021]])</f>
        <v>{id:192,title: "Santo 1982", subtitle: "1982", category: "Liturgia", moments: [""], url: "/cantos/resucito/liturgia/santo1982.html"},</v>
      </c>
      <c r="AK207" t="str">
        <f>UPPER(Table134568[[#This Row],[Titulo]])</f>
        <v>SANTO 1982</v>
      </c>
      <c r="AL207" t="str">
        <f>LOWER(SUBSTITUTE(Table134568[[#This Row],[CANTO]], " ", ""))</f>
        <v>santo1982</v>
      </c>
      <c r="AM207">
        <f>Table134568[[#This Row],[Subtitle5]]</f>
        <v>1982</v>
      </c>
      <c r="AO207" t="str">
        <f>[1]!Table1[[#Headers],[CANTO]]</f>
        <v>CANTO</v>
      </c>
      <c r="AP207" t="str">
        <f>Table134568[[#This Row],[CANTO]]</f>
        <v>SANTO 1982</v>
      </c>
    </row>
    <row r="208" spans="1:42" x14ac:dyDescent="0.35">
      <c r="A208">
        <v>219</v>
      </c>
      <c r="B208" t="s">
        <v>42</v>
      </c>
      <c r="C208">
        <v>193</v>
      </c>
      <c r="D208" t="s">
        <v>43</v>
      </c>
      <c r="E208" t="s">
        <v>44</v>
      </c>
      <c r="F208" t="s">
        <v>45</v>
      </c>
      <c r="G208" t="str">
        <f>_xlfn.CONCAT("Santo ",Table134568[[#This Row],[Subtitle5]])</f>
        <v>Santo 1988</v>
      </c>
      <c r="H208" t="s">
        <v>47</v>
      </c>
      <c r="I208" t="s">
        <v>48</v>
      </c>
      <c r="J208" t="s">
        <v>45</v>
      </c>
      <c r="K208">
        <v>1988</v>
      </c>
      <c r="L208" t="s">
        <v>50</v>
      </c>
      <c r="M208" t="s">
        <v>51</v>
      </c>
      <c r="N208" t="s">
        <v>45</v>
      </c>
      <c r="O208" s="7" t="s">
        <v>80</v>
      </c>
      <c r="P208" t="s">
        <v>45</v>
      </c>
      <c r="Q208" t="s">
        <v>53</v>
      </c>
      <c r="R208" t="s">
        <v>45</v>
      </c>
      <c r="S208" t="s">
        <v>22</v>
      </c>
      <c r="T208" t="str">
        <f>IF(Table134568[[#This Row],[Pentecostés]]="","",""", """)</f>
        <v>", "</v>
      </c>
      <c r="U208" t="s">
        <v>81</v>
      </c>
      <c r="V208" t="str">
        <f>IF(Table134568[[#This Row],[Virgen]]="","",""", """)</f>
        <v/>
      </c>
      <c r="X208" t="str">
        <f>IF(Table134568[[#This Row],[Niños]]="","",""", """)</f>
        <v/>
      </c>
      <c r="Z208" t="str">
        <f>IF(Table134568[[#This Row],[Laudes]]="","",""", """)</f>
        <v/>
      </c>
      <c r="AB208" t="str">
        <f>IF(Table134568[[#This Row],[Entrada]]="","",""", """)</f>
        <v/>
      </c>
      <c r="AD208" t="s">
        <v>54</v>
      </c>
      <c r="AE208" s="4" t="s">
        <v>725</v>
      </c>
      <c r="AF208" t="s">
        <v>55</v>
      </c>
      <c r="AG208" t="str">
        <f>IF(Table134568[[#This Row],[Categoria]]="Liturgia","liturgia",LOWER(LEFT(Table134568[[#This Row],[Titulo]],1)))</f>
        <v>liturgia</v>
      </c>
      <c r="AH208" t="str">
        <f>LOWER(LEFT(Table134568[[#This Row],[Titulo]],1))</f>
        <v>s</v>
      </c>
      <c r="AI208" t="str">
        <f>LOWER(LEFT(Table134568[[#This Row],[Categoria]],1))</f>
        <v>l</v>
      </c>
      <c r="AJ208" t="str">
        <f>_xlfn.CONCAT(Table134568[[#This Row],[ID]:[c021]])</f>
        <v>{id:193,title: "Santo 1988", subtitle: "1988", category: "Liturgia", moments: ["Virgen", "Final"], url: "/cantos/resucito/liturgia/santo1988.html"},</v>
      </c>
      <c r="AK208" t="str">
        <f>UPPER(Table134568[[#This Row],[Titulo]])</f>
        <v>SANTO 1988</v>
      </c>
      <c r="AL208" t="str">
        <f>LOWER(SUBSTITUTE(Table134568[[#This Row],[CANTO]], " ", ""))</f>
        <v>santo1988</v>
      </c>
      <c r="AM208">
        <f>Table134568[[#This Row],[Subtitle5]]</f>
        <v>1988</v>
      </c>
      <c r="AO208" t="str">
        <f>[1]!Table1[[#Headers],[CANTO]]</f>
        <v>CANTO</v>
      </c>
      <c r="AP208" t="str">
        <f>Table134568[[#This Row],[CANTO]]</f>
        <v>SANTO 1988</v>
      </c>
    </row>
    <row r="209" spans="1:42" x14ac:dyDescent="0.35">
      <c r="A209">
        <v>220</v>
      </c>
      <c r="B209" t="s">
        <v>42</v>
      </c>
      <c r="C209">
        <v>211</v>
      </c>
      <c r="D209" t="s">
        <v>43</v>
      </c>
      <c r="E209" t="s">
        <v>44</v>
      </c>
      <c r="F209" t="s">
        <v>45</v>
      </c>
      <c r="G209" t="s">
        <v>470</v>
      </c>
      <c r="H209" t="s">
        <v>47</v>
      </c>
      <c r="I209" t="s">
        <v>48</v>
      </c>
      <c r="J209" t="s">
        <v>45</v>
      </c>
      <c r="K209" t="s">
        <v>471</v>
      </c>
      <c r="L209" t="s">
        <v>50</v>
      </c>
      <c r="M209" t="s">
        <v>51</v>
      </c>
      <c r="N209" t="s">
        <v>45</v>
      </c>
      <c r="O209" s="7" t="s">
        <v>80</v>
      </c>
      <c r="P209" t="s">
        <v>45</v>
      </c>
      <c r="Q209" t="s">
        <v>53</v>
      </c>
      <c r="R209" t="s">
        <v>45</v>
      </c>
      <c r="S209" t="s">
        <v>22</v>
      </c>
      <c r="T209" t="str">
        <f>IF(Table134568[[#This Row],[Pentecostés]]="","",""", """)</f>
        <v/>
      </c>
      <c r="V209" t="str">
        <f>IF(Table134568[[#This Row],[Virgen]]="","",""", """)</f>
        <v/>
      </c>
      <c r="X209" t="str">
        <f>IF(Table134568[[#This Row],[Niños]]="","",""", """)</f>
        <v/>
      </c>
      <c r="Z209" t="str">
        <f>IF(Table134568[[#This Row],[Laudes]]="","",""", """)</f>
        <v/>
      </c>
      <c r="AB209" t="str">
        <f>IF(Table134568[[#This Row],[Entrada]]="","",""", """)</f>
        <v/>
      </c>
      <c r="AD209" t="s">
        <v>54</v>
      </c>
      <c r="AE209" s="4" t="s">
        <v>726</v>
      </c>
      <c r="AF209" t="s">
        <v>55</v>
      </c>
      <c r="AG209" t="str">
        <f>IF(Table134568[[#This Row],[Categoria]]="Liturgia","liturgia",LOWER(LEFT(Table134568[[#This Row],[Titulo]],1)))</f>
        <v>liturgia</v>
      </c>
      <c r="AH209" t="str">
        <f>LOWER(LEFT(Table134568[[#This Row],[Titulo]],1))</f>
        <v>t</v>
      </c>
      <c r="AI209" t="str">
        <f>LOWER(LEFT(Table134568[[#This Row],[Categoria]],1))</f>
        <v>l</v>
      </c>
      <c r="AJ209" t="str">
        <f>_xlfn.CONCAT(Table134568[[#This Row],[ID]:[c021]])</f>
        <v>{id:211,title: "Te Deum", subtitle: "Himno", category: "Liturgia", moments: ["Virgen"], url: "/cantos/resucito/liturgia/tedeum.html"},</v>
      </c>
      <c r="AK209" t="str">
        <f>UPPER(Table134568[[#This Row],[Titulo]])</f>
        <v>TE DEUM</v>
      </c>
      <c r="AL209" t="str">
        <f>LOWER(SUBSTITUTE(Table134568[[#This Row],[CANTO]], " ", ""))</f>
        <v>tedeum</v>
      </c>
      <c r="AM209" t="str">
        <f>Table134568[[#This Row],[Subtitle5]]</f>
        <v>Himno</v>
      </c>
      <c r="AO209" t="str">
        <f>[1]!Table1[[#Headers],[CANTO]]</f>
        <v>CANTO</v>
      </c>
      <c r="AP209" t="str">
        <f>Table134568[[#This Row],[CANTO]]</f>
        <v>TE DEUM</v>
      </c>
    </row>
    <row r="210" spans="1:42" x14ac:dyDescent="0.35">
      <c r="A210">
        <v>221</v>
      </c>
      <c r="B210" t="s">
        <v>42</v>
      </c>
      <c r="C210">
        <v>47</v>
      </c>
      <c r="D210" t="s">
        <v>43</v>
      </c>
      <c r="E210" t="s">
        <v>44</v>
      </c>
      <c r="F210" t="s">
        <v>45</v>
      </c>
      <c r="G210" t="s">
        <v>160</v>
      </c>
      <c r="H210" t="s">
        <v>47</v>
      </c>
      <c r="I210" t="s">
        <v>48</v>
      </c>
      <c r="J210" t="s">
        <v>45</v>
      </c>
      <c r="K210" t="s">
        <v>161</v>
      </c>
      <c r="L210" t="s">
        <v>50</v>
      </c>
      <c r="M210" t="s">
        <v>51</v>
      </c>
      <c r="N210" t="s">
        <v>45</v>
      </c>
      <c r="O210" s="8" t="s">
        <v>162</v>
      </c>
      <c r="P210" t="s">
        <v>45</v>
      </c>
      <c r="Q210" t="s">
        <v>53</v>
      </c>
      <c r="R210" t="s">
        <v>45</v>
      </c>
      <c r="S210" t="s">
        <v>101</v>
      </c>
      <c r="T210" t="str">
        <f>IF(Table134568[[#This Row],[Pentecostés]]="","",""", """)</f>
        <v>", "</v>
      </c>
      <c r="U210" t="s">
        <v>66</v>
      </c>
      <c r="V210" t="str">
        <f>IF(Table134568[[#This Row],[Virgen]]="","",""", """)</f>
        <v/>
      </c>
      <c r="X210" t="str">
        <f>IF(Table134568[[#This Row],[Niños]]="","",""", """)</f>
        <v/>
      </c>
      <c r="Z210" t="str">
        <f>IF(Table134568[[#This Row],[Laudes]]="","",""", """)</f>
        <v/>
      </c>
      <c r="AB210" t="str">
        <f>IF(Table134568[[#This Row],[Entrada]]="","",""", """)</f>
        <v/>
      </c>
      <c r="AD210" t="s">
        <v>54</v>
      </c>
      <c r="AE210" s="4" t="s">
        <v>727</v>
      </c>
      <c r="AF210" t="s">
        <v>55</v>
      </c>
      <c r="AG210" t="str">
        <f>IF(Table134568[[#This Row],[Categoria]]="Liturgia","liturgia",LOWER(LEFT(Table134568[[#This Row],[Titulo]],1)))</f>
        <v>c</v>
      </c>
      <c r="AH210" t="str">
        <f>LOWER(LEFT(Table134568[[#This Row],[Titulo]],1))</f>
        <v>c</v>
      </c>
      <c r="AI210" t="str">
        <f>LOWER(LEFT(Table134568[[#This Row],[Categoria]],1))</f>
        <v>c</v>
      </c>
      <c r="AJ210" t="str">
        <f>_xlfn.CONCAT(Table134568[[#This Row],[ID]:[c021]])</f>
        <v>{id:47,title: "Como el impulso que siente la ira", subtitle: "Oda VII de Salomón", category: "Catecumenado", moments: ["Paz", "Antiguo Testamento"], url: "/cantos/resucito/c/comoelimpulsoquesientelaira.html"},</v>
      </c>
      <c r="AK210" t="str">
        <f>UPPER(Table134568[[#This Row],[Titulo]])</f>
        <v>COMO EL IMPULSO QUE SIENTE LA IRA</v>
      </c>
      <c r="AL210" t="str">
        <f>LOWER(SUBSTITUTE(Table134568[[#This Row],[CANTO]], " ", ""))</f>
        <v>comoelimpulsoquesientelaira</v>
      </c>
      <c r="AM210" t="str">
        <f>Table134568[[#This Row],[Subtitle5]]</f>
        <v>Oda VII de Salomón</v>
      </c>
      <c r="AO210" t="str">
        <f>[1]!Table1[[#Headers],[CANTO]]</f>
        <v>CANTO</v>
      </c>
      <c r="AP210" t="str">
        <f>Table134568[[#This Row],[CANTO]]</f>
        <v>COMO EL IMPULSO QUE SIENTE LA IRA</v>
      </c>
    </row>
    <row r="211" spans="1:42" x14ac:dyDescent="0.35">
      <c r="A211">
        <v>222</v>
      </c>
      <c r="B211" t="s">
        <v>42</v>
      </c>
      <c r="C211">
        <v>56</v>
      </c>
      <c r="D211" t="s">
        <v>43</v>
      </c>
      <c r="E211" t="s">
        <v>44</v>
      </c>
      <c r="F211" t="s">
        <v>45</v>
      </c>
      <c r="G211" t="s">
        <v>180</v>
      </c>
      <c r="H211" t="s">
        <v>47</v>
      </c>
      <c r="I211" t="s">
        <v>48</v>
      </c>
      <c r="J211" t="s">
        <v>45</v>
      </c>
      <c r="K211" t="s">
        <v>181</v>
      </c>
      <c r="L211" t="s">
        <v>50</v>
      </c>
      <c r="M211" t="s">
        <v>51</v>
      </c>
      <c r="N211" t="s">
        <v>45</v>
      </c>
      <c r="O211" s="8" t="s">
        <v>162</v>
      </c>
      <c r="P211" t="s">
        <v>45</v>
      </c>
      <c r="Q211" t="s">
        <v>53</v>
      </c>
      <c r="R211" t="s">
        <v>45</v>
      </c>
      <c r="S211" t="s">
        <v>18</v>
      </c>
      <c r="T211" t="str">
        <f>IF(Table134568[[#This Row],[Pentecostés]]="","",""", """)</f>
        <v>", "</v>
      </c>
      <c r="U211" t="s">
        <v>26</v>
      </c>
      <c r="V211" t="str">
        <f>IF(Table134568[[#This Row],[Virgen]]="","",""", """)</f>
        <v>", "</v>
      </c>
      <c r="W211" t="s">
        <v>66</v>
      </c>
      <c r="X211" t="str">
        <f>IF(Table134568[[#This Row],[Niños]]="","",""", """)</f>
        <v/>
      </c>
      <c r="Z211" t="str">
        <f>IF(Table134568[[#This Row],[Laudes]]="","",""", """)</f>
        <v/>
      </c>
      <c r="AB211" t="str">
        <f>IF(Table134568[[#This Row],[Entrada]]="","",""", """)</f>
        <v/>
      </c>
      <c r="AD211" t="s">
        <v>54</v>
      </c>
      <c r="AE211" s="4" t="s">
        <v>728</v>
      </c>
      <c r="AF211" t="s">
        <v>55</v>
      </c>
      <c r="AG211" t="str">
        <f>IF(Table134568[[#This Row],[Categoria]]="Liturgia","liturgia",LOWER(LEFT(Table134568[[#This Row],[Titulo]],1)))</f>
        <v>c</v>
      </c>
      <c r="AH211" t="str">
        <f>LOWER(LEFT(Table134568[[#This Row],[Titulo]],1))</f>
        <v>c</v>
      </c>
      <c r="AI211" t="str">
        <f>LOWER(LEFT(Table134568[[#This Row],[Categoria]],1))</f>
        <v>c</v>
      </c>
      <c r="AJ211" t="str">
        <f>_xlfn.CONCAT(Table134568[[#This Row],[ID]:[c021]])</f>
        <v>{id:56,title: "Cuando dormía", subtitle: "Cantar de los Cantares 5,2ss ", category: "Catecumenado", moments: ["Pascua", "Laudes", "Antiguo Testamento"], url: "/cantos/resucito/c/cuandodormia.html"},</v>
      </c>
      <c r="AK211" t="str">
        <f>UPPER(Table134568[[#This Row],[Titulo]])</f>
        <v>CUANDO DORMÍA</v>
      </c>
      <c r="AL211" t="str">
        <f>LOWER(SUBSTITUTE(Table134568[[#This Row],[CANTO]], " ", ""))</f>
        <v>cuandodormía</v>
      </c>
      <c r="AM211" t="str">
        <f>Table134568[[#This Row],[Subtitle5]]</f>
        <v xml:space="preserve">Cantar de los Cantares 5,2ss </v>
      </c>
      <c r="AO211" t="str">
        <f>[1]!Table1[[#Headers],[CANTO]]</f>
        <v>CANTO</v>
      </c>
      <c r="AP211" t="str">
        <f>Table134568[[#This Row],[CANTO]]</f>
        <v>CUANDO DORMÍA</v>
      </c>
    </row>
    <row r="212" spans="1:42" x14ac:dyDescent="0.35">
      <c r="A212">
        <v>223</v>
      </c>
      <c r="B212" t="s">
        <v>42</v>
      </c>
      <c r="C212">
        <v>61</v>
      </c>
      <c r="D212" t="s">
        <v>43</v>
      </c>
      <c r="E212" t="s">
        <v>44</v>
      </c>
      <c r="F212" t="s">
        <v>45</v>
      </c>
      <c r="G212" t="s">
        <v>190</v>
      </c>
      <c r="H212" t="s">
        <v>47</v>
      </c>
      <c r="I212" t="s">
        <v>48</v>
      </c>
      <c r="J212" t="s">
        <v>45</v>
      </c>
      <c r="K212" t="s">
        <v>191</v>
      </c>
      <c r="L212" t="s">
        <v>50</v>
      </c>
      <c r="M212" t="s">
        <v>51</v>
      </c>
      <c r="N212" t="s">
        <v>45</v>
      </c>
      <c r="O212" s="8" t="s">
        <v>162</v>
      </c>
      <c r="P212" t="s">
        <v>45</v>
      </c>
      <c r="Q212" t="s">
        <v>53</v>
      </c>
      <c r="R212" t="s">
        <v>45</v>
      </c>
      <c r="S212" t="s">
        <v>65</v>
      </c>
      <c r="T212" t="str">
        <f>IF(Table134568[[#This Row],[Pentecostés]]="","",""", """)</f>
        <v>", "</v>
      </c>
      <c r="U212" t="s">
        <v>28</v>
      </c>
      <c r="V212" t="str">
        <f>IF(Table134568[[#This Row],[Virgen]]="","",""", """)</f>
        <v>", "</v>
      </c>
      <c r="W212" t="s">
        <v>66</v>
      </c>
      <c r="X212" t="str">
        <f>IF(Table134568[[#This Row],[Niños]]="","",""", """)</f>
        <v/>
      </c>
      <c r="Z212" t="str">
        <f>IF(Table134568[[#This Row],[Laudes]]="","",""", """)</f>
        <v/>
      </c>
      <c r="AB212" t="str">
        <f>IF(Table134568[[#This Row],[Entrada]]="","",""", """)</f>
        <v/>
      </c>
      <c r="AD212" t="s">
        <v>54</v>
      </c>
      <c r="AE212" s="4" t="s">
        <v>729</v>
      </c>
      <c r="AF212" t="s">
        <v>55</v>
      </c>
      <c r="AG212" t="str">
        <f>IF(Table134568[[#This Row],[Categoria]]="Liturgia","liturgia",LOWER(LEFT(Table134568[[#This Row],[Titulo]],1)))</f>
        <v>d</v>
      </c>
      <c r="AH212" t="str">
        <f>LOWER(LEFT(Table134568[[#This Row],[Titulo]],1))</f>
        <v>d</v>
      </c>
      <c r="AI212" t="str">
        <f>LOWER(LEFT(Table134568[[#This Row],[Categoria]],1))</f>
        <v>c</v>
      </c>
      <c r="AJ212" t="str">
        <f>_xlfn.CONCAT(Table134568[[#This Row],[ID]:[c021]])</f>
        <v>{id:61,title: "Débora", subtitle: "Jueces 5", category: "Catecumenado", moments: ["Cuaresma", "Entrada", "Antiguo Testamento"], url: "/cantos/resucito/d/debora.html"},</v>
      </c>
      <c r="AK212" t="str">
        <f>UPPER(Table134568[[#This Row],[Titulo]])</f>
        <v>DÉBORA</v>
      </c>
      <c r="AL212" t="str">
        <f>LOWER(SUBSTITUTE(Table134568[[#This Row],[CANTO]], " ", ""))</f>
        <v>débora</v>
      </c>
      <c r="AM212" t="str">
        <f>Table134568[[#This Row],[Subtitle5]]</f>
        <v>Jueces 5</v>
      </c>
      <c r="AO212" t="str">
        <f>[1]!Table1[[#Headers],[CANTO]]</f>
        <v>CANTO</v>
      </c>
      <c r="AP212" t="str">
        <f>Table134568[[#This Row],[CANTO]]</f>
        <v>DÉBORA</v>
      </c>
    </row>
    <row r="213" spans="1:42" x14ac:dyDescent="0.35">
      <c r="A213">
        <v>224</v>
      </c>
      <c r="B213" t="s">
        <v>42</v>
      </c>
      <c r="C213">
        <v>72</v>
      </c>
      <c r="D213" t="s">
        <v>43</v>
      </c>
      <c r="E213" t="s">
        <v>44</v>
      </c>
      <c r="F213" t="s">
        <v>45</v>
      </c>
      <c r="G213" t="s">
        <v>212</v>
      </c>
      <c r="H213" t="s">
        <v>47</v>
      </c>
      <c r="I213" t="s">
        <v>48</v>
      </c>
      <c r="J213" t="s">
        <v>45</v>
      </c>
      <c r="K213" t="s">
        <v>213</v>
      </c>
      <c r="L213" t="s">
        <v>50</v>
      </c>
      <c r="M213" t="s">
        <v>51</v>
      </c>
      <c r="N213" t="s">
        <v>45</v>
      </c>
      <c r="O213" s="8" t="s">
        <v>162</v>
      </c>
      <c r="P213" t="s">
        <v>45</v>
      </c>
      <c r="Q213" t="s">
        <v>53</v>
      </c>
      <c r="R213" t="s">
        <v>45</v>
      </c>
      <c r="S213" t="s">
        <v>90</v>
      </c>
      <c r="T213" t="str">
        <f>IF(Table134568[[#This Row],[Pentecostés]]="","",""", """)</f>
        <v>", "</v>
      </c>
      <c r="U213" t="s">
        <v>66</v>
      </c>
      <c r="V213" t="str">
        <f>IF(Table134568[[#This Row],[Virgen]]="","",""", """)</f>
        <v/>
      </c>
      <c r="X213" t="str">
        <f>IF(Table134568[[#This Row],[Niños]]="","",""", """)</f>
        <v/>
      </c>
      <c r="Z213" t="str">
        <f>IF(Table134568[[#This Row],[Laudes]]="","",""", """)</f>
        <v/>
      </c>
      <c r="AB213" t="str">
        <f>IF(Table134568[[#This Row],[Entrada]]="","",""", """)</f>
        <v/>
      </c>
      <c r="AD213" t="s">
        <v>54</v>
      </c>
      <c r="AE213" s="4" t="s">
        <v>730</v>
      </c>
      <c r="AF213" t="s">
        <v>55</v>
      </c>
      <c r="AG213" t="str">
        <f>IF(Table134568[[#This Row],[Categoria]]="Liturgia","liturgia",LOWER(LEFT(Table134568[[#This Row],[Titulo]],1)))</f>
        <v>e</v>
      </c>
      <c r="AH213" t="str">
        <f>LOWER(LEFT(Table134568[[#This Row],[Titulo]],1))</f>
        <v>e</v>
      </c>
      <c r="AI213" t="str">
        <f>LOWER(LEFT(Table134568[[#This Row],[Categoria]],1))</f>
        <v>c</v>
      </c>
      <c r="AJ213" t="str">
        <f>_xlfn.CONCAT(Table134568[[#This Row],[ID]:[c021]])</f>
        <v>{id:72,title: "El mismo Dios", subtitle: "2 Corintios 4,6-12", category: "Catecumenado", moments: ["Navidad", "Antiguo Testamento"], url: "/cantos/resucito/e/elmismodios.html"},</v>
      </c>
      <c r="AK213" t="str">
        <f>UPPER(Table134568[[#This Row],[Titulo]])</f>
        <v>EL MISMO DIOS</v>
      </c>
      <c r="AL213" t="str">
        <f>LOWER(SUBSTITUTE(Table134568[[#This Row],[CANTO]], " ", ""))</f>
        <v>elmismodios</v>
      </c>
      <c r="AM213" t="str">
        <f>Table134568[[#This Row],[Subtitle5]]</f>
        <v>2 Corintios 4,6-12</v>
      </c>
      <c r="AO213" t="str">
        <f>[1]!Table1[[#Headers],[CANTO]]</f>
        <v>CANTO</v>
      </c>
      <c r="AP213" t="str">
        <f>Table134568[[#This Row],[CANTO]]</f>
        <v>EL MISMO DIOS</v>
      </c>
    </row>
    <row r="214" spans="1:42" x14ac:dyDescent="0.35">
      <c r="A214">
        <v>225</v>
      </c>
      <c r="B214" t="s">
        <v>42</v>
      </c>
      <c r="C214">
        <v>75</v>
      </c>
      <c r="D214" t="s">
        <v>43</v>
      </c>
      <c r="E214" t="s">
        <v>44</v>
      </c>
      <c r="F214" t="s">
        <v>45</v>
      </c>
      <c r="G214" t="s">
        <v>218</v>
      </c>
      <c r="H214" t="s">
        <v>47</v>
      </c>
      <c r="I214" t="s">
        <v>48</v>
      </c>
      <c r="J214" t="s">
        <v>45</v>
      </c>
      <c r="K214" t="s">
        <v>219</v>
      </c>
      <c r="L214" t="s">
        <v>50</v>
      </c>
      <c r="M214" t="s">
        <v>51</v>
      </c>
      <c r="N214" t="s">
        <v>45</v>
      </c>
      <c r="O214" s="8" t="s">
        <v>162</v>
      </c>
      <c r="P214" t="s">
        <v>45</v>
      </c>
      <c r="Q214" t="s">
        <v>53</v>
      </c>
      <c r="R214" t="s">
        <v>45</v>
      </c>
      <c r="S214" t="s">
        <v>59</v>
      </c>
      <c r="T214" t="str">
        <f>IF(Table134568[[#This Row],[Pentecostés]]="","",""", """)</f>
        <v>", "</v>
      </c>
      <c r="U214" t="s">
        <v>66</v>
      </c>
      <c r="V214" t="str">
        <f>IF(Table134568[[#This Row],[Virgen]]="","",""", """)</f>
        <v/>
      </c>
      <c r="X214" t="str">
        <f>IF(Table134568[[#This Row],[Niños]]="","",""", """)</f>
        <v/>
      </c>
      <c r="Z214" t="str">
        <f>IF(Table134568[[#This Row],[Laudes]]="","",""", """)</f>
        <v/>
      </c>
      <c r="AB214" t="str">
        <f>IF(Table134568[[#This Row],[Entrada]]="","",""", """)</f>
        <v/>
      </c>
      <c r="AD214" t="s">
        <v>54</v>
      </c>
      <c r="AE214" s="4" t="s">
        <v>731</v>
      </c>
      <c r="AF214" t="s">
        <v>55</v>
      </c>
      <c r="AG214" t="str">
        <f>IF(Table134568[[#This Row],[Categoria]]="Liturgia","liturgia",LOWER(LEFT(Table134568[[#This Row],[Titulo]],1)))</f>
        <v>e</v>
      </c>
      <c r="AH214" t="str">
        <f>LOWER(LEFT(Table134568[[#This Row],[Titulo]],1))</f>
        <v>e</v>
      </c>
      <c r="AI214" t="str">
        <f>LOWER(LEFT(Table134568[[#This Row],[Categoria]],1))</f>
        <v>c</v>
      </c>
      <c r="AJ214" t="str">
        <f>_xlfn.CONCAT(Table134568[[#This Row],[ID]:[c021]])</f>
        <v>{id:75,title: "El sembrador", subtitle: "Marcos 4,3ss", category: "Catecumenado", moments: ["Comunión", "Antiguo Testamento"], url: "/cantos/resucito/e/elsembrador.html"},</v>
      </c>
      <c r="AK214" t="str">
        <f>UPPER(Table134568[[#This Row],[Titulo]])</f>
        <v>EL SEMBRADOR</v>
      </c>
      <c r="AL214" t="str">
        <f>LOWER(SUBSTITUTE(Table134568[[#This Row],[CANTO]], " ", ""))</f>
        <v>elsembrador</v>
      </c>
      <c r="AM214" t="str">
        <f>Table134568[[#This Row],[Subtitle5]]</f>
        <v>Marcos 4,3ss</v>
      </c>
      <c r="AO214" t="str">
        <f>[1]!Table1[[#Headers],[CANTO]]</f>
        <v>CANTO</v>
      </c>
      <c r="AP214" t="str">
        <f>Table134568[[#This Row],[CANTO]]</f>
        <v>EL SEMBRADOR</v>
      </c>
    </row>
    <row r="215" spans="1:42" x14ac:dyDescent="0.35">
      <c r="A215">
        <v>226</v>
      </c>
      <c r="B215" t="s">
        <v>42</v>
      </c>
      <c r="C215">
        <v>99</v>
      </c>
      <c r="D215" t="s">
        <v>43</v>
      </c>
      <c r="E215" t="s">
        <v>44</v>
      </c>
      <c r="F215" t="s">
        <v>45</v>
      </c>
      <c r="G215" t="s">
        <v>266</v>
      </c>
      <c r="H215" t="s">
        <v>47</v>
      </c>
      <c r="I215" t="s">
        <v>48</v>
      </c>
      <c r="J215" t="s">
        <v>45</v>
      </c>
      <c r="K215" t="s">
        <v>267</v>
      </c>
      <c r="L215" t="s">
        <v>50</v>
      </c>
      <c r="M215" t="s">
        <v>51</v>
      </c>
      <c r="N215" t="s">
        <v>45</v>
      </c>
      <c r="O215" s="8" t="s">
        <v>162</v>
      </c>
      <c r="P215" t="s">
        <v>45</v>
      </c>
      <c r="Q215" t="s">
        <v>53</v>
      </c>
      <c r="R215" t="s">
        <v>45</v>
      </c>
      <c r="S215" t="s">
        <v>93</v>
      </c>
      <c r="T215" t="str">
        <f>IF(Table134568[[#This Row],[Pentecostés]]="","",""", """)</f>
        <v>", "</v>
      </c>
      <c r="U215" t="s">
        <v>65</v>
      </c>
      <c r="V215" t="str">
        <f>IF(Table134568[[#This Row],[Virgen]]="","",""", """)</f>
        <v>", "</v>
      </c>
      <c r="W215" t="s">
        <v>66</v>
      </c>
      <c r="X215" t="str">
        <f>IF(Table134568[[#This Row],[Niños]]="","",""", """)</f>
        <v/>
      </c>
      <c r="Z215" t="str">
        <f>IF(Table134568[[#This Row],[Laudes]]="","",""", """)</f>
        <v/>
      </c>
      <c r="AB215" t="str">
        <f>IF(Table134568[[#This Row],[Entrada]]="","",""", """)</f>
        <v/>
      </c>
      <c r="AD215" t="s">
        <v>54</v>
      </c>
      <c r="AE215" s="4" t="s">
        <v>732</v>
      </c>
      <c r="AF215" t="s">
        <v>55</v>
      </c>
      <c r="AG215" t="str">
        <f>IF(Table134568[[#This Row],[Categoria]]="Liturgia","liturgia",LOWER(LEFT(Table134568[[#This Row],[Titulo]],1)))</f>
        <v>h</v>
      </c>
      <c r="AH215" t="str">
        <f>LOWER(LEFT(Table134568[[#This Row],[Titulo]],1))</f>
        <v>h</v>
      </c>
      <c r="AI215" t="str">
        <f>LOWER(LEFT(Table134568[[#This Row],[Categoria]],1))</f>
        <v>c</v>
      </c>
      <c r="AJ215" t="str">
        <f>_xlfn.CONCAT(Table134568[[#This Row],[ID]:[c021]])</f>
        <v>{id:99,title: "He aquí que nuestro espejo es el Señor", subtitle: "Oda XIII de Salomón", category: "Catecumenado", moments: ["Adviento", "Cuaresma", "Antiguo Testamento"], url: "/cantos/resucito/h/heaquiquenuestroespejoeselsenor.html"},</v>
      </c>
      <c r="AK215" t="str">
        <f>UPPER(Table134568[[#This Row],[Titulo]])</f>
        <v>HE AQUÍ QUE NUESTRO ESPEJO ES EL SEÑOR</v>
      </c>
      <c r="AL215" t="str">
        <f>LOWER(SUBSTITUTE(Table134568[[#This Row],[CANTO]], " ", ""))</f>
        <v>heaquíquenuestroespejoeselseñor</v>
      </c>
      <c r="AM215" t="str">
        <f>Table134568[[#This Row],[Subtitle5]]</f>
        <v>Oda XIII de Salomón</v>
      </c>
      <c r="AO215" t="str">
        <f>[1]!Table1[[#Headers],[CANTO]]</f>
        <v>CANTO</v>
      </c>
      <c r="AP215" t="str">
        <f>Table134568[[#This Row],[CANTO]]</f>
        <v>HE AQUÍ QUE NUESTRO ESPEJO ES EL SEÑOR</v>
      </c>
    </row>
    <row r="216" spans="1:42" x14ac:dyDescent="0.35">
      <c r="A216">
        <v>227</v>
      </c>
      <c r="B216" t="s">
        <v>42</v>
      </c>
      <c r="C216">
        <v>106</v>
      </c>
      <c r="D216" t="s">
        <v>43</v>
      </c>
      <c r="E216" t="s">
        <v>44</v>
      </c>
      <c r="F216" t="s">
        <v>45</v>
      </c>
      <c r="G216" t="s">
        <v>280</v>
      </c>
      <c r="H216" t="s">
        <v>47</v>
      </c>
      <c r="I216" t="s">
        <v>48</v>
      </c>
      <c r="J216" t="s">
        <v>45</v>
      </c>
      <c r="K216" t="s">
        <v>281</v>
      </c>
      <c r="L216" t="s">
        <v>50</v>
      </c>
      <c r="M216" t="s">
        <v>51</v>
      </c>
      <c r="N216" t="s">
        <v>45</v>
      </c>
      <c r="O216" s="8" t="s">
        <v>162</v>
      </c>
      <c r="P216" t="s">
        <v>45</v>
      </c>
      <c r="Q216" t="s">
        <v>53</v>
      </c>
      <c r="R216" t="s">
        <v>45</v>
      </c>
      <c r="S216" t="s">
        <v>93</v>
      </c>
      <c r="T216" t="str">
        <f>IF(Table134568[[#This Row],[Pentecostés]]="","",""", """)</f>
        <v/>
      </c>
      <c r="V216" t="str">
        <f>IF(Table134568[[#This Row],[Virgen]]="","",""", """)</f>
        <v/>
      </c>
      <c r="X216" t="str">
        <f>IF(Table134568[[#This Row],[Niños]]="","",""", """)</f>
        <v/>
      </c>
      <c r="Z216" t="str">
        <f>IF(Table134568[[#This Row],[Laudes]]="","",""", """)</f>
        <v/>
      </c>
      <c r="AB216" t="str">
        <f>IF(Table134568[[#This Row],[Entrada]]="","",""", """)</f>
        <v/>
      </c>
      <c r="AD216" t="s">
        <v>54</v>
      </c>
      <c r="AE216" s="4" t="s">
        <v>733</v>
      </c>
      <c r="AF216" t="s">
        <v>55</v>
      </c>
      <c r="AG216" t="str">
        <f>IF(Table134568[[#This Row],[Categoria]]="Liturgia","liturgia",LOWER(LEFT(Table134568[[#This Row],[Titulo]],1)))</f>
        <v>h</v>
      </c>
      <c r="AH216" t="str">
        <f>LOWER(LEFT(Table134568[[#This Row],[Titulo]],1))</f>
        <v>h</v>
      </c>
      <c r="AI216" t="str">
        <f>LOWER(LEFT(Table134568[[#This Row],[Categoria]],1))</f>
        <v>c</v>
      </c>
      <c r="AJ216" t="str">
        <f>_xlfn.CONCAT(Table134568[[#This Row],[ID]:[c021]])</f>
        <v>{id:106,title: "Himno a la cruz gloriosa", subtitle: "Homilía La Santa Pascua (Anónimo s. II)", category: "Catecumenado", moments: ["Adviento"], url: "/cantos/resucito/h/himnoalacruzgloriosa.html"},</v>
      </c>
      <c r="AK216" t="str">
        <f>UPPER(Table134568[[#This Row],[Titulo]])</f>
        <v>HIMNO A LA CRUZ GLORIOSA</v>
      </c>
      <c r="AL216" t="str">
        <f>LOWER(SUBSTITUTE(Table134568[[#This Row],[CANTO]], " ", ""))</f>
        <v>himnoalacruzgloriosa</v>
      </c>
      <c r="AM216" t="str">
        <f>Table134568[[#This Row],[Subtitle5]]</f>
        <v>Homilía La Santa Pascua (Anónimo s. II)</v>
      </c>
      <c r="AO216" t="str">
        <f>[1]!Table1[[#Headers],[CANTO]]</f>
        <v>CANTO</v>
      </c>
      <c r="AP216" t="str">
        <f>Table134568[[#This Row],[CANTO]]</f>
        <v>HIMNO A LA CRUZ GLORIOSA</v>
      </c>
    </row>
    <row r="217" spans="1:42" x14ac:dyDescent="0.35">
      <c r="A217">
        <v>228</v>
      </c>
      <c r="B217" t="s">
        <v>42</v>
      </c>
      <c r="C217">
        <v>114</v>
      </c>
      <c r="D217" t="s">
        <v>43</v>
      </c>
      <c r="E217" t="s">
        <v>44</v>
      </c>
      <c r="F217" t="s">
        <v>45</v>
      </c>
      <c r="G217" t="s">
        <v>296</v>
      </c>
      <c r="H217" t="s">
        <v>47</v>
      </c>
      <c r="I217" t="s">
        <v>48</v>
      </c>
      <c r="J217" t="s">
        <v>45</v>
      </c>
      <c r="K217" t="s">
        <v>297</v>
      </c>
      <c r="L217" t="s">
        <v>50</v>
      </c>
      <c r="M217" t="s">
        <v>51</v>
      </c>
      <c r="N217" t="s">
        <v>45</v>
      </c>
      <c r="O217" s="8" t="s">
        <v>162</v>
      </c>
      <c r="P217" t="s">
        <v>45</v>
      </c>
      <c r="Q217" t="s">
        <v>53</v>
      </c>
      <c r="R217" t="s">
        <v>45</v>
      </c>
      <c r="S217" t="s">
        <v>62</v>
      </c>
      <c r="T217" t="str">
        <f>IF(Table134568[[#This Row],[Pentecostés]]="","",""", """)</f>
        <v/>
      </c>
      <c r="V217" t="str">
        <f>IF(Table134568[[#This Row],[Virgen]]="","",""", """)</f>
        <v/>
      </c>
      <c r="X217" t="str">
        <f>IF(Table134568[[#This Row],[Niños]]="","",""", """)</f>
        <v/>
      </c>
      <c r="Z217" t="str">
        <f>IF(Table134568[[#This Row],[Laudes]]="","",""", """)</f>
        <v/>
      </c>
      <c r="AB217" t="str">
        <f>IF(Table134568[[#This Row],[Entrada]]="","",""", """)</f>
        <v/>
      </c>
      <c r="AD217" t="s">
        <v>54</v>
      </c>
      <c r="AE217" s="4" t="s">
        <v>734</v>
      </c>
      <c r="AF217" t="s">
        <v>55</v>
      </c>
      <c r="AG217" t="str">
        <f>IF(Table134568[[#This Row],[Categoria]]="Liturgia","liturgia",LOWER(LEFT(Table134568[[#This Row],[Titulo]],1)))</f>
        <v>j</v>
      </c>
      <c r="AH217" t="str">
        <f>LOWER(LEFT(Table134568[[#This Row],[Titulo]],1))</f>
        <v>j</v>
      </c>
      <c r="AI217" t="str">
        <f>LOWER(LEFT(Table134568[[#This Row],[Categoria]],1))</f>
        <v>c</v>
      </c>
      <c r="AJ217" t="str">
        <f>_xlfn.CONCAT(Table134568[[#This Row],[ID]:[c021]])</f>
        <v>{id:114,title: "Jacob", subtitle: "Genesis 32,23-29 ", category: "Catecumenado", moments: ["Nuevo Testamento"], url: "/cantos/resucito/j/jacob.html"},</v>
      </c>
      <c r="AK217" t="str">
        <f>UPPER(Table134568[[#This Row],[Titulo]])</f>
        <v>JACOB</v>
      </c>
      <c r="AL217" t="str">
        <f>LOWER(SUBSTITUTE(Table134568[[#This Row],[CANTO]], " ", ""))</f>
        <v>jacob</v>
      </c>
      <c r="AM217" t="str">
        <f>Table134568[[#This Row],[Subtitle5]]</f>
        <v xml:space="preserve">Genesis 32,23-29 </v>
      </c>
      <c r="AO217" t="str">
        <f>[1]!Table1[[#Headers],[CANTO]]</f>
        <v>CANTO</v>
      </c>
      <c r="AP217" t="str">
        <f>Table134568[[#This Row],[CANTO]]</f>
        <v>JACOB</v>
      </c>
    </row>
    <row r="218" spans="1:42" x14ac:dyDescent="0.35">
      <c r="A218">
        <v>229</v>
      </c>
      <c r="B218" t="s">
        <v>42</v>
      </c>
      <c r="C218">
        <v>146</v>
      </c>
      <c r="D218" t="s">
        <v>43</v>
      </c>
      <c r="E218" t="s">
        <v>44</v>
      </c>
      <c r="F218" t="s">
        <v>45</v>
      </c>
      <c r="G218" t="s">
        <v>357</v>
      </c>
      <c r="H218" t="s">
        <v>47</v>
      </c>
      <c r="I218" t="s">
        <v>48</v>
      </c>
      <c r="J218" t="s">
        <v>45</v>
      </c>
      <c r="K218" t="s">
        <v>358</v>
      </c>
      <c r="L218" t="s">
        <v>50</v>
      </c>
      <c r="M218" t="s">
        <v>51</v>
      </c>
      <c r="N218" t="s">
        <v>45</v>
      </c>
      <c r="O218" s="8" t="s">
        <v>162</v>
      </c>
      <c r="P218" t="s">
        <v>45</v>
      </c>
      <c r="Q218" t="s">
        <v>53</v>
      </c>
      <c r="R218" t="s">
        <v>45</v>
      </c>
      <c r="S218" t="s">
        <v>59</v>
      </c>
      <c r="T218" t="str">
        <f>IF(Table134568[[#This Row],[Pentecostés]]="","",""", """)</f>
        <v>", "</v>
      </c>
      <c r="U218" t="s">
        <v>62</v>
      </c>
      <c r="V218" t="str">
        <f>IF(Table134568[[#This Row],[Virgen]]="","",""", """)</f>
        <v/>
      </c>
      <c r="X218" t="str">
        <f>IF(Table134568[[#This Row],[Niños]]="","",""", """)</f>
        <v/>
      </c>
      <c r="Z218" t="str">
        <f>IF(Table134568[[#This Row],[Laudes]]="","",""", """)</f>
        <v/>
      </c>
      <c r="AB218" t="str">
        <f>IF(Table134568[[#This Row],[Entrada]]="","",""", """)</f>
        <v/>
      </c>
      <c r="AD218" t="s">
        <v>54</v>
      </c>
      <c r="AE218" s="4" t="s">
        <v>735</v>
      </c>
      <c r="AF218" t="s">
        <v>55</v>
      </c>
      <c r="AG218" t="str">
        <f>IF(Table134568[[#This Row],[Categoria]]="Liturgia","liturgia",LOWER(LEFT(Table134568[[#This Row],[Titulo]],1)))</f>
        <v>n</v>
      </c>
      <c r="AH218" t="str">
        <f>LOWER(LEFT(Table134568[[#This Row],[Titulo]],1))</f>
        <v>n</v>
      </c>
      <c r="AI218" t="str">
        <f>LOWER(LEFT(Table134568[[#This Row],[Categoria]],1))</f>
        <v>c</v>
      </c>
      <c r="AJ218" t="str">
        <f>_xlfn.CONCAT(Table134568[[#This Row],[ID]:[c021]])</f>
        <v>{id:146,title: "Ninguno puede servir a dos señores", subtitle: "Mateo 6,24-33 ", category: "Catecumenado", moments: ["Comunión", "Nuevo Testamento"], url: "/cantos/resucito/n/ningunopuedeserviradossenores.html"},</v>
      </c>
      <c r="AK218" t="str">
        <f>UPPER(Table134568[[#This Row],[Titulo]])</f>
        <v>NINGUNO PUEDE SERVIR A DOS SEÑORES</v>
      </c>
      <c r="AL218" t="str">
        <f>LOWER(SUBSTITUTE(Table134568[[#This Row],[CANTO]], " ", ""))</f>
        <v>ningunopuedeserviradosseñores</v>
      </c>
      <c r="AM218" t="str">
        <f>Table134568[[#This Row],[Subtitle5]]</f>
        <v xml:space="preserve">Mateo 6,24-33 </v>
      </c>
      <c r="AO218" t="str">
        <f>[1]!Table1[[#Headers],[CANTO]]</f>
        <v>CANTO</v>
      </c>
      <c r="AP218" t="str">
        <f>Table134568[[#This Row],[CANTO]]</f>
        <v>NINGUNO PUEDE SERVIR A DOS SEÑORES</v>
      </c>
    </row>
    <row r="219" spans="1:42" x14ac:dyDescent="0.35">
      <c r="A219">
        <v>230</v>
      </c>
      <c r="B219" t="s">
        <v>42</v>
      </c>
      <c r="C219">
        <v>149</v>
      </c>
      <c r="D219" t="s">
        <v>43</v>
      </c>
      <c r="E219" t="s">
        <v>44</v>
      </c>
      <c r="F219" t="s">
        <v>45</v>
      </c>
      <c r="G219" t="s">
        <v>363</v>
      </c>
      <c r="H219" t="s">
        <v>47</v>
      </c>
      <c r="I219" t="s">
        <v>48</v>
      </c>
      <c r="J219" t="s">
        <v>45</v>
      </c>
      <c r="K219" t="s">
        <v>364</v>
      </c>
      <c r="L219" t="s">
        <v>50</v>
      </c>
      <c r="M219" t="s">
        <v>51</v>
      </c>
      <c r="N219" t="s">
        <v>45</v>
      </c>
      <c r="O219" s="8" t="s">
        <v>162</v>
      </c>
      <c r="P219" t="s">
        <v>45</v>
      </c>
      <c r="Q219" t="s">
        <v>53</v>
      </c>
      <c r="R219" t="s">
        <v>45</v>
      </c>
      <c r="S219" t="s">
        <v>93</v>
      </c>
      <c r="T219" t="str">
        <f>IF(Table134568[[#This Row],[Pentecostés]]="","",""", """)</f>
        <v/>
      </c>
      <c r="V219" t="str">
        <f>IF(Table134568[[#This Row],[Virgen]]="","",""", """)</f>
        <v/>
      </c>
      <c r="X219" t="str">
        <f>IF(Table134568[[#This Row],[Niños]]="","",""", """)</f>
        <v/>
      </c>
      <c r="Z219" t="str">
        <f>IF(Table134568[[#This Row],[Laudes]]="","",""", """)</f>
        <v/>
      </c>
      <c r="AB219" t="str">
        <f>IF(Table134568[[#This Row],[Entrada]]="","",""", """)</f>
        <v/>
      </c>
      <c r="AD219" t="s">
        <v>54</v>
      </c>
      <c r="AE219" s="4" t="s">
        <v>736</v>
      </c>
      <c r="AF219" t="s">
        <v>55</v>
      </c>
      <c r="AG219" t="str">
        <f>IF(Table134568[[#This Row],[Categoria]]="Liturgia","liturgia",LOWER(LEFT(Table134568[[#This Row],[Titulo]],1)))</f>
        <v>n</v>
      </c>
      <c r="AH219" t="str">
        <f>LOWER(LEFT(Table134568[[#This Row],[Titulo]],1))</f>
        <v>n</v>
      </c>
      <c r="AI219" t="str">
        <f>LOWER(LEFT(Table134568[[#This Row],[Categoria]],1))</f>
        <v>c</v>
      </c>
      <c r="AJ219" t="str">
        <f>_xlfn.CONCAT(Table134568[[#This Row],[ID]:[c021]])</f>
        <v>{id:149,title: "No resistáis al mal", subtitle: "Mateo 5,38ss", category: "Catecumenado", moments: ["Adviento"], url: "/cantos/resucito/n/noresistaisalmal.html"},</v>
      </c>
      <c r="AK219" t="str">
        <f>UPPER(Table134568[[#This Row],[Titulo]])</f>
        <v>NO RESISTÁIS AL MAL</v>
      </c>
      <c r="AL219" t="str">
        <f>LOWER(SUBSTITUTE(Table134568[[#This Row],[CANTO]], " ", ""))</f>
        <v>noresistáisalmal</v>
      </c>
      <c r="AM219" t="str">
        <f>Table134568[[#This Row],[Subtitle5]]</f>
        <v>Mateo 5,38ss</v>
      </c>
      <c r="AO219" t="str">
        <f>[1]!Table1[[#Headers],[CANTO]]</f>
        <v>CANTO</v>
      </c>
      <c r="AP219" t="str">
        <f>Table134568[[#This Row],[CANTO]]</f>
        <v>NO RESISTÁIS AL MAL</v>
      </c>
    </row>
    <row r="220" spans="1:42" x14ac:dyDescent="0.35">
      <c r="A220">
        <v>231</v>
      </c>
      <c r="B220" t="s">
        <v>42</v>
      </c>
      <c r="C220">
        <v>150</v>
      </c>
      <c r="D220" t="s">
        <v>43</v>
      </c>
      <c r="E220" t="s">
        <v>44</v>
      </c>
      <c r="F220" t="s">
        <v>45</v>
      </c>
      <c r="G220" t="s">
        <v>365</v>
      </c>
      <c r="H220" t="s">
        <v>47</v>
      </c>
      <c r="I220" t="s">
        <v>48</v>
      </c>
      <c r="J220" t="s">
        <v>45</v>
      </c>
      <c r="K220" t="s">
        <v>366</v>
      </c>
      <c r="L220" t="s">
        <v>50</v>
      </c>
      <c r="M220" t="s">
        <v>51</v>
      </c>
      <c r="N220" t="s">
        <v>45</v>
      </c>
      <c r="O220" s="8" t="s">
        <v>162</v>
      </c>
      <c r="P220" t="s">
        <v>45</v>
      </c>
      <c r="Q220" t="s">
        <v>53</v>
      </c>
      <c r="R220" t="s">
        <v>45</v>
      </c>
      <c r="S220" t="s">
        <v>66</v>
      </c>
      <c r="T220" t="str">
        <f>IF(Table134568[[#This Row],[Pentecostés]]="","",""", """)</f>
        <v/>
      </c>
      <c r="V220" t="str">
        <f>IF(Table134568[[#This Row],[Virgen]]="","",""", """)</f>
        <v/>
      </c>
      <c r="X220" t="str">
        <f>IF(Table134568[[#This Row],[Niños]]="","",""", """)</f>
        <v/>
      </c>
      <c r="Z220" t="str">
        <f>IF(Table134568[[#This Row],[Laudes]]="","",""", """)</f>
        <v/>
      </c>
      <c r="AB220" t="str">
        <f>IF(Table134568[[#This Row],[Entrada]]="","",""", """)</f>
        <v/>
      </c>
      <c r="AD220" t="s">
        <v>54</v>
      </c>
      <c r="AE220" s="4" t="s">
        <v>737</v>
      </c>
      <c r="AF220" t="s">
        <v>55</v>
      </c>
      <c r="AG220" t="str">
        <f>IF(Table134568[[#This Row],[Categoria]]="Liturgia","liturgia",LOWER(LEFT(Table134568[[#This Row],[Titulo]],1)))</f>
        <v>n</v>
      </c>
      <c r="AH220" t="str">
        <f>LOWER(LEFT(Table134568[[#This Row],[Titulo]],1))</f>
        <v>n</v>
      </c>
      <c r="AI220" t="str">
        <f>LOWER(LEFT(Table134568[[#This Row],[Categoria]],1))</f>
        <v>c</v>
      </c>
      <c r="AJ220" t="str">
        <f>_xlfn.CONCAT(Table134568[[#This Row],[ID]:[c021]])</f>
        <v>{id:150,title: "No sufras por los malvados", subtitle: "Sal 37 (36)", category: "Catecumenado", moments: ["Antiguo Testamento"], url: "/cantos/resucito/n/nosufrasporlosmalvados.html"},</v>
      </c>
      <c r="AK220" t="str">
        <f>UPPER(Table134568[[#This Row],[Titulo]])</f>
        <v>NO SUFRAS POR LOS MALVADOS</v>
      </c>
      <c r="AL220" t="str">
        <f>LOWER(SUBSTITUTE(Table134568[[#This Row],[CANTO]], " ", ""))</f>
        <v>nosufrasporlosmalvados</v>
      </c>
      <c r="AM220" t="str">
        <f>Table134568[[#This Row],[Subtitle5]]</f>
        <v>Sal 37 (36)</v>
      </c>
      <c r="AO220" t="str">
        <f>[1]!Table1[[#Headers],[CANTO]]</f>
        <v>CANTO</v>
      </c>
      <c r="AP220" t="str">
        <f>Table134568[[#This Row],[CANTO]]</f>
        <v>NO SUFRAS POR LOS MALVADOS</v>
      </c>
    </row>
    <row r="221" spans="1:42" x14ac:dyDescent="0.35">
      <c r="A221">
        <v>232</v>
      </c>
      <c r="B221" t="s">
        <v>42</v>
      </c>
      <c r="C221">
        <v>157</v>
      </c>
      <c r="D221" t="s">
        <v>43</v>
      </c>
      <c r="E221" t="s">
        <v>44</v>
      </c>
      <c r="F221" t="s">
        <v>45</v>
      </c>
      <c r="G221" t="s">
        <v>379</v>
      </c>
      <c r="H221" t="s">
        <v>47</v>
      </c>
      <c r="I221" t="s">
        <v>48</v>
      </c>
      <c r="J221" t="s">
        <v>45</v>
      </c>
      <c r="K221" t="s">
        <v>380</v>
      </c>
      <c r="L221" t="s">
        <v>50</v>
      </c>
      <c r="M221" t="s">
        <v>51</v>
      </c>
      <c r="N221" t="s">
        <v>45</v>
      </c>
      <c r="O221" s="8" t="s">
        <v>162</v>
      </c>
      <c r="P221" t="s">
        <v>45</v>
      </c>
      <c r="Q221" t="s">
        <v>53</v>
      </c>
      <c r="R221" t="s">
        <v>45</v>
      </c>
      <c r="T221" t="str">
        <f>IF(Table134568[[#This Row],[Pentecostés]]="","",""", """)</f>
        <v/>
      </c>
      <c r="V221" t="str">
        <f>IF(Table134568[[#This Row],[Virgen]]="","",""", """)</f>
        <v/>
      </c>
      <c r="X221" t="str">
        <f>IF(Table134568[[#This Row],[Niños]]="","",""", """)</f>
        <v/>
      </c>
      <c r="Z221" t="str">
        <f>IF(Table134568[[#This Row],[Laudes]]="","",""", """)</f>
        <v/>
      </c>
      <c r="AB221" t="str">
        <f>IF(Table134568[[#This Row],[Entrada]]="","",""", """)</f>
        <v/>
      </c>
      <c r="AD221" t="s">
        <v>54</v>
      </c>
      <c r="AE221" s="4" t="s">
        <v>738</v>
      </c>
      <c r="AF221" t="s">
        <v>55</v>
      </c>
      <c r="AG221" t="str">
        <f>IF(Table134568[[#This Row],[Categoria]]="Liturgia","liturgia",LOWER(LEFT(Table134568[[#This Row],[Titulo]],1)))</f>
        <v>o</v>
      </c>
      <c r="AH221" t="str">
        <f>LOWER(LEFT(Table134568[[#This Row],[Titulo]],1))</f>
        <v>o</v>
      </c>
      <c r="AI221" t="str">
        <f>LOWER(LEFT(Table134568[[#This Row],[Categoria]],1))</f>
        <v>c</v>
      </c>
      <c r="AJ221" t="str">
        <f>_xlfn.CONCAT(Table134568[[#This Row],[ID]:[c021]])</f>
        <v>{id:157,title: "Oh Señor, mi corazón ya no es ambicioso", subtitle: "Sal 131 (130)", category: "Catecumenado", moments: [""], url: "/cantos/resucito/o/ohsenormicorazonyanoesambicioso.html"},</v>
      </c>
      <c r="AK221" t="str">
        <f>UPPER(Table134568[[#This Row],[Titulo]])</f>
        <v>OH SEÑOR, MI CORAZÓN YA NO ES AMBICIOSO</v>
      </c>
      <c r="AL221" t="str">
        <f>LOWER(SUBSTITUTE(Table134568[[#This Row],[CANTO]], " ", ""))</f>
        <v>ohseñor,micorazónyanoesambicioso</v>
      </c>
      <c r="AM221" t="str">
        <f>Table134568[[#This Row],[Subtitle5]]</f>
        <v>Sal 131 (130)</v>
      </c>
      <c r="AO221" t="str">
        <f>[1]!Table1[[#Headers],[CANTO]]</f>
        <v>CANTO</v>
      </c>
      <c r="AP221" t="str">
        <f>Table134568[[#This Row],[CANTO]]</f>
        <v>OH SEÑOR, MI CORAZÓN YA NO ES AMBICIOSO</v>
      </c>
    </row>
    <row r="222" spans="1:42" x14ac:dyDescent="0.35">
      <c r="A222">
        <v>233</v>
      </c>
      <c r="B222" t="s">
        <v>42</v>
      </c>
      <c r="C222">
        <v>197</v>
      </c>
      <c r="D222" t="s">
        <v>43</v>
      </c>
      <c r="E222" t="s">
        <v>44</v>
      </c>
      <c r="F222" t="s">
        <v>45</v>
      </c>
      <c r="G222" t="s">
        <v>443</v>
      </c>
      <c r="H222" t="s">
        <v>47</v>
      </c>
      <c r="I222" t="s">
        <v>48</v>
      </c>
      <c r="J222" t="s">
        <v>45</v>
      </c>
      <c r="K222" t="s">
        <v>444</v>
      </c>
      <c r="L222" t="s">
        <v>50</v>
      </c>
      <c r="M222" t="s">
        <v>51</v>
      </c>
      <c r="N222" t="s">
        <v>45</v>
      </c>
      <c r="O222" s="8" t="s">
        <v>162</v>
      </c>
      <c r="P222" t="s">
        <v>45</v>
      </c>
      <c r="Q222" t="s">
        <v>53</v>
      </c>
      <c r="R222" t="s">
        <v>45</v>
      </c>
      <c r="S222" t="s">
        <v>20</v>
      </c>
      <c r="T222" t="str">
        <f>IF(Table134568[[#This Row],[Pentecostés]]="","",""", """)</f>
        <v>", "</v>
      </c>
      <c r="U222" t="s">
        <v>28</v>
      </c>
      <c r="V222" t="str">
        <f>IF(Table134568[[#This Row],[Virgen]]="","",""", """)</f>
        <v/>
      </c>
      <c r="X222" t="str">
        <f>IF(Table134568[[#This Row],[Niños]]="","",""", """)</f>
        <v/>
      </c>
      <c r="Z222" t="str">
        <f>IF(Table134568[[#This Row],[Laudes]]="","",""", """)</f>
        <v/>
      </c>
      <c r="AB222" t="str">
        <f>IF(Table134568[[#This Row],[Entrada]]="","",""", """)</f>
        <v/>
      </c>
      <c r="AD222" t="s">
        <v>54</v>
      </c>
      <c r="AE222" s="4" t="s">
        <v>739</v>
      </c>
      <c r="AF222" t="s">
        <v>55</v>
      </c>
      <c r="AG222" t="str">
        <f>IF(Table134568[[#This Row],[Categoria]]="Liturgia","liturgia",LOWER(LEFT(Table134568[[#This Row],[Titulo]],1)))</f>
        <v>s</v>
      </c>
      <c r="AH222" t="str">
        <f>LOWER(LEFT(Table134568[[#This Row],[Titulo]],1))</f>
        <v>s</v>
      </c>
      <c r="AI222" t="str">
        <f>LOWER(LEFT(Table134568[[#This Row],[Categoria]],1))</f>
        <v>c</v>
      </c>
      <c r="AJ222" t="str">
        <f>_xlfn.CONCAT(Table134568[[#This Row],[ID]:[c021]])</f>
        <v>{id:197,title: "Señor, tú me escrutas y conoces", subtitle: "Sal 139 (138)", category: "Catecumenado", moments: ["Pentecostés", "Entrada"], url: "/cantos/resucito/s/senortumeescrutasyconoces.html"},</v>
      </c>
      <c r="AK222" t="str">
        <f>UPPER(Table134568[[#This Row],[Titulo]])</f>
        <v>SEÑOR, TÚ ME ESCRUTAS Y CONOCES</v>
      </c>
      <c r="AL222" t="str">
        <f>LOWER(SUBSTITUTE(Table134568[[#This Row],[CANTO]], " ", ""))</f>
        <v>señor,túmeescrutasyconoces</v>
      </c>
      <c r="AM222" t="str">
        <f>Table134568[[#This Row],[Subtitle5]]</f>
        <v>Sal 139 (138)</v>
      </c>
      <c r="AO222" t="str">
        <f>[1]!Table1[[#Headers],[CANTO]]</f>
        <v>CANTO</v>
      </c>
      <c r="AP222" t="str">
        <f>Table134568[[#This Row],[CANTO]]</f>
        <v>SEÑOR, TÚ ME ESCRUTAS Y CONOCES</v>
      </c>
    </row>
    <row r="223" spans="1:42" x14ac:dyDescent="0.35">
      <c r="A223">
        <v>234</v>
      </c>
      <c r="B223" t="s">
        <v>42</v>
      </c>
      <c r="C223">
        <v>199</v>
      </c>
      <c r="D223" t="s">
        <v>43</v>
      </c>
      <c r="E223" t="s">
        <v>44</v>
      </c>
      <c r="F223" t="s">
        <v>45</v>
      </c>
      <c r="G223" t="s">
        <v>447</v>
      </c>
      <c r="H223" t="s">
        <v>47</v>
      </c>
      <c r="I223" t="s">
        <v>48</v>
      </c>
      <c r="J223" t="s">
        <v>45</v>
      </c>
      <c r="K223" t="s">
        <v>448</v>
      </c>
      <c r="L223" t="s">
        <v>50</v>
      </c>
      <c r="M223" t="s">
        <v>51</v>
      </c>
      <c r="N223" t="s">
        <v>45</v>
      </c>
      <c r="O223" s="8" t="s">
        <v>162</v>
      </c>
      <c r="P223" t="s">
        <v>45</v>
      </c>
      <c r="Q223" t="s">
        <v>53</v>
      </c>
      <c r="R223" t="s">
        <v>45</v>
      </c>
      <c r="S223" t="s">
        <v>65</v>
      </c>
      <c r="T223" t="str">
        <f>IF(Table134568[[#This Row],[Pentecostés]]="","",""", """)</f>
        <v>", "</v>
      </c>
      <c r="U223" t="s">
        <v>26</v>
      </c>
      <c r="V223" t="str">
        <f>IF(Table134568[[#This Row],[Virgen]]="","",""", """)</f>
        <v>", "</v>
      </c>
      <c r="W223" t="s">
        <v>59</v>
      </c>
      <c r="X223" t="str">
        <f>IF(Table134568[[#This Row],[Niños]]="","",""", """)</f>
        <v/>
      </c>
      <c r="Z223" t="str">
        <f>IF(Table134568[[#This Row],[Laudes]]="","",""", """)</f>
        <v/>
      </c>
      <c r="AB223" t="str">
        <f>IF(Table134568[[#This Row],[Entrada]]="","",""", """)</f>
        <v/>
      </c>
      <c r="AD223" t="s">
        <v>54</v>
      </c>
      <c r="AE223" s="4" t="s">
        <v>740</v>
      </c>
      <c r="AF223" t="s">
        <v>55</v>
      </c>
      <c r="AG223" t="str">
        <f>IF(Table134568[[#This Row],[Categoria]]="Liturgia","liturgia",LOWER(LEFT(Table134568[[#This Row],[Titulo]],1)))</f>
        <v>s</v>
      </c>
      <c r="AH223" t="str">
        <f>LOWER(LEFT(Table134568[[#This Row],[Titulo]],1))</f>
        <v>s</v>
      </c>
      <c r="AI223" t="str">
        <f>LOWER(LEFT(Table134568[[#This Row],[Categoria]],1))</f>
        <v>c</v>
      </c>
      <c r="AJ223" t="str">
        <f>_xlfn.CONCAT(Table134568[[#This Row],[ID]:[c021]])</f>
        <v>{id:199,title: "Shemá Israel", subtitle: "Dt 6,4-9", category: "Catecumenado", moments: ["Cuaresma", "Laudes", "Comunión"], url: "/cantos/resucito/s/shemaisrael.html"},</v>
      </c>
      <c r="AK223" t="str">
        <f>UPPER(Table134568[[#This Row],[Titulo]])</f>
        <v>SHEMÁ ISRAEL</v>
      </c>
      <c r="AL223" t="str">
        <f>LOWER(SUBSTITUTE(Table134568[[#This Row],[CANTO]], " ", ""))</f>
        <v>shemáisrael</v>
      </c>
      <c r="AM223" t="str">
        <f>Table134568[[#This Row],[Subtitle5]]</f>
        <v>Dt 6,4-9</v>
      </c>
      <c r="AO223" t="str">
        <f>[1]!Table1[[#Headers],[CANTO]]</f>
        <v>CANTO</v>
      </c>
      <c r="AP223" t="str">
        <f>Table134568[[#This Row],[CANTO]]</f>
        <v>SHEMÁ ISRAEL</v>
      </c>
    </row>
    <row r="224" spans="1:42" x14ac:dyDescent="0.35">
      <c r="A224">
        <v>235</v>
      </c>
      <c r="B224" t="s">
        <v>42</v>
      </c>
      <c r="C224">
        <v>205</v>
      </c>
      <c r="D224" t="s">
        <v>43</v>
      </c>
      <c r="E224" t="s">
        <v>44</v>
      </c>
      <c r="F224" t="s">
        <v>45</v>
      </c>
      <c r="G224" t="s">
        <v>459</v>
      </c>
      <c r="H224" t="s">
        <v>47</v>
      </c>
      <c r="I224" t="s">
        <v>48</v>
      </c>
      <c r="J224" t="s">
        <v>45</v>
      </c>
      <c r="K224" t="s">
        <v>460</v>
      </c>
      <c r="L224" t="s">
        <v>50</v>
      </c>
      <c r="M224" t="s">
        <v>51</v>
      </c>
      <c r="N224" t="s">
        <v>45</v>
      </c>
      <c r="O224" s="8" t="s">
        <v>162</v>
      </c>
      <c r="P224" t="s">
        <v>45</v>
      </c>
      <c r="Q224" t="s">
        <v>53</v>
      </c>
      <c r="R224" t="s">
        <v>45</v>
      </c>
      <c r="S224" t="s">
        <v>28</v>
      </c>
      <c r="T224" t="str">
        <f>IF(Table134568[[#This Row],[Pentecostés]]="","",""", """)</f>
        <v>", "</v>
      </c>
      <c r="U224" t="s">
        <v>66</v>
      </c>
      <c r="V224" t="str">
        <f>IF(Table134568[[#This Row],[Virgen]]="","",""", """)</f>
        <v/>
      </c>
      <c r="X224" t="str">
        <f>IF(Table134568[[#This Row],[Niños]]="","",""", """)</f>
        <v/>
      </c>
      <c r="Z224" t="str">
        <f>IF(Table134568[[#This Row],[Laudes]]="","",""", """)</f>
        <v/>
      </c>
      <c r="AB224" t="str">
        <f>IF(Table134568[[#This Row],[Entrada]]="","",""", """)</f>
        <v/>
      </c>
      <c r="AD224" t="s">
        <v>54</v>
      </c>
      <c r="AE224" s="4" t="s">
        <v>741</v>
      </c>
      <c r="AF224" t="s">
        <v>55</v>
      </c>
      <c r="AG224" t="str">
        <f>IF(Table134568[[#This Row],[Categoria]]="Liturgia","liturgia",LOWER(LEFT(Table134568[[#This Row],[Titulo]],1)))</f>
        <v>s</v>
      </c>
      <c r="AH224" t="str">
        <f>LOWER(LEFT(Table134568[[#This Row],[Titulo]],1))</f>
        <v>s</v>
      </c>
      <c r="AI224" t="str">
        <f>LOWER(LEFT(Table134568[[#This Row],[Categoria]],1))</f>
        <v>c</v>
      </c>
      <c r="AJ224" t="str">
        <f>_xlfn.CONCAT(Table134568[[#This Row],[ID]:[c021]])</f>
        <v>{id:205,title: "Siéntate solitario y silencioso", subtitle: "Lamentaciones 3", category: "Catecumenado", moments: ["Entrada", "Antiguo Testamento"], url: "/cantos/resucito/s/sientatesolitarioysilencioso.html"},</v>
      </c>
      <c r="AK224" t="str">
        <f>UPPER(Table134568[[#This Row],[Titulo]])</f>
        <v>SIÉNTATE SOLITARIO Y SILENCIOSO</v>
      </c>
      <c r="AL224" t="str">
        <f>LOWER(SUBSTITUTE(Table134568[[#This Row],[CANTO]], " ", ""))</f>
        <v>siéntatesolitarioysilencioso</v>
      </c>
      <c r="AM224" t="str">
        <f>Table134568[[#This Row],[Subtitle5]]</f>
        <v>Lamentaciones 3</v>
      </c>
      <c r="AO224" t="str">
        <f>[1]!Table1[[#Headers],[CANTO]]</f>
        <v>CANTO</v>
      </c>
      <c r="AP224" t="str">
        <f>Table134568[[#This Row],[CANTO]]</f>
        <v>SIÉNTATE SOLITARIO Y SILENCIOSO</v>
      </c>
    </row>
    <row r="225" spans="1:42" x14ac:dyDescent="0.35">
      <c r="A225">
        <v>236</v>
      </c>
      <c r="B225" t="s">
        <v>42</v>
      </c>
      <c r="C225">
        <v>214</v>
      </c>
      <c r="D225" t="s">
        <v>43</v>
      </c>
      <c r="E225" t="s">
        <v>44</v>
      </c>
      <c r="F225" t="s">
        <v>45</v>
      </c>
      <c r="G225" t="s">
        <v>476</v>
      </c>
      <c r="H225" t="s">
        <v>47</v>
      </c>
      <c r="I225" t="s">
        <v>48</v>
      </c>
      <c r="J225" t="s">
        <v>45</v>
      </c>
      <c r="K225" t="s">
        <v>477</v>
      </c>
      <c r="L225" t="s">
        <v>50</v>
      </c>
      <c r="M225" t="s">
        <v>51</v>
      </c>
      <c r="N225" t="s">
        <v>45</v>
      </c>
      <c r="O225" s="8" t="s">
        <v>162</v>
      </c>
      <c r="P225" t="s">
        <v>45</v>
      </c>
      <c r="Q225" t="s">
        <v>53</v>
      </c>
      <c r="R225" t="s">
        <v>45</v>
      </c>
      <c r="S225" t="s">
        <v>18</v>
      </c>
      <c r="T225" t="str">
        <f>IF(Table134568[[#This Row],[Pentecostés]]="","",""", """)</f>
        <v>", "</v>
      </c>
      <c r="U225" t="s">
        <v>20</v>
      </c>
      <c r="V225" t="str">
        <f>IF(Table134568[[#This Row],[Virgen]]="","",""", """)</f>
        <v>", "</v>
      </c>
      <c r="W225" t="s">
        <v>101</v>
      </c>
      <c r="X225" t="str">
        <f>IF(Table134568[[#This Row],[Niños]]="","",""", """)</f>
        <v/>
      </c>
      <c r="Z225" t="str">
        <f>IF(Table134568[[#This Row],[Laudes]]="","",""", """)</f>
        <v/>
      </c>
      <c r="AB225" t="str">
        <f>IF(Table134568[[#This Row],[Entrada]]="","",""", """)</f>
        <v/>
      </c>
      <c r="AD225" t="s">
        <v>54</v>
      </c>
      <c r="AE225" s="4" t="s">
        <v>742</v>
      </c>
      <c r="AF225" t="s">
        <v>55</v>
      </c>
      <c r="AG225" t="str">
        <f>IF(Table134568[[#This Row],[Categoria]]="Liturgia","liturgia",LOWER(LEFT(Table134568[[#This Row],[Titulo]],1)))</f>
        <v>t</v>
      </c>
      <c r="AH225" t="str">
        <f>LOWER(LEFT(Table134568[[#This Row],[Titulo]],1))</f>
        <v>t</v>
      </c>
      <c r="AI225" t="str">
        <f>LOWER(LEFT(Table134568[[#This Row],[Categoria]],1))</f>
        <v>c</v>
      </c>
      <c r="AJ225" t="str">
        <f>_xlfn.CONCAT(Table134568[[#This Row],[ID]:[c021]])</f>
        <v>{id:214,title: "Tú eres mi esperanza, Señor", subtitle: "Oda XXIX de Salomón", category: "Catecumenado", moments: ["Pascua", "Pentecostés", "Paz"], url: "/cantos/resucito/t/tueresmiesperanzasenor.html"},</v>
      </c>
      <c r="AK225" t="str">
        <f>UPPER(Table134568[[#This Row],[Titulo]])</f>
        <v>TÚ ERES MI ESPERANZA, SEÑOR</v>
      </c>
      <c r="AL225" t="str">
        <f>LOWER(SUBSTITUTE(Table134568[[#This Row],[CANTO]], " ", ""))</f>
        <v>túeresmiesperanza,señor</v>
      </c>
      <c r="AM225" t="str">
        <f>Table134568[[#This Row],[Subtitle5]]</f>
        <v>Oda XXIX de Salomón</v>
      </c>
      <c r="AO225" t="str">
        <f>[1]!Table1[[#Headers],[CANTO]]</f>
        <v>CANTO</v>
      </c>
      <c r="AP225" t="str">
        <f>Table134568[[#This Row],[CANTO]]</f>
        <v>TÚ ERES MI ESPERANZA, SEÑOR</v>
      </c>
    </row>
    <row r="226" spans="1:42" x14ac:dyDescent="0.35">
      <c r="A226">
        <v>237</v>
      </c>
      <c r="B226" t="s">
        <v>42</v>
      </c>
      <c r="C226">
        <v>1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45</v>
      </c>
      <c r="K226" t="s">
        <v>49</v>
      </c>
      <c r="L226" t="s">
        <v>50</v>
      </c>
      <c r="M226" t="s">
        <v>51</v>
      </c>
      <c r="N226" t="s">
        <v>45</v>
      </c>
      <c r="O226" s="3" t="s">
        <v>52</v>
      </c>
      <c r="P226" t="s">
        <v>45</v>
      </c>
      <c r="Q226" t="s">
        <v>53</v>
      </c>
      <c r="R226" t="s">
        <v>45</v>
      </c>
      <c r="S226" t="s">
        <v>18</v>
      </c>
      <c r="T226" t="str">
        <f>IF(Table134568[[#This Row],[Pentecostés]]="","",""", """)</f>
        <v>", "</v>
      </c>
      <c r="U226" t="s">
        <v>20</v>
      </c>
      <c r="V226" t="str">
        <f>IF(Table134568[[#This Row],[Virgen]]="","",""", """)</f>
        <v>", "</v>
      </c>
      <c r="W226" t="s">
        <v>28</v>
      </c>
      <c r="X226" t="str">
        <f>IF(Table134568[[#This Row],[Niños]]="","",""", """)</f>
        <v/>
      </c>
      <c r="Z226" t="str">
        <f>IF(Table134568[[#This Row],[Laudes]]="","",""", """)</f>
        <v/>
      </c>
      <c r="AB226" t="str">
        <f>IF(Table134568[[#This Row],[Entrada]]="","",""", """)</f>
        <v/>
      </c>
      <c r="AD226" t="s">
        <v>54</v>
      </c>
      <c r="AE226" s="4" t="s">
        <v>743</v>
      </c>
      <c r="AF226" t="s">
        <v>55</v>
      </c>
      <c r="AG226" t="str">
        <f>IF(Table134568[[#This Row],[Categoria]]="Liturgia","liturgia",LOWER(LEFT(Table134568[[#This Row],[Titulo]],1)))</f>
        <v>a</v>
      </c>
      <c r="AH226" t="str">
        <f>LOWER(LEFT(Table134568[[#This Row],[Titulo]],1))</f>
        <v>a</v>
      </c>
      <c r="AI226" t="str">
        <f>LOWER(LEFT(Table134568[[#This Row],[Categoria]],1))</f>
        <v>e</v>
      </c>
      <c r="AJ226" t="str">
        <f>_xlfn.CONCAT(Table134568[[#This Row],[ID]:[c021]])</f>
        <v>{id:1,title: "A la cena del Cordero", subtitle: "Himno lat. «Ad cenam Agni providi»", category: "Eleccion", moments: ["Pascua", "Pentecostés", "Entrada"], url: "/cantos/resucito/a/alacenadelcordero.html"},</v>
      </c>
      <c r="AK226" t="str">
        <f>UPPER(Table134568[[#This Row],[Titulo]])</f>
        <v>A LA CENA DEL CORDERO</v>
      </c>
      <c r="AL226" t="str">
        <f>LOWER(SUBSTITUTE(Table134568[[#This Row],[CANTO]], " ", ""))</f>
        <v>alacenadelcordero</v>
      </c>
      <c r="AM226" t="str">
        <f>Table134568[[#This Row],[Subtitle5]]</f>
        <v>Himno lat. «Ad cenam Agni providi»</v>
      </c>
      <c r="AO226" t="str">
        <f>[1]!Table1[[#Headers],[CANTO]]</f>
        <v>CANTO</v>
      </c>
      <c r="AP226" t="str">
        <f>Table134568[[#This Row],[CANTO]]</f>
        <v>A LA CENA DEL CORDERO</v>
      </c>
    </row>
    <row r="227" spans="1:42" x14ac:dyDescent="0.35">
      <c r="A227">
        <v>238</v>
      </c>
      <c r="B227" t="s">
        <v>42</v>
      </c>
      <c r="C227">
        <v>12</v>
      </c>
      <c r="D227" t="s">
        <v>43</v>
      </c>
      <c r="E227" t="s">
        <v>44</v>
      </c>
      <c r="F227" t="s">
        <v>45</v>
      </c>
      <c r="G227" t="s">
        <v>84</v>
      </c>
      <c r="H227" t="s">
        <v>47</v>
      </c>
      <c r="I227" t="s">
        <v>48</v>
      </c>
      <c r="J227" t="s">
        <v>45</v>
      </c>
      <c r="K227" t="s">
        <v>85</v>
      </c>
      <c r="L227" t="s">
        <v>50</v>
      </c>
      <c r="M227" t="s">
        <v>51</v>
      </c>
      <c r="N227" t="s">
        <v>45</v>
      </c>
      <c r="O227" s="3" t="s">
        <v>52</v>
      </c>
      <c r="P227" t="s">
        <v>45</v>
      </c>
      <c r="Q227" t="s">
        <v>53</v>
      </c>
      <c r="R227" t="s">
        <v>45</v>
      </c>
      <c r="S227" t="s">
        <v>65</v>
      </c>
      <c r="T227" t="str">
        <f>IF(Table134568[[#This Row],[Pentecostés]]="","",""", """)</f>
        <v>", "</v>
      </c>
      <c r="U227" t="s">
        <v>26</v>
      </c>
      <c r="V227" t="str">
        <f>IF(Table134568[[#This Row],[Virgen]]="","",""", """)</f>
        <v>", "</v>
      </c>
      <c r="W227" t="s">
        <v>66</v>
      </c>
      <c r="X227" t="str">
        <f>IF(Table134568[[#This Row],[Niños]]="","",""", """)</f>
        <v/>
      </c>
      <c r="Z227" t="str">
        <f>IF(Table134568[[#This Row],[Laudes]]="","",""", """)</f>
        <v/>
      </c>
      <c r="AB227" t="str">
        <f>IF(Table134568[[#This Row],[Entrada]]="","",""", """)</f>
        <v/>
      </c>
      <c r="AD227" t="s">
        <v>54</v>
      </c>
      <c r="AE227" s="4" t="s">
        <v>744</v>
      </c>
      <c r="AF227" t="s">
        <v>55</v>
      </c>
      <c r="AG227" t="str">
        <f>IF(Table134568[[#This Row],[Categoria]]="Liturgia","liturgia",LOWER(LEFT(Table134568[[#This Row],[Titulo]],1)))</f>
        <v>a</v>
      </c>
      <c r="AH227" t="str">
        <f>LOWER(LEFT(Table134568[[#This Row],[Titulo]],1))</f>
        <v>a</v>
      </c>
      <c r="AI227" t="str">
        <f>LOWER(LEFT(Table134568[[#This Row],[Categoria]],1))</f>
        <v>e</v>
      </c>
      <c r="AJ227" t="str">
        <f>_xlfn.CONCAT(Table134568[[#This Row],[ID]:[c021]])</f>
        <v>{id:12,title: "Adónde te escondiste, Amado", subtitle: "Cántico espiritual (San Juan de la Cruz) ", category: "Eleccion", moments: ["Cuaresma", "Laudes", "Antiguo Testamento"], url: "/cantos/resucito/a/adondeteescondisteamado.html"},</v>
      </c>
      <c r="AK227" t="str">
        <f>UPPER(Table134568[[#This Row],[Titulo]])</f>
        <v>ADÓNDE TE ESCONDISTE, AMADO</v>
      </c>
      <c r="AL227" t="str">
        <f>LOWER(SUBSTITUTE(Table134568[[#This Row],[CANTO]], " ", ""))</f>
        <v>adóndeteescondiste,amado</v>
      </c>
      <c r="AM227" t="str">
        <f>Table134568[[#This Row],[Subtitle5]]</f>
        <v xml:space="preserve">Cántico espiritual (San Juan de la Cruz) </v>
      </c>
      <c r="AO227" t="str">
        <f>[1]!Table1[[#Headers],[CANTO]]</f>
        <v>CANTO</v>
      </c>
      <c r="AP227" t="str">
        <f>Table134568[[#This Row],[CANTO]]</f>
        <v>ADÓNDE TE ESCONDISTE, AMADO</v>
      </c>
    </row>
    <row r="228" spans="1:42" x14ac:dyDescent="0.35">
      <c r="A228">
        <v>239</v>
      </c>
      <c r="B228" t="s">
        <v>42</v>
      </c>
      <c r="C228">
        <v>46</v>
      </c>
      <c r="D228" t="s">
        <v>43</v>
      </c>
      <c r="E228" t="s">
        <v>44</v>
      </c>
      <c r="F228" t="s">
        <v>45</v>
      </c>
      <c r="G228" t="s">
        <v>158</v>
      </c>
      <c r="H228" t="s">
        <v>47</v>
      </c>
      <c r="I228" t="s">
        <v>48</v>
      </c>
      <c r="J228" t="s">
        <v>45</v>
      </c>
      <c r="K228" t="s">
        <v>159</v>
      </c>
      <c r="L228" t="s">
        <v>50</v>
      </c>
      <c r="M228" t="s">
        <v>51</v>
      </c>
      <c r="N228" t="s">
        <v>45</v>
      </c>
      <c r="O228" s="3" t="s">
        <v>52</v>
      </c>
      <c r="P228" t="s">
        <v>45</v>
      </c>
      <c r="Q228" t="s">
        <v>53</v>
      </c>
      <c r="R228" t="s">
        <v>45</v>
      </c>
      <c r="S228" t="s">
        <v>75</v>
      </c>
      <c r="T228" t="str">
        <f>IF(Table134568[[#This Row],[Pentecostés]]="","",""", """)</f>
        <v>", "</v>
      </c>
      <c r="U228" t="s">
        <v>28</v>
      </c>
      <c r="V228" t="str">
        <f>IF(Table134568[[#This Row],[Virgen]]="","",""", """)</f>
        <v>", "</v>
      </c>
      <c r="W228" t="s">
        <v>59</v>
      </c>
      <c r="X228" t="str">
        <f>IF(Table134568[[#This Row],[Niños]]="","",""", """)</f>
        <v/>
      </c>
      <c r="Z228" t="str">
        <f>IF(Table134568[[#This Row],[Laudes]]="","",""", """)</f>
        <v/>
      </c>
      <c r="AB228" t="str">
        <f>IF(Table134568[[#This Row],[Entrada]]="","",""", """)</f>
        <v/>
      </c>
      <c r="AD228" t="s">
        <v>54</v>
      </c>
      <c r="AE228" s="4" t="s">
        <v>745</v>
      </c>
      <c r="AF228" t="s">
        <v>55</v>
      </c>
      <c r="AG228" t="str">
        <f>IF(Table134568[[#This Row],[Categoria]]="Liturgia","liturgia",LOWER(LEFT(Table134568[[#This Row],[Titulo]],1)))</f>
        <v>c</v>
      </c>
      <c r="AH228" t="str">
        <f>LOWER(LEFT(Table134568[[#This Row],[Titulo]],1))</f>
        <v>c</v>
      </c>
      <c r="AI228" t="str">
        <f>LOWER(LEFT(Table134568[[#This Row],[Categoria]],1))</f>
        <v>e</v>
      </c>
      <c r="AJ228" t="str">
        <f>_xlfn.CONCAT(Table134568[[#This Row],[ID]:[c021]])</f>
        <v>{id:46,title: "Como destila la miel", subtitle: "Oda XL de Salomón", category: "Eleccion", moments: ["Laudes/Visperas", "Entrada", "Comunión"], url: "/cantos/resucito/c/comodestilalamiel.html"},</v>
      </c>
      <c r="AK228" t="str">
        <f>UPPER(Table134568[[#This Row],[Titulo]])</f>
        <v>COMO DESTILA LA MIEL</v>
      </c>
      <c r="AL228" t="str">
        <f>LOWER(SUBSTITUTE(Table134568[[#This Row],[CANTO]], " ", ""))</f>
        <v>comodestilalamiel</v>
      </c>
      <c r="AM228" t="str">
        <f>Table134568[[#This Row],[Subtitle5]]</f>
        <v>Oda XL de Salomón</v>
      </c>
      <c r="AO228" t="str">
        <f>[1]!Table1[[#Headers],[CANTO]]</f>
        <v>CANTO</v>
      </c>
      <c r="AP228" t="str">
        <f>Table134568[[#This Row],[CANTO]]</f>
        <v>COMO DESTILA LA MIEL</v>
      </c>
    </row>
    <row r="229" spans="1:42" x14ac:dyDescent="0.35">
      <c r="A229">
        <v>240</v>
      </c>
      <c r="B229" t="s">
        <v>42</v>
      </c>
      <c r="C229">
        <v>50</v>
      </c>
      <c r="D229" t="s">
        <v>43</v>
      </c>
      <c r="E229" t="s">
        <v>44</v>
      </c>
      <c r="F229" t="s">
        <v>45</v>
      </c>
      <c r="G229" t="s">
        <v>167</v>
      </c>
      <c r="H229" t="s">
        <v>47</v>
      </c>
      <c r="I229" t="s">
        <v>48</v>
      </c>
      <c r="J229" t="s">
        <v>45</v>
      </c>
      <c r="K229" t="s">
        <v>168</v>
      </c>
      <c r="L229" t="s">
        <v>50</v>
      </c>
      <c r="M229" t="s">
        <v>51</v>
      </c>
      <c r="N229" t="s">
        <v>45</v>
      </c>
      <c r="O229" s="3" t="s">
        <v>52</v>
      </c>
      <c r="P229" t="s">
        <v>45</v>
      </c>
      <c r="Q229" t="s">
        <v>53</v>
      </c>
      <c r="R229" t="s">
        <v>45</v>
      </c>
      <c r="S229" t="s">
        <v>93</v>
      </c>
      <c r="T229" t="str">
        <f>IF(Table134568[[#This Row],[Pentecostés]]="","",""", """)</f>
        <v>", "</v>
      </c>
      <c r="U229" t="s">
        <v>28</v>
      </c>
      <c r="V229" t="str">
        <f>IF(Table134568[[#This Row],[Virgen]]="","",""", """)</f>
        <v>", "</v>
      </c>
      <c r="W229" t="s">
        <v>101</v>
      </c>
      <c r="X229" t="str">
        <f>IF(Table134568[[#This Row],[Niños]]="","",""", """)</f>
        <v>", "</v>
      </c>
      <c r="Y229" t="s">
        <v>81</v>
      </c>
      <c r="Z229" t="str">
        <f>IF(Table134568[[#This Row],[Laudes]]="","",""", """)</f>
        <v>", "</v>
      </c>
      <c r="AA229" t="s">
        <v>66</v>
      </c>
      <c r="AB229" t="str">
        <f>IF(Table134568[[#This Row],[Entrada]]="","",""", """)</f>
        <v/>
      </c>
      <c r="AD229" t="s">
        <v>54</v>
      </c>
      <c r="AE229" s="4" t="s">
        <v>746</v>
      </c>
      <c r="AF229" t="s">
        <v>55</v>
      </c>
      <c r="AG229" t="str">
        <f>IF(Table134568[[#This Row],[Categoria]]="Liturgia","liturgia",LOWER(LEFT(Table134568[[#This Row],[Titulo]],1)))</f>
        <v>c</v>
      </c>
      <c r="AH229" t="str">
        <f>LOWER(LEFT(Table134568[[#This Row],[Titulo]],1))</f>
        <v>c</v>
      </c>
      <c r="AI229" t="str">
        <f>LOWER(LEFT(Table134568[[#This Row],[Categoria]],1))</f>
        <v>e</v>
      </c>
      <c r="AJ229" t="str">
        <f>_xlfn.CONCAT(Table134568[[#This Row],[ID]:[c021]])</f>
        <v>{id:50,title: "Como lirio entre los cardos", subtitle: "Cantar de los cantares 1,13ss ", category: "Eleccion", moments: ["Adviento", "Entrada", "Paz", "Final", "Antiguo Testamento"], url: "/cantos/resucito/c/comolirioentreloscardos.html"},</v>
      </c>
      <c r="AK229" t="str">
        <f>UPPER(Table134568[[#This Row],[Titulo]])</f>
        <v>COMO LIRIO ENTRE LOS CARDOS</v>
      </c>
      <c r="AL229" t="str">
        <f>LOWER(SUBSTITUTE(Table134568[[#This Row],[CANTO]], " ", ""))</f>
        <v>comolirioentreloscardos</v>
      </c>
      <c r="AM229" t="str">
        <f>Table134568[[#This Row],[Subtitle5]]</f>
        <v xml:space="preserve">Cantar de los cantares 1,13ss </v>
      </c>
      <c r="AO229" t="str">
        <f>[1]!Table1[[#Headers],[CANTO]]</f>
        <v>CANTO</v>
      </c>
      <c r="AP229" t="str">
        <f>Table134568[[#This Row],[CANTO]]</f>
        <v>COMO LIRIO ENTRE LOS CARDOS</v>
      </c>
    </row>
    <row r="230" spans="1:42" x14ac:dyDescent="0.35">
      <c r="A230">
        <v>241</v>
      </c>
      <c r="B230" t="s">
        <v>42</v>
      </c>
      <c r="C230">
        <v>102</v>
      </c>
      <c r="D230" t="s">
        <v>43</v>
      </c>
      <c r="E230" t="s">
        <v>44</v>
      </c>
      <c r="F230" t="s">
        <v>45</v>
      </c>
      <c r="G230" t="s">
        <v>272</v>
      </c>
      <c r="H230" t="s">
        <v>47</v>
      </c>
      <c r="I230" t="s">
        <v>48</v>
      </c>
      <c r="J230" t="s">
        <v>45</v>
      </c>
      <c r="K230" t="s">
        <v>273</v>
      </c>
      <c r="L230" t="s">
        <v>50</v>
      </c>
      <c r="M230" t="s">
        <v>51</v>
      </c>
      <c r="N230" t="s">
        <v>45</v>
      </c>
      <c r="O230" s="3" t="s">
        <v>52</v>
      </c>
      <c r="P230" t="s">
        <v>45</v>
      </c>
      <c r="Q230" t="s">
        <v>53</v>
      </c>
      <c r="R230" t="s">
        <v>45</v>
      </c>
      <c r="S230" t="s">
        <v>18</v>
      </c>
      <c r="T230" t="str">
        <f>IF(Table134568[[#This Row],[Pentecostés]]="","",""", """)</f>
        <v/>
      </c>
      <c r="V230" t="str">
        <f>IF(Table134568[[#This Row],[Virgen]]="","",""", """)</f>
        <v/>
      </c>
      <c r="X230" t="str">
        <f>IF(Table134568[[#This Row],[Niños]]="","",""", """)</f>
        <v/>
      </c>
      <c r="Z230" t="str">
        <f>IF(Table134568[[#This Row],[Laudes]]="","",""", """)</f>
        <v/>
      </c>
      <c r="AB230" t="str">
        <f>IF(Table134568[[#This Row],[Entrada]]="","",""", """)</f>
        <v/>
      </c>
      <c r="AD230" t="s">
        <v>54</v>
      </c>
      <c r="AE230" s="4" t="s">
        <v>747</v>
      </c>
      <c r="AF230" t="s">
        <v>55</v>
      </c>
      <c r="AG230" t="str">
        <f>IF(Table134568[[#This Row],[Categoria]]="Liturgia","liturgia",LOWER(LEFT(Table134568[[#This Row],[Titulo]],1)))</f>
        <v>h</v>
      </c>
      <c r="AH230" t="str">
        <f>LOWER(LEFT(Table134568[[#This Row],[Titulo]],1))</f>
        <v>h</v>
      </c>
      <c r="AI230" t="str">
        <f>LOWER(LEFT(Table134568[[#This Row],[Categoria]],1))</f>
        <v>e</v>
      </c>
      <c r="AJ230" t="str">
        <f>_xlfn.CONCAT(Table134568[[#This Row],[ID]:[c021]])</f>
        <v>{id:102,title: "Hermosa eres, amiga mía", subtitle: "Cantar de los cantares 6-7", category: "Eleccion", moments: ["Pascua"], url: "/cantos/resucito/h/hermosaeresamigamia.html"},</v>
      </c>
      <c r="AK230" t="str">
        <f>UPPER(Table134568[[#This Row],[Titulo]])</f>
        <v>HERMOSA ERES, AMIGA MÍA</v>
      </c>
      <c r="AL230" t="str">
        <f>LOWER(SUBSTITUTE(Table134568[[#This Row],[CANTO]], " ", ""))</f>
        <v>hermosaeres,amigamía</v>
      </c>
      <c r="AM230" t="str">
        <f>Table134568[[#This Row],[Subtitle5]]</f>
        <v>Cantar de los cantares 6-7</v>
      </c>
      <c r="AO230" t="str">
        <f>[1]!Table1[[#Headers],[CANTO]]</f>
        <v>CANTO</v>
      </c>
      <c r="AP230" t="str">
        <f>Table134568[[#This Row],[CANTO]]</f>
        <v>HERMOSA ERES, AMIGA MÍA</v>
      </c>
    </row>
    <row r="231" spans="1:42" x14ac:dyDescent="0.35">
      <c r="A231">
        <v>242</v>
      </c>
      <c r="B231" t="s">
        <v>42</v>
      </c>
      <c r="C231">
        <v>120</v>
      </c>
      <c r="D231" t="s">
        <v>43</v>
      </c>
      <c r="E231" t="s">
        <v>44</v>
      </c>
      <c r="F231" t="s">
        <v>45</v>
      </c>
      <c r="G231" t="s">
        <v>308</v>
      </c>
      <c r="H231" t="s">
        <v>47</v>
      </c>
      <c r="I231" t="s">
        <v>48</v>
      </c>
      <c r="J231" t="s">
        <v>45</v>
      </c>
      <c r="K231" t="s">
        <v>309</v>
      </c>
      <c r="L231" t="s">
        <v>50</v>
      </c>
      <c r="M231" t="s">
        <v>51</v>
      </c>
      <c r="N231" t="s">
        <v>45</v>
      </c>
      <c r="O231" s="3" t="s">
        <v>52</v>
      </c>
      <c r="P231" t="s">
        <v>45</v>
      </c>
      <c r="Q231" t="s">
        <v>53</v>
      </c>
      <c r="R231" t="s">
        <v>45</v>
      </c>
      <c r="S231" t="s">
        <v>59</v>
      </c>
      <c r="T231" t="str">
        <f>IF(Table134568[[#This Row],[Pentecostés]]="","",""", """)</f>
        <v>", "</v>
      </c>
      <c r="U231" t="s">
        <v>66</v>
      </c>
      <c r="V231" t="str">
        <f>IF(Table134568[[#This Row],[Virgen]]="","",""", """)</f>
        <v/>
      </c>
      <c r="X231" t="str">
        <f>IF(Table134568[[#This Row],[Niños]]="","",""", """)</f>
        <v/>
      </c>
      <c r="Z231" t="str">
        <f>IF(Table134568[[#This Row],[Laudes]]="","",""", """)</f>
        <v/>
      </c>
      <c r="AB231" t="str">
        <f>IF(Table134568[[#This Row],[Entrada]]="","",""", """)</f>
        <v/>
      </c>
      <c r="AD231" t="s">
        <v>54</v>
      </c>
      <c r="AE231" s="4" t="s">
        <v>748</v>
      </c>
      <c r="AF231" t="s">
        <v>55</v>
      </c>
      <c r="AG231" t="str">
        <f>IF(Table134568[[#This Row],[Categoria]]="Liturgia","liturgia",LOWER(LEFT(Table134568[[#This Row],[Titulo]],1)))</f>
        <v>l</v>
      </c>
      <c r="AH231" t="str">
        <f>LOWER(LEFT(Table134568[[#This Row],[Titulo]],1))</f>
        <v>l</v>
      </c>
      <c r="AI231" t="str">
        <f>LOWER(LEFT(Table134568[[#This Row],[Categoria]],1))</f>
        <v>e</v>
      </c>
      <c r="AJ231" t="str">
        <f>_xlfn.CONCAT(Table134568[[#This Row],[ID]:[c021]])</f>
        <v>{id:120,title: "La paloma voló", subtitle: "Oda XXIV de Salomón", category: "Eleccion", moments: ["Comunión", "Antiguo Testamento"], url: "/cantos/resucito/l/lapalomavolo.html"},</v>
      </c>
      <c r="AK231" t="str">
        <f>UPPER(Table134568[[#This Row],[Titulo]])</f>
        <v>LA PALOMA VOLÓ</v>
      </c>
      <c r="AL231" t="str">
        <f>LOWER(SUBSTITUTE(Table134568[[#This Row],[CANTO]], " ", ""))</f>
        <v>lapalomavoló</v>
      </c>
      <c r="AM231" t="str">
        <f>Table134568[[#This Row],[Subtitle5]]</f>
        <v>Oda XXIV de Salomón</v>
      </c>
      <c r="AO231" t="str">
        <f>[1]!Table1[[#Headers],[CANTO]]</f>
        <v>CANTO</v>
      </c>
      <c r="AP231" t="str">
        <f>Table134568[[#This Row],[CANTO]]</f>
        <v>LA PALOMA VOLÓ</v>
      </c>
    </row>
    <row r="232" spans="1:42" x14ac:dyDescent="0.35">
      <c r="A232">
        <v>243</v>
      </c>
      <c r="B232" t="s">
        <v>42</v>
      </c>
      <c r="C232">
        <v>141</v>
      </c>
      <c r="D232" t="s">
        <v>43</v>
      </c>
      <c r="E232" t="s">
        <v>44</v>
      </c>
      <c r="F232" t="s">
        <v>45</v>
      </c>
      <c r="G232" t="s">
        <v>347</v>
      </c>
      <c r="H232" t="s">
        <v>47</v>
      </c>
      <c r="I232" t="s">
        <v>48</v>
      </c>
      <c r="J232" t="s">
        <v>45</v>
      </c>
      <c r="K232" t="s">
        <v>348</v>
      </c>
      <c r="L232" t="s">
        <v>50</v>
      </c>
      <c r="M232" t="s">
        <v>51</v>
      </c>
      <c r="N232" t="s">
        <v>45</v>
      </c>
      <c r="O232" s="3" t="s">
        <v>52</v>
      </c>
      <c r="P232" t="s">
        <v>45</v>
      </c>
      <c r="Q232" t="s">
        <v>53</v>
      </c>
      <c r="R232" t="s">
        <v>45</v>
      </c>
      <c r="S232" t="s">
        <v>65</v>
      </c>
      <c r="T232" t="str">
        <f>IF(Table134568[[#This Row],[Pentecostés]]="","",""", """)</f>
        <v>", "</v>
      </c>
      <c r="U232" t="s">
        <v>26</v>
      </c>
      <c r="V232" t="str">
        <f>IF(Table134568[[#This Row],[Virgen]]="","",""", """)</f>
        <v>", "</v>
      </c>
      <c r="W232" t="s">
        <v>66</v>
      </c>
      <c r="X232" t="str">
        <f>IF(Table134568[[#This Row],[Niños]]="","",""", """)</f>
        <v/>
      </c>
      <c r="Z232" t="str">
        <f>IF(Table134568[[#This Row],[Laudes]]="","",""", """)</f>
        <v/>
      </c>
      <c r="AB232" t="str">
        <f>IF(Table134568[[#This Row],[Entrada]]="","",""", """)</f>
        <v/>
      </c>
      <c r="AD232" t="s">
        <v>54</v>
      </c>
      <c r="AE232" s="4" t="s">
        <v>749</v>
      </c>
      <c r="AF232" t="s">
        <v>55</v>
      </c>
      <c r="AG232" t="str">
        <f>IF(Table134568[[#This Row],[Categoria]]="Liturgia","liturgia",LOWER(LEFT(Table134568[[#This Row],[Titulo]],1)))</f>
        <v>m</v>
      </c>
      <c r="AH232" t="str">
        <f>LOWER(LEFT(Table134568[[#This Row],[Titulo]],1))</f>
        <v>m</v>
      </c>
      <c r="AI232" t="str">
        <f>LOWER(LEFT(Table134568[[#This Row],[Categoria]],1))</f>
        <v>e</v>
      </c>
      <c r="AJ232" t="str">
        <f>_xlfn.CONCAT(Table134568[[#This Row],[ID]:[c021]])</f>
        <v>{id:141,title: "Me robaste el corazón", subtitle: "Cantar de los cantares 4,9 - 5,1", category: "Eleccion", moments: ["Cuaresma", "Laudes", "Antiguo Testamento"], url: "/cantos/resucito/m/merobasteelcorazon.html"},</v>
      </c>
      <c r="AK232" t="str">
        <f>UPPER(Table134568[[#This Row],[Titulo]])</f>
        <v>ME ROBASTE EL CORAZÓN</v>
      </c>
      <c r="AL232" t="str">
        <f>LOWER(SUBSTITUTE(Table134568[[#This Row],[CANTO]], " ", ""))</f>
        <v>merobasteelcorazón</v>
      </c>
      <c r="AM232" t="str">
        <f>Table134568[[#This Row],[Subtitle5]]</f>
        <v>Cantar de los cantares 4,9 - 5,1</v>
      </c>
      <c r="AO232" t="str">
        <f>[1]!Table1[[#Headers],[CANTO]]</f>
        <v>CANTO</v>
      </c>
      <c r="AP232" t="str">
        <f>Table134568[[#This Row],[CANTO]]</f>
        <v>ME ROBASTE EL CORAZÓN</v>
      </c>
    </row>
    <row r="233" spans="1:42" x14ac:dyDescent="0.35">
      <c r="A233">
        <v>244</v>
      </c>
      <c r="B233" t="s">
        <v>42</v>
      </c>
      <c r="C233">
        <v>209</v>
      </c>
      <c r="D233" t="s">
        <v>43</v>
      </c>
      <c r="E233" t="s">
        <v>44</v>
      </c>
      <c r="F233" t="s">
        <v>45</v>
      </c>
      <c r="G233" t="s">
        <v>466</v>
      </c>
      <c r="H233" t="s">
        <v>47</v>
      </c>
      <c r="I233" t="s">
        <v>48</v>
      </c>
      <c r="J233" t="s">
        <v>45</v>
      </c>
      <c r="K233" t="s">
        <v>467</v>
      </c>
      <c r="L233" t="s">
        <v>50</v>
      </c>
      <c r="M233" t="s">
        <v>51</v>
      </c>
      <c r="N233" t="s">
        <v>45</v>
      </c>
      <c r="O233" s="3" t="s">
        <v>52</v>
      </c>
      <c r="P233" t="s">
        <v>45</v>
      </c>
      <c r="Q233" t="s">
        <v>53</v>
      </c>
      <c r="R233" t="s">
        <v>45</v>
      </c>
      <c r="S233" t="s">
        <v>65</v>
      </c>
      <c r="T233" t="str">
        <f>IF(Table134568[[#This Row],[Pentecostés]]="","",""", """)</f>
        <v>", "</v>
      </c>
      <c r="U233" t="s">
        <v>66</v>
      </c>
      <c r="V233" t="str">
        <f>IF(Table134568[[#This Row],[Virgen]]="","",""", """)</f>
        <v/>
      </c>
      <c r="X233" t="str">
        <f>IF(Table134568[[#This Row],[Niños]]="","",""", """)</f>
        <v/>
      </c>
      <c r="Z233" t="str">
        <f>IF(Table134568[[#This Row],[Laudes]]="","",""", """)</f>
        <v/>
      </c>
      <c r="AB233" t="str">
        <f>IF(Table134568[[#This Row],[Entrada]]="","",""", """)</f>
        <v/>
      </c>
      <c r="AD233" t="s">
        <v>54</v>
      </c>
      <c r="AE233" s="4" t="s">
        <v>750</v>
      </c>
      <c r="AF233" t="s">
        <v>55</v>
      </c>
      <c r="AG233" t="str">
        <f>IF(Table134568[[#This Row],[Categoria]]="Liturgia","liturgia",LOWER(LEFT(Table134568[[#This Row],[Titulo]],1)))</f>
        <v>s</v>
      </c>
      <c r="AH233" t="str">
        <f>LOWER(LEFT(Table134568[[#This Row],[Titulo]],1))</f>
        <v>s</v>
      </c>
      <c r="AI233" t="str">
        <f>LOWER(LEFT(Table134568[[#This Row],[Categoria]],1))</f>
        <v>e</v>
      </c>
      <c r="AJ233" t="str">
        <f>_xlfn.CONCAT(Table134568[[#This Row],[ID]:[c021]])</f>
        <v>{id:209,title: "Suba el Esposo al leño de su tálamo", subtitle: "Himno (San Quodvultdeus)", category: "Eleccion", moments: ["Cuaresma", "Antiguo Testamento"], url: "/cantos/resucito/s/subaelesposoallenodesutalamo.html"},</v>
      </c>
      <c r="AK233" t="str">
        <f>UPPER(Table134568[[#This Row],[Titulo]])</f>
        <v>SUBA EL ESPOSO AL LEÑO DE SU TÁLAMO</v>
      </c>
      <c r="AL233" t="str">
        <f>LOWER(SUBSTITUTE(Table134568[[#This Row],[CANTO]], " ", ""))</f>
        <v>subaelesposoalleñodesutálamo</v>
      </c>
      <c r="AM233" t="str">
        <f>Table134568[[#This Row],[Subtitle5]]</f>
        <v>Himno (San Quodvultdeus)</v>
      </c>
      <c r="AO233" t="str">
        <f>[1]!Table1[[#Headers],[CANTO]]</f>
        <v>CANTO</v>
      </c>
      <c r="AP233" t="str">
        <f>Table134568[[#This Row],[CANTO]]</f>
        <v>SUBA EL ESPOSO AL LEÑO DE SU TÁLAMO</v>
      </c>
    </row>
    <row r="234" spans="1:42" x14ac:dyDescent="0.35">
      <c r="A234">
        <v>245</v>
      </c>
      <c r="B234" t="s">
        <v>42</v>
      </c>
      <c r="C234">
        <v>234</v>
      </c>
      <c r="D234" t="s">
        <v>43</v>
      </c>
      <c r="E234" t="s">
        <v>44</v>
      </c>
      <c r="F234" t="s">
        <v>45</v>
      </c>
      <c r="G234" t="s">
        <v>512</v>
      </c>
      <c r="H234" t="s">
        <v>47</v>
      </c>
      <c r="I234" t="s">
        <v>48</v>
      </c>
      <c r="J234" t="s">
        <v>45</v>
      </c>
      <c r="K234" t="s">
        <v>513</v>
      </c>
      <c r="L234" t="s">
        <v>50</v>
      </c>
      <c r="M234" t="s">
        <v>51</v>
      </c>
      <c r="N234" t="s">
        <v>45</v>
      </c>
      <c r="O234" t="s">
        <v>58</v>
      </c>
      <c r="P234" t="s">
        <v>45</v>
      </c>
      <c r="Q234" t="s">
        <v>53</v>
      </c>
      <c r="R234" t="s">
        <v>45</v>
      </c>
      <c r="S234" t="s">
        <v>65</v>
      </c>
      <c r="T234" t="str">
        <f>IF(Table134568[[#This Row],[Pentecostés]]="","",""", """)</f>
        <v>", "</v>
      </c>
      <c r="U234" t="s">
        <v>26</v>
      </c>
      <c r="V234" t="str">
        <f>IF(Table134568[[#This Row],[Virgen]]="","",""", """)</f>
        <v>", "</v>
      </c>
      <c r="W234" t="s">
        <v>66</v>
      </c>
      <c r="X234" t="str">
        <f>IF(Table134568[[#This Row],[Niños]]="","",""", """)</f>
        <v/>
      </c>
      <c r="Z234" t="str">
        <f>IF(Table134568[[#This Row],[Laudes]]="","",""", """)</f>
        <v/>
      </c>
      <c r="AB234" t="str">
        <f>IF(Table134568[[#This Row],[Entrada]]="","",""", """)</f>
        <v/>
      </c>
      <c r="AD234" t="s">
        <v>54</v>
      </c>
      <c r="AE234" s="4" t="s">
        <v>751</v>
      </c>
      <c r="AF234" t="s">
        <v>55</v>
      </c>
      <c r="AG234" t="str">
        <f>IF(Table134568[[#This Row],[Categoria]]="Liturgia","liturgia",LOWER(LEFT(Table134568[[#This Row],[Titulo]],1)))</f>
        <v>p</v>
      </c>
      <c r="AH234" t="str">
        <f>LOWER(LEFT(Table134568[[#This Row],[Titulo]],1))</f>
        <v>p</v>
      </c>
      <c r="AI234" t="str">
        <f>LOWER(LEFT(Table134568[[#This Row],[Categoria]],1))</f>
        <v>p</v>
      </c>
      <c r="AJ234" t="str">
        <f>_xlfn.CONCAT(Table134568[[#This Row],[ID]:[c021]])</f>
        <v>{id:234,title: "Prountuario de Acordes", subtitle: "Notas", category: "Precatecumenado", moments: ["Cuaresma", "Laudes", "Antiguo Testamento"], url: "/cantos/resucito/p/prountuariodeacordes.html"},</v>
      </c>
      <c r="AK234" t="str">
        <f>UPPER(Table134568[[#This Row],[Titulo]])</f>
        <v>PROUNTUARIO DE ACORDES</v>
      </c>
      <c r="AL234" t="str">
        <f>LOWER(SUBSTITUTE(Table134568[[#This Row],[CANTO]], " ", ""))</f>
        <v>prountuariodeacordes</v>
      </c>
      <c r="AM234" t="str">
        <f>Table134568[[#This Row],[Subtitle5]]</f>
        <v>Notas</v>
      </c>
      <c r="AO234" t="str">
        <f>[1]!Table1[[#Headers],[CANTO]]</f>
        <v>CANTO</v>
      </c>
      <c r="AP234" t="str">
        <f>Table134568[[#This Row],[CANTO]]</f>
        <v>PROUNTUARIO DE ACORDES</v>
      </c>
    </row>
    <row r="235" spans="1:42" x14ac:dyDescent="0.35">
      <c r="A235">
        <v>246</v>
      </c>
      <c r="B235" t="s">
        <v>42</v>
      </c>
      <c r="C235">
        <v>235</v>
      </c>
      <c r="D235" t="s">
        <v>43</v>
      </c>
      <c r="E235" t="s">
        <v>44</v>
      </c>
      <c r="F235" t="s">
        <v>45</v>
      </c>
      <c r="G235" t="s">
        <v>514</v>
      </c>
      <c r="H235" t="s">
        <v>47</v>
      </c>
      <c r="I235" t="s">
        <v>48</v>
      </c>
      <c r="J235" t="s">
        <v>45</v>
      </c>
      <c r="K235" t="s">
        <v>515</v>
      </c>
      <c r="L235" t="s">
        <v>50</v>
      </c>
      <c r="M235" t="s">
        <v>51</v>
      </c>
      <c r="N235" t="s">
        <v>45</v>
      </c>
      <c r="O235" s="8" t="s">
        <v>162</v>
      </c>
      <c r="P235" t="s">
        <v>45</v>
      </c>
      <c r="Q235" t="s">
        <v>53</v>
      </c>
      <c r="R235" t="s">
        <v>45</v>
      </c>
      <c r="S235" t="s">
        <v>66</v>
      </c>
      <c r="T235" t="str">
        <f>IF(Table134568[[#This Row],[Pentecostés]]="","",""", """)</f>
        <v/>
      </c>
      <c r="V235" t="str">
        <f>IF(Table134568[[#This Row],[Virgen]]="","",""", """)</f>
        <v/>
      </c>
      <c r="X235" t="str">
        <f>IF(Table134568[[#This Row],[Niños]]="","",""", """)</f>
        <v/>
      </c>
      <c r="Z235" t="str">
        <f>IF(Table134568[[#This Row],[Laudes]]="","",""", """)</f>
        <v/>
      </c>
      <c r="AB235" t="str">
        <f>IF(Table134568[[#This Row],[Entrada]]="","",""", """)</f>
        <v/>
      </c>
      <c r="AD235" t="s">
        <v>54</v>
      </c>
      <c r="AE235" s="4" t="s">
        <v>752</v>
      </c>
      <c r="AF235" t="s">
        <v>55</v>
      </c>
      <c r="AG235" t="str">
        <f>IF(Table134568[[#This Row],[Categoria]]="Liturgia","liturgia",LOWER(LEFT(Table134568[[#This Row],[Titulo]],1)))</f>
        <v>l</v>
      </c>
      <c r="AH235" t="str">
        <f>LOWER(LEFT(Table134568[[#This Row],[Titulo]],1))</f>
        <v>l</v>
      </c>
      <c r="AI235" t="str">
        <f>LOWER(LEFT(Table134568[[#This Row],[Categoria]],1))</f>
        <v>c</v>
      </c>
      <c r="AJ235" t="str">
        <f>_xlfn.CONCAT(Table134568[[#This Row],[ID]:[c021]])</f>
        <v>{id:235,title: "Libro de Canto en PDF", subtitle: "Cantos del Camino Neo Catecumenal ", category: "Catecumenado", moments: ["Antiguo Testamento"], url: "/cantos/resucito/l/librodecantoenpdf.html"},</v>
      </c>
      <c r="AK235" t="str">
        <f>UPPER(Table134568[[#This Row],[Titulo]])</f>
        <v>LIBRO DE CANTO EN PDF</v>
      </c>
      <c r="AL235" t="str">
        <f>LOWER(SUBSTITUTE(Table134568[[#This Row],[CANTO]], " ", ""))</f>
        <v>librodecantoenpdf</v>
      </c>
      <c r="AM235" t="str">
        <f>Table134568[[#This Row],[Subtitle5]]</f>
        <v xml:space="preserve">Cantos del Camino Neo Catecumenal </v>
      </c>
      <c r="AO235" t="str">
        <f>[1]!Table1[[#Headers],[CANTO]]</f>
        <v>CANTO</v>
      </c>
      <c r="AP235" t="str">
        <f>Table134568[[#This Row],[CANTO]]</f>
        <v>LIBRO DE CANTO EN PDF</v>
      </c>
    </row>
    <row r="236" spans="1:42" x14ac:dyDescent="0.35">
      <c r="B236" t="s">
        <v>42</v>
      </c>
      <c r="D236" t="s">
        <v>43</v>
      </c>
      <c r="E236" t="s">
        <v>44</v>
      </c>
      <c r="F236" t="s">
        <v>45</v>
      </c>
      <c r="H236" t="s">
        <v>47</v>
      </c>
      <c r="I236" t="s">
        <v>48</v>
      </c>
      <c r="J236" t="s">
        <v>45</v>
      </c>
      <c r="L236" t="s">
        <v>50</v>
      </c>
      <c r="M236" t="s">
        <v>51</v>
      </c>
      <c r="N236" t="s">
        <v>45</v>
      </c>
      <c r="P236" t="s">
        <v>45</v>
      </c>
      <c r="Q236" t="s">
        <v>53</v>
      </c>
      <c r="R236" t="s">
        <v>45</v>
      </c>
      <c r="S236" t="s">
        <v>28</v>
      </c>
      <c r="T236" t="str">
        <f>IF(Table134568[[#This Row],[Pentecostés]]="","",""", """)</f>
        <v>", "</v>
      </c>
      <c r="U236" t="s">
        <v>81</v>
      </c>
      <c r="V236" t="str">
        <f>IF(Table134568[[#This Row],[Virgen]]="","",""", """)</f>
        <v>", "</v>
      </c>
      <c r="W236" t="s">
        <v>66</v>
      </c>
      <c r="X236" t="str">
        <f>IF(Table134568[[#This Row],[Niños]]="","",""", """)</f>
        <v/>
      </c>
      <c r="Z236" t="str">
        <f>IF(Table134568[[#This Row],[Laudes]]="","",""", """)</f>
        <v/>
      </c>
      <c r="AB236" t="str">
        <f>IF(Table134568[[#This Row],[Entrada]]="","",""", """)</f>
        <v/>
      </c>
      <c r="AD236" t="s">
        <v>54</v>
      </c>
      <c r="AE236" s="4" t="s">
        <v>753</v>
      </c>
      <c r="AF236" t="s">
        <v>55</v>
      </c>
      <c r="AG236" t="str">
        <f>IF(Table134568[[#This Row],[Categoria]]="Liturgia","liturgia",LOWER(LEFT(Table134568[[#This Row],[Titulo]],1)))</f>
        <v/>
      </c>
      <c r="AH236" t="str">
        <f>LOWER(LEFT(Table134568[[#This Row],[Titulo]],1))</f>
        <v/>
      </c>
      <c r="AI236" t="str">
        <f>LOWER(LEFT(Table134568[[#This Row],[Categoria]],1))</f>
        <v/>
      </c>
      <c r="AJ236" t="str">
        <f>_xlfn.CONCAT(Table134568[[#This Row],[ID]:[c021]])</f>
        <v>{id:,title: "", subtitle: "", category: "", moments: ["Entrada", "Final", "Antiguo Testamento"], url: "/cantos/resucito//.html"},</v>
      </c>
      <c r="AK236" t="str">
        <f>UPPER(Table134568[[#This Row],[Titulo]])</f>
        <v/>
      </c>
      <c r="AL236" t="str">
        <f>LOWER(SUBSTITUTE(Table134568[[#This Row],[CANTO]], " ", ""))</f>
        <v/>
      </c>
      <c r="AM236">
        <f>Table134568[[#This Row],[Subtitle5]]</f>
        <v>0</v>
      </c>
      <c r="AO236" t="str">
        <f>[1]!Table1[[#Headers],[CANTO]]</f>
        <v>CANTO</v>
      </c>
      <c r="AP236" t="str">
        <f>Table134568[[#This Row],[CANTO]]</f>
        <v/>
      </c>
    </row>
    <row r="237" spans="1:42" x14ac:dyDescent="0.35">
      <c r="B237" t="s">
        <v>42</v>
      </c>
      <c r="D237" t="s">
        <v>43</v>
      </c>
      <c r="E237" t="s">
        <v>44</v>
      </c>
      <c r="F237" t="s">
        <v>45</v>
      </c>
      <c r="H237" t="s">
        <v>47</v>
      </c>
      <c r="I237" t="s">
        <v>48</v>
      </c>
      <c r="J237" t="s">
        <v>45</v>
      </c>
      <c r="L237" t="s">
        <v>50</v>
      </c>
      <c r="M237" t="s">
        <v>51</v>
      </c>
      <c r="N237" t="s">
        <v>45</v>
      </c>
      <c r="P237" t="s">
        <v>45</v>
      </c>
      <c r="Q237" t="s">
        <v>53</v>
      </c>
      <c r="R237" t="s">
        <v>45</v>
      </c>
      <c r="S237" t="s">
        <v>65</v>
      </c>
      <c r="T237" t="str">
        <f>IF(Table134568[[#This Row],[Pentecostés]]="","",""", """)</f>
        <v>", "</v>
      </c>
      <c r="U237" t="s">
        <v>26</v>
      </c>
      <c r="V237" t="str">
        <f>IF(Table134568[[#This Row],[Virgen]]="","",""", """)</f>
        <v>", "</v>
      </c>
      <c r="W237" t="s">
        <v>28</v>
      </c>
      <c r="X237" t="str">
        <f>IF(Table134568[[#This Row],[Niños]]="","",""", """)</f>
        <v>", "</v>
      </c>
      <c r="Y237" t="s">
        <v>59</v>
      </c>
      <c r="Z237" t="str">
        <f>IF(Table134568[[#This Row],[Laudes]]="","",""", """)</f>
        <v>", "</v>
      </c>
      <c r="AA237" t="s">
        <v>62</v>
      </c>
      <c r="AB237" t="str">
        <f>IF(Table134568[[#This Row],[Entrada]]="","",""", """)</f>
        <v/>
      </c>
      <c r="AD237" t="s">
        <v>54</v>
      </c>
      <c r="AE237" s="4" t="s">
        <v>753</v>
      </c>
      <c r="AF237" t="s">
        <v>55</v>
      </c>
      <c r="AG237" t="str">
        <f>IF(Table134568[[#This Row],[Categoria]]="Liturgia","liturgia",LOWER(LEFT(Table134568[[#This Row],[Titulo]],1)))</f>
        <v/>
      </c>
      <c r="AH237" t="str">
        <f>LOWER(LEFT(Table134568[[#This Row],[Titulo]],1))</f>
        <v/>
      </c>
      <c r="AI237" t="str">
        <f>LOWER(LEFT(Table134568[[#This Row],[Categoria]],1))</f>
        <v/>
      </c>
      <c r="AJ237" t="str">
        <f>_xlfn.CONCAT(Table134568[[#This Row],[ID]:[c021]])</f>
        <v>{id:,title: "", subtitle: "", category: "", moments: ["Cuaresma", "Laudes", "Entrada", "Comunión", "Nuevo Testamento"], url: "/cantos/resucito//.html"},</v>
      </c>
      <c r="AK237" t="str">
        <f>UPPER(Table134568[[#This Row],[Titulo]])</f>
        <v/>
      </c>
      <c r="AL237" t="str">
        <f>LOWER(SUBSTITUTE(Table134568[[#This Row],[CANTO]], " ", ""))</f>
        <v/>
      </c>
      <c r="AM237">
        <f>Table134568[[#This Row],[Subtitle5]]</f>
        <v>0</v>
      </c>
      <c r="AO237" t="str">
        <f>[1]!Table1[[#Headers],[CANTO]]</f>
        <v>CANTO</v>
      </c>
      <c r="AP237" t="str">
        <f>Table134568[[#This Row],[CANTO]]</f>
        <v/>
      </c>
    </row>
    <row r="238" spans="1:42" x14ac:dyDescent="0.35">
      <c r="B238" t="s">
        <v>42</v>
      </c>
      <c r="D238" t="s">
        <v>43</v>
      </c>
      <c r="E238" t="s">
        <v>44</v>
      </c>
      <c r="F238" t="s">
        <v>45</v>
      </c>
      <c r="H238" t="s">
        <v>47</v>
      </c>
      <c r="I238" t="s">
        <v>48</v>
      </c>
      <c r="J238" t="s">
        <v>45</v>
      </c>
      <c r="L238" t="s">
        <v>50</v>
      </c>
      <c r="M238" t="s">
        <v>51</v>
      </c>
      <c r="N238" t="s">
        <v>45</v>
      </c>
      <c r="O238" s="3"/>
      <c r="P238" t="s">
        <v>45</v>
      </c>
      <c r="Q238" t="s">
        <v>53</v>
      </c>
      <c r="R238" t="s">
        <v>45</v>
      </c>
      <c r="S238" t="s">
        <v>513</v>
      </c>
      <c r="T238" t="str">
        <f>IF(Table134568[[#This Row],[Pentecostés]]="","",""", """)</f>
        <v/>
      </c>
      <c r="V238" t="str">
        <f>IF(Table134568[[#This Row],[Virgen]]="","",""", """)</f>
        <v/>
      </c>
      <c r="X238" t="str">
        <f>IF(Table134568[[#This Row],[Niños]]="","",""", """)</f>
        <v/>
      </c>
      <c r="Z238" t="str">
        <f>IF(Table134568[[#This Row],[Laudes]]="","",""", """)</f>
        <v/>
      </c>
      <c r="AB238" t="str">
        <f>IF(Table134568[[#This Row],[Entrada]]="","",""", """)</f>
        <v/>
      </c>
      <c r="AD238" t="s">
        <v>54</v>
      </c>
      <c r="AE238" s="4" t="s">
        <v>753</v>
      </c>
      <c r="AF238" t="s">
        <v>55</v>
      </c>
      <c r="AG238" t="str">
        <f>IF(Table134568[[#This Row],[Categoria]]="Liturgia","liturgia",LOWER(LEFT(Table134568[[#This Row],[Titulo]],1)))</f>
        <v/>
      </c>
      <c r="AH238" t="str">
        <f>LOWER(LEFT(Table134568[[#This Row],[Titulo]],1))</f>
        <v/>
      </c>
      <c r="AI238" t="str">
        <f>LOWER(LEFT(Table134568[[#This Row],[Categoria]],1))</f>
        <v/>
      </c>
      <c r="AJ238" t="str">
        <f>_xlfn.CONCAT(Table134568[[#This Row],[ID]:[c021]])</f>
        <v>{id:,title: "", subtitle: "", category: "", moments: ["Notas"], url: "/cantos/resucito//.html"},</v>
      </c>
      <c r="AK238" t="str">
        <f>UPPER(Table134568[[#This Row],[Titulo]])</f>
        <v/>
      </c>
      <c r="AL238" t="str">
        <f>LOWER(SUBSTITUTE(Table134568[[#This Row],[CANTO]], " ", ""))</f>
        <v/>
      </c>
      <c r="AM238">
        <f>Table134568[[#This Row],[Subtitle5]]</f>
        <v>0</v>
      </c>
      <c r="AO238" t="str">
        <f>[1]!Table1[[#Headers],[CANTO]]</f>
        <v>CANTO</v>
      </c>
      <c r="AP238" t="str">
        <f>Table134568[[#This Row],[CANTO]]</f>
        <v/>
      </c>
    </row>
    <row r="239" spans="1:42" x14ac:dyDescent="0.35">
      <c r="B239" t="s">
        <v>42</v>
      </c>
      <c r="D239" t="s">
        <v>43</v>
      </c>
      <c r="E239" t="s">
        <v>44</v>
      </c>
      <c r="F239" t="s">
        <v>45</v>
      </c>
      <c r="H239" t="s">
        <v>47</v>
      </c>
      <c r="I239" t="s">
        <v>48</v>
      </c>
      <c r="J239" t="s">
        <v>45</v>
      </c>
      <c r="L239" t="s">
        <v>50</v>
      </c>
      <c r="M239" t="s">
        <v>51</v>
      </c>
      <c r="N239" t="s">
        <v>45</v>
      </c>
      <c r="O239" s="3"/>
      <c r="P239" t="s">
        <v>45</v>
      </c>
      <c r="Q239" t="s">
        <v>53</v>
      </c>
      <c r="R239" t="s">
        <v>45</v>
      </c>
      <c r="S239" t="s">
        <v>516</v>
      </c>
      <c r="T239" t="str">
        <f>IF(Table134568[[#This Row],[Pentecostés]]="","",""", """)</f>
        <v/>
      </c>
      <c r="V239" t="str">
        <f>IF(Table134568[[#This Row],[Virgen]]="","",""", """)</f>
        <v/>
      </c>
      <c r="X239" t="str">
        <f>IF(Table134568[[#This Row],[Niños]]="","",""", """)</f>
        <v/>
      </c>
      <c r="Z239" t="str">
        <f>IF(Table134568[[#This Row],[Laudes]]="","",""", """)</f>
        <v/>
      </c>
      <c r="AB239" t="str">
        <f>IF(Table134568[[#This Row],[Entrada]]="","",""", """)</f>
        <v/>
      </c>
      <c r="AD239" t="s">
        <v>54</v>
      </c>
      <c r="AE239" s="4" t="s">
        <v>517</v>
      </c>
      <c r="AF239" t="s">
        <v>55</v>
      </c>
      <c r="AG239" t="str">
        <f>IF(Table134568[[#This Row],[Categoria]]="Liturgia","liturgia",LOWER(LEFT(Table134568[[#This Row],[Titulo]],1)))</f>
        <v/>
      </c>
      <c r="AH239" t="str">
        <f>LOWER(LEFT(Table134568[[#This Row],[Titulo]],1))</f>
        <v/>
      </c>
      <c r="AI239" t="str">
        <f>LOWER(LEFT(Table134568[[#This Row],[Categoria]],1))</f>
        <v/>
      </c>
      <c r="AJ239" t="str">
        <f>_xlfn.CONCAT(Table134568[[#This Row],[ID]:[c021]])</f>
        <v>{id:,title: "", subtitle: "", category: "", moments: ["Autor: Kiko Argüelo"], url: "/cantos/src/doc/resucito.pdf"},</v>
      </c>
      <c r="AK239" t="str">
        <f>UPPER(Table134568[[#This Row],[Titulo]])</f>
        <v/>
      </c>
      <c r="AL239" t="str">
        <f>LOWER(SUBSTITUTE(Table134568[[#This Row],[CANTO]], " ", ""))</f>
        <v/>
      </c>
      <c r="AM239">
        <f>Table134568[[#This Row],[Subtitle5]]</f>
        <v>0</v>
      </c>
      <c r="AO239" t="str">
        <f>[1]!Table1[[#Headers],[CANTO]]</f>
        <v>CANTO</v>
      </c>
      <c r="AP239" t="str">
        <f>Table134568[[#This Row],[CANTO]]</f>
        <v/>
      </c>
    </row>
  </sheetData>
  <mergeCells count="1">
    <mergeCell ref="C1:H1"/>
  </mergeCells>
  <hyperlinks>
    <hyperlink ref="C1:F1" location="Indice!A1" display="Indice!A1" xr:uid="{C40701B1-B68E-4015-B3CB-EA16669F2D2D}"/>
  </hyperlink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CD5F-5424-41D6-BDA7-7ED31EAF8404}">
  <dimension ref="A1:I235"/>
  <sheetViews>
    <sheetView topLeftCell="B1" zoomScale="175" zoomScaleNormal="175" workbookViewId="0">
      <selection activeCell="E6" sqref="E6"/>
    </sheetView>
  </sheetViews>
  <sheetFormatPr defaultRowHeight="14.5" x14ac:dyDescent="0.35"/>
  <cols>
    <col min="2" max="2" width="29" bestFit="1" customWidth="1"/>
    <col min="3" max="5" width="15.6328125" customWidth="1"/>
    <col min="6" max="6" width="29" customWidth="1"/>
    <col min="7" max="7" width="36" bestFit="1" customWidth="1"/>
    <col min="8" max="8" width="47.36328125" bestFit="1" customWidth="1"/>
  </cols>
  <sheetData>
    <row r="1" spans="1:9" x14ac:dyDescent="0.35">
      <c r="G1" s="9" t="str">
        <f>_xlfn.XLOOKUP(B4, 'URL-DATA'!G3:G235, 'URL-DATA'!AE3:AE235, "No encontrado", 0)</f>
        <v>/cantos/resucito/a/anadiedemosocasiondetropiezo.html</v>
      </c>
      <c r="H1" t="str">
        <f>_xlfn.XLOOKUP(B5, 'URL-DATA'!G3:G235, 'URL-DATA'!AE3:AE235, "No encontrado", 0)</f>
        <v>/cantos/resucito/a/atilevantomisojos.html</v>
      </c>
    </row>
    <row r="2" spans="1:9" x14ac:dyDescent="0.35">
      <c r="A2" s="10" t="s">
        <v>0</v>
      </c>
      <c r="B2" s="11" t="s">
        <v>6</v>
      </c>
      <c r="C2" s="18"/>
      <c r="D2" s="18"/>
      <c r="E2" s="18"/>
      <c r="F2" s="18"/>
      <c r="G2" s="9"/>
    </row>
    <row r="3" spans="1:9" x14ac:dyDescent="0.35">
      <c r="A3" s="12">
        <v>1</v>
      </c>
      <c r="B3" s="13" t="s">
        <v>56</v>
      </c>
      <c r="C3" s="22" t="s">
        <v>754</v>
      </c>
      <c r="D3" s="20" t="str">
        <f>_xlfn.CONCAT(
    "&lt;a href=", """",
    _xlfn.XLOOKUP(B4, 'URL-DATA'!G3:G235, 'URL-DATA'!AE3:AE235, "No encontrado", 0),
    """ align=", """right""",
    " class=", """fright""",
    "&gt;    &lt;span class=", """mso1""", "&gt;arrow_right_alt   &lt;/span&gt;&lt;/a&gt;"
)</f>
        <v>&lt;a href="/cantos/resucito/a/anadiedemosocasiondetropiezo.html" align="right" class="fright"&gt;    &lt;span class="mso1"&gt;arrow_right_alt   &lt;/span&gt;&lt;/a&gt;</v>
      </c>
      <c r="E3" s="19"/>
      <c r="F3" s="19"/>
      <c r="H3" t="str">
        <f>_xlfn.CONCAT(
    "&lt;a href=", """",
    _xlfn.XLOOKUP(B4, 'URL-DATA'!G3:G235, 'URL-DATA'!AE3:AE235, "No encontrado", 0),
    """ align=", """right""",
    " class=", """fright""",
    "&gt;    &lt;span class=", """mso1""", "&gt;arrow_right_alt   &lt;/span&gt;&lt;/a&gt;"
)</f>
        <v>&lt;a href="/cantos/resucito/a/anadiedemosocasiondetropiezo.html" align="right" class="fright"&gt;    &lt;span class="mso1"&gt;arrow_right_alt   &lt;/span&gt;&lt;/a&gt;</v>
      </c>
    </row>
    <row r="4" spans="1:9" x14ac:dyDescent="0.35">
      <c r="A4" s="14">
        <v>2</v>
      </c>
      <c r="B4" s="15" t="s">
        <v>60</v>
      </c>
      <c r="C4" s="20" t="str">
        <f>_xlfn.CONCAT(
    "&lt;a href=", """",
    _xlfn.XLOOKUP(B3, 'URL-DATA'!G3:G235, 'URL-DATA'!AE3:AE235, "No encontrado", 0),
    """ align=", """left""",
    " class=", """fleft""",
    "&gt;    &lt;span class=", """mso1""", "&gt;arrow_left_alt   &lt;/span&gt;&lt;/a&gt;"
)</f>
        <v>&lt;a href="/cantos/resucito/a/alavictimapascual.html" align="left" class="fleft"&gt;    &lt;span class="mso1"&gt;arrow_left_alt   &lt;/span&gt;&lt;/a&gt;</v>
      </c>
      <c r="D4" s="20" t="str">
        <f>_xlfn.CONCAT(
    "&lt;a href=", """",
    _xlfn.XLOOKUP(B5, 'URL-DATA'!G4:G236, 'URL-DATA'!AE4:AE236, "No encontrado", 0),
    """ align=", """right""",
    " class=", """fright""",
    "&gt;    &lt;span class=", """mso1""", "&gt;arrow_right_alt   &lt;/span&gt;&lt;/a&gt;"
)</f>
        <v>&lt;a href="/cantos/resucito/a/atilevantomisojos.html" align="right" class="fright"&gt;    &lt;span class="mso1"&gt;arrow_right_alt   &lt;/span&gt;&lt;/a&gt;</v>
      </c>
      <c r="E4" s="20"/>
      <c r="F4" s="20"/>
      <c r="G4" t="str">
        <f>_xlfn.CONCAT(
    "&lt;a href=", """",
    _xlfn.XLOOKUP(B3, 'URL-DATA'!G3:G235, 'URL-DATA'!AE3:AE235, "No encontrado", 0),
    """ align=", """left""",
    " class=", """fleft""",
    "&gt;    &lt;span class=", """mso1""", "&gt;arrow_left_alt   &lt;/span&gt;&lt;/a&gt;"
)</f>
        <v>&lt;a href="/cantos/resucito/a/alavictimapascual.html" align="left" class="fleft"&gt;    &lt;span class="mso1"&gt;arrow_left_alt   &lt;/span&gt;&lt;/a&gt;</v>
      </c>
      <c r="H4" t="str">
        <f>_xlfn.CONCAT(
    "&lt;a href=", """",
    _xlfn.XLOOKUP(B5, 'URL-DATA'!G4:G236, 'URL-DATA'!AE4:AE236, "No encontrado", 0),
    """ align=", """right""",
    " class=", """fright""",
    "&gt;    &lt;span class=", """mso1""", "&gt;arrow_right_alt   &lt;/span&gt;&lt;/a&gt;"
)</f>
        <v>&lt;a href="/cantos/resucito/a/atilevantomisojos.html" align="right" class="fright"&gt;    &lt;span class="mso1"&gt;arrow_right_alt   &lt;/span&gt;&lt;/a&gt;</v>
      </c>
      <c r="I4" s="17" t="s">
        <v>518</v>
      </c>
    </row>
    <row r="5" spans="1:9" x14ac:dyDescent="0.35">
      <c r="A5" s="12">
        <v>3</v>
      </c>
      <c r="B5" s="13" t="s">
        <v>63</v>
      </c>
      <c r="C5" s="20" t="str">
        <f>_xlfn.CONCAT(
    "&lt;a href=", """",
    _xlfn.XLOOKUP(B4, 'URL-DATA'!G4:G236, 'URL-DATA'!AE4:AE236, "No encontrado", 0),
    """ align=", """left""",
    " class=", """fleft""",
    "&gt;    &lt;span class=", """mso1""", "&gt;arrow_left_alt   &lt;/span&gt;&lt;/a&gt;"
)</f>
        <v>&lt;a href="/cantos/resucito/a/anadiedemosocasiondetropiezo.html" align="left" class="fleft"&gt;    &lt;span class="mso1"&gt;arrow_left_alt   &lt;/span&gt;&lt;/a&gt;</v>
      </c>
      <c r="D5" s="20" t="str">
        <f>_xlfn.CONCAT(
    "&lt;a href=", """",
    _xlfn.XLOOKUP(B6, 'URL-DATA'!G5:G237, 'URL-DATA'!AE5:AE237, "No encontrado", 0),
    """ align=", """right""",
    " class=", """fright""",
    "&gt;    &lt;span class=", """mso1""", "&gt;arrow_right_alt   &lt;/span&gt;&lt;/a&gt;"
)</f>
        <v>&lt;a href="/cantos/resucito/a/atisenorenmiclamorimploro.html" align="right" class="fright"&gt;    &lt;span class="mso1"&gt;arrow_right_alt   &lt;/span&gt;&lt;/a&gt;</v>
      </c>
      <c r="E5" s="19"/>
      <c r="F5" s="19"/>
      <c r="G5" t="str">
        <f>_xlfn.CONCAT(
    "&lt;a href=", """",
    _xlfn.XLOOKUP(B4, 'URL-DATA'!G4:G236, 'URL-DATA'!AE4:AE236, "No encontrado", 0),
    """ align=", """left""",
    " class=", """fleft""",
    "&gt;    &lt;span class=", """mso1""", "&gt;arrow_left_alt   &lt;/span&gt;&lt;/a&gt;"
)</f>
        <v>&lt;a href="/cantos/resucito/a/anadiedemosocasiondetropiezo.html" align="left" class="fleft"&gt;    &lt;span class="mso1"&gt;arrow_left_alt   &lt;/span&gt;&lt;/a&gt;</v>
      </c>
      <c r="H5" t="str">
        <f>_xlfn.CONCAT(
    "&lt;a href=", """",
    _xlfn.XLOOKUP(B6, 'URL-DATA'!G5:G237, 'URL-DATA'!AE5:AE237, "No encontrado", 0),
    """ align=", """right""",
    " class=", """fright""",
    "&gt;    &lt;span class=", """mso1""", "&gt;arrow_right_alt   &lt;/span&gt;&lt;/a&gt;"
)</f>
        <v>&lt;a href="/cantos/resucito/a/atisenorenmiclamorimploro.html" align="right" class="fright"&gt;    &lt;span class="mso1"&gt;arrow_right_alt   &lt;/span&gt;&lt;/a&gt;</v>
      </c>
      <c r="I5" s="17" t="s">
        <v>519</v>
      </c>
    </row>
    <row r="6" spans="1:9" x14ac:dyDescent="0.35">
      <c r="A6" s="14">
        <v>4</v>
      </c>
      <c r="B6" s="15" t="s">
        <v>67</v>
      </c>
      <c r="C6" s="20" t="str">
        <f>_xlfn.CONCAT(
    "&lt;a href=", """",
    _xlfn.XLOOKUP(B5, 'URL-DATA'!G5:G237, 'URL-DATA'!AE5:AE237, "No encontrado", 0),
    """ align=", """left""",
    " class=", """fleft""",
    "&gt;    &lt;span class=", """mso1""", "&gt;arrow_left_alt   &lt;/span&gt;&lt;/a&gt;"
)</f>
        <v>&lt;a href="/cantos/resucito/a/atilevantomisojos.html" align="left" class="fleft"&gt;    &lt;span class="mso1"&gt;arrow_left_alt   &lt;/span&gt;&lt;/a&gt;</v>
      </c>
      <c r="D6" s="20" t="str">
        <f>_xlfn.CONCAT(
    "&lt;a href=", """",
    _xlfn.XLOOKUP(B7, 'URL-DATA'!G6:G238, 'URL-DATA'!AE6:AE238, "No encontrado", 0),
    """ align=", """right""",
    " class=", """fright""",
    "&gt;    &lt;span class=", """mso1""", "&gt;arrow_right_alt   &lt;/span&gt;&lt;/a&gt;"
)</f>
        <v>&lt;a href="/cantos/resucito/a/atisenorlevantomialma.html" align="right" class="fright"&gt;    &lt;span class="mso1"&gt;arrow_right_alt   &lt;/span&gt;&lt;/a&gt;</v>
      </c>
      <c r="E6" s="20"/>
      <c r="F6" s="20"/>
      <c r="G6" t="str">
        <f>_xlfn.CONCAT(
    "&lt;a href=", """",
    _xlfn.XLOOKUP(B5, 'URL-DATA'!G5:G237, 'URL-DATA'!AE5:AE237, "No encontrado", 0),
    """ align=", """left""",
    " class=", """fleft""",
    "&gt;    &lt;span class=", """mso1""", "&gt;arrow_left_alt   &lt;/span&gt;&lt;/a&gt;"
)</f>
        <v>&lt;a href="/cantos/resucito/a/atilevantomisojos.html" align="left" class="fleft"&gt;    &lt;span class="mso1"&gt;arrow_left_alt   &lt;/span&gt;&lt;/a&gt;</v>
      </c>
      <c r="H6" t="str">
        <f>_xlfn.CONCAT(
    "&lt;a href=", """",
    _xlfn.XLOOKUP(B7, 'URL-DATA'!G6:G238, 'URL-DATA'!AE6:AE238, "No encontrado", 0),
    """ align=", """right""",
    " class=", """fright""",
    "&gt;    &lt;span class=", """mso1""", "&gt;arrow_right_alt   &lt;/span&gt;&lt;/a&gt;"
)</f>
        <v>&lt;a href="/cantos/resucito/a/atisenorlevantomialma.html" align="right" class="fright"&gt;    &lt;span class="mso1"&gt;arrow_right_alt   &lt;/span&gt;&lt;/a&gt;</v>
      </c>
    </row>
    <row r="7" spans="1:9" x14ac:dyDescent="0.35">
      <c r="A7" s="12">
        <v>5</v>
      </c>
      <c r="B7" s="13" t="s">
        <v>69</v>
      </c>
      <c r="C7" s="20" t="str">
        <f>_xlfn.CONCAT(
    "&lt;a href=", """",
    _xlfn.XLOOKUP(B6, 'URL-DATA'!G6:G238, 'URL-DATA'!AE6:AE238, "No encontrado", 0),
    """ align=", """left""",
    " class=", """fleft""",
    "&gt;    &lt;span class=", """mso1""", "&gt;arrow_left_alt   &lt;/span&gt;&lt;/a&gt;"
)</f>
        <v>&lt;a href="/cantos/resucito/a/atisenorenmiclamorimploro.html" align="left" class="fleft"&gt;    &lt;span class="mso1"&gt;arrow_left_alt   &lt;/span&gt;&lt;/a&gt;</v>
      </c>
      <c r="D7" s="20" t="str">
        <f>_xlfn.CONCAT(
    "&lt;a href=", """",
    _xlfn.XLOOKUP(B8, 'URL-DATA'!G7:G239, 'URL-DATA'!AE7:AE239, "No encontrado", 0),
    """ align=", """right""",
    " class=", """fright""",
    "&gt;    &lt;span class=", """mso1""", "&gt;arrow_right_alt   &lt;/span&gt;&lt;/a&gt;"
)</f>
        <v>&lt;a href="/cantos/resucito/a/atisenorsedebelaalabanzaension.html" align="right" class="fright"&gt;    &lt;span class="mso1"&gt;arrow_right_alt   &lt;/span&gt;&lt;/a&gt;</v>
      </c>
      <c r="E7" s="19"/>
      <c r="F7" s="19"/>
      <c r="G7" t="str">
        <f>_xlfn.CONCAT(
    "&lt;a href=", """",
    _xlfn.XLOOKUP(B6, 'URL-DATA'!G6:G238, 'URL-DATA'!AE6:AE238, "No encontrado", 0),
    """ align=", """left""",
    " class=", """fleft""",
    "&gt;    &lt;span class=", """mso1""", "&gt;arrow_left_alt   &lt;/span&gt;&lt;/a&gt;"
)</f>
        <v>&lt;a href="/cantos/resucito/a/atisenorenmiclamorimploro.html" align="left" class="fleft"&gt;    &lt;span class="mso1"&gt;arrow_left_alt   &lt;/span&gt;&lt;/a&gt;</v>
      </c>
      <c r="H7" t="str">
        <f>_xlfn.CONCAT(
    "&lt;a href=", """",
    _xlfn.XLOOKUP(B8, 'URL-DATA'!G7:G239, 'URL-DATA'!AE7:AE239, "No encontrado", 0),
    """ align=", """right""",
    " class=", """fright""",
    "&gt;    &lt;span class=", """mso1""", "&gt;arrow_right_alt   &lt;/span&gt;&lt;/a&gt;"
)</f>
        <v>&lt;a href="/cantos/resucito/a/atisenorsedebelaalabanzaension.html" align="right" class="fright"&gt;    &lt;span class="mso1"&gt;arrow_right_alt   &lt;/span&gt;&lt;/a&gt;</v>
      </c>
    </row>
    <row r="8" spans="1:9" x14ac:dyDescent="0.35">
      <c r="A8" s="14">
        <v>6</v>
      </c>
      <c r="B8" s="15" t="s">
        <v>71</v>
      </c>
      <c r="C8" s="20" t="str">
        <f>_xlfn.CONCAT(
    "&lt;a href=", """",
    _xlfn.XLOOKUP(B7, 'URL-DATA'!G7:G239, 'URL-DATA'!AE7:AE239, "No encontrado", 0),
    """ align=", """left""",
    " class=", """fleft""",
    "&gt;    &lt;span class=", """mso1""", "&gt;arrow_left_alt   &lt;/span&gt;&lt;/a&gt;"
)</f>
        <v>&lt;a href="/cantos/resucito/a/atisenorlevantomialma.html" align="left" class="fleft"&gt;    &lt;span class="mso1"&gt;arrow_left_alt   &lt;/span&gt;&lt;/a&gt;</v>
      </c>
      <c r="D8" s="20" t="str">
        <f>_xlfn.CONCAT(
    "&lt;a href=", """",
    _xlfn.XLOOKUP(B9, 'URL-DATA'!G8:G240, 'URL-DATA'!AE8:AE240, "No encontrado", 0),
    """ align=", """right""",
    " class=", """fright""",
    "&gt;    &lt;span class=", """mso1""", "&gt;arrow_right_alt   &lt;/span&gt;&lt;/a&gt;"
)</f>
        <v>&lt;a href="/cantos/resucito/a/abbapadre.html" align="right" class="fright"&gt;    &lt;span class="mso1"&gt;arrow_right_alt   &lt;/span&gt;&lt;/a&gt;</v>
      </c>
      <c r="E8" s="20"/>
      <c r="F8" s="20"/>
      <c r="G8" t="str">
        <f>_xlfn.CONCAT(
    "&lt;a href=", """",
    _xlfn.XLOOKUP(B7, 'URL-DATA'!G7:G239, 'URL-DATA'!AE7:AE239, "No encontrado", 0),
    """ align=", """left""",
    " class=", """fleft""",
    "&gt;    &lt;span class=", """mso1""", "&gt;arrow_left_alt   &lt;/span&gt;&lt;/a&gt;"
)</f>
        <v>&lt;a href="/cantos/resucito/a/atisenorlevantomialma.html" align="left" class="fleft"&gt;    &lt;span class="mso1"&gt;arrow_left_alt   &lt;/span&gt;&lt;/a&gt;</v>
      </c>
      <c r="H8" t="str">
        <f>_xlfn.CONCAT(
    "&lt;a href=", """",
    _xlfn.XLOOKUP(B9, 'URL-DATA'!G8:G240, 'URL-DATA'!AE8:AE240, "No encontrado", 0),
    """ align=", """right""",
    " class=", """fright""",
    "&gt;    &lt;span class=", """mso1""", "&gt;arrow_right_alt   &lt;/span&gt;&lt;/a&gt;"
)</f>
        <v>&lt;a href="/cantos/resucito/a/abbapadre.html" align="right" class="fright"&gt;    &lt;span class="mso1"&gt;arrow_right_alt   &lt;/span&gt;&lt;/a&gt;</v>
      </c>
    </row>
    <row r="9" spans="1:9" x14ac:dyDescent="0.35">
      <c r="A9" s="12">
        <v>7</v>
      </c>
      <c r="B9" s="13" t="s">
        <v>73</v>
      </c>
      <c r="C9" s="20" t="str">
        <f>_xlfn.CONCAT(
    "&lt;a href=", """",
    _xlfn.XLOOKUP(B8, 'URL-DATA'!G8:G240, 'URL-DATA'!AE8:AE240, "No encontrado", 0),
    """ align=", """left""",
    " class=", """fleft""",
    "&gt;    &lt;span class=", """mso1""", "&gt;arrow_left_alt   &lt;/span&gt;&lt;/a&gt;"
)</f>
        <v>&lt;a href="/cantos/resucito/a/atisenorsedebelaalabanzaension.html" align="left" class="fleft"&gt;    &lt;span class="mso1"&gt;arrow_left_alt   &lt;/span&gt;&lt;/a&gt;</v>
      </c>
      <c r="D9" s="20" t="str">
        <f>_xlfn.CONCAT(
    "&lt;a href=", """",
    _xlfn.XLOOKUP(B10, 'URL-DATA'!G9:G241, 'URL-DATA'!AE9:AE241, "No encontrado", 0),
    """ align=", """right""",
    " class=", """fright""",
    "&gt;    &lt;span class=", """mso1""", "&gt;arrow_right_alt   &lt;/span&gt;&lt;/a&gt;"
)</f>
        <v>&lt;a href="/cantos/resucito/a/abraham.html" align="right" class="fright"&gt;    &lt;span class="mso1"&gt;arrow_right_alt   &lt;/span&gt;&lt;/a&gt;</v>
      </c>
      <c r="E9" s="19"/>
      <c r="F9" s="19"/>
      <c r="G9" t="str">
        <f>_xlfn.CONCAT(
    "&lt;a href=", """",
    _xlfn.XLOOKUP(B8, 'URL-DATA'!G8:G240, 'URL-DATA'!AE8:AE240, "No encontrado", 0),
    """ align=", """left""",
    " class=", """fleft""",
    "&gt;    &lt;span class=", """mso1""", "&gt;arrow_left_alt   &lt;/span&gt;&lt;/a&gt;"
)</f>
        <v>&lt;a href="/cantos/resucito/a/atisenorsedebelaalabanzaension.html" align="left" class="fleft"&gt;    &lt;span class="mso1"&gt;arrow_left_alt   &lt;/span&gt;&lt;/a&gt;</v>
      </c>
      <c r="H9" t="str">
        <f>_xlfn.CONCAT(
    "&lt;a href=", """",
    _xlfn.XLOOKUP(B10, 'URL-DATA'!G9:G241, 'URL-DATA'!AE9:AE241, "No encontrado", 0),
    """ align=", """right""",
    " class=", """fright""",
    "&gt;    &lt;span class=", """mso1""", "&gt;arrow_right_alt   &lt;/span&gt;&lt;/a&gt;"
)</f>
        <v>&lt;a href="/cantos/resucito/a/abraham.html" align="right" class="fright"&gt;    &lt;span class="mso1"&gt;arrow_right_alt   &lt;/span&gt;&lt;/a&gt;</v>
      </c>
    </row>
    <row r="10" spans="1:9" x14ac:dyDescent="0.35">
      <c r="A10" s="14">
        <v>8</v>
      </c>
      <c r="B10" s="15" t="s">
        <v>76</v>
      </c>
      <c r="C10" s="20" t="str">
        <f>_xlfn.CONCAT(
    "&lt;a href=", """",
    _xlfn.XLOOKUP(B9, 'URL-DATA'!G9:G241, 'URL-DATA'!AE9:AE241, "No encontrado", 0),
    """ align=", """left""",
    " class=", """fleft""",
    "&gt;    &lt;span class=", """mso1""", "&gt;arrow_left_alt   &lt;/span&gt;&lt;/a&gt;"
)</f>
        <v>&lt;a href="/cantos/resucito/a/abbapadre.html" align="left" class="fleft"&gt;    &lt;span class="mso1"&gt;arrow_left_alt   &lt;/span&gt;&lt;/a&gt;</v>
      </c>
      <c r="D10" s="20" t="str">
        <f>_xlfn.CONCAT(
    "&lt;a href=", """",
    _xlfn.XLOOKUP(B11, 'URL-DATA'!G10:G242, 'URL-DATA'!AE10:AE242, "No encontrado", 0),
    """ align=", """right""",
    " class=", """fright""",
    "&gt;    &lt;span class=", """mso1""", "&gt;arrow_right_alt   &lt;/span&gt;&lt;/a&gt;"
)</f>
        <v>&lt;a href="/cantos/resucito/a/aclamadalsenor.html" align="right" class="fright"&gt;    &lt;span class="mso1"&gt;arrow_right_alt   &lt;/span&gt;&lt;/a&gt;</v>
      </c>
      <c r="E10" s="20"/>
      <c r="F10" s="20"/>
      <c r="G10" t="str">
        <f>_xlfn.CONCAT(
    "&lt;a href=", """",
    _xlfn.XLOOKUP(B9, 'URL-DATA'!G9:G241, 'URL-DATA'!AE9:AE241, "No encontrado", 0),
    """ align=", """left""",
    " class=", """fleft""",
    "&gt;    &lt;span class=", """mso1""", "&gt;arrow_left_alt   &lt;/span&gt;&lt;/a&gt;"
)</f>
        <v>&lt;a href="/cantos/resucito/a/abbapadre.html" align="left" class="fleft"&gt;    &lt;span class="mso1"&gt;arrow_left_alt   &lt;/span&gt;&lt;/a&gt;</v>
      </c>
      <c r="H10" t="str">
        <f>_xlfn.CONCAT(
    "&lt;a href=", """",
    _xlfn.XLOOKUP(B11, 'URL-DATA'!G10:G242, 'URL-DATA'!AE10:AE242, "No encontrado", 0),
    """ align=", """right""",
    " class=", """fright""",
    "&gt;    &lt;span class=", """mso1""", "&gt;arrow_right_alt   &lt;/span&gt;&lt;/a&gt;"
)</f>
        <v>&lt;a href="/cantos/resucito/a/aclamadalsenor.html" align="right" class="fright"&gt;    &lt;span class="mso1"&gt;arrow_right_alt   &lt;/span&gt;&lt;/a&gt;</v>
      </c>
    </row>
    <row r="11" spans="1:9" x14ac:dyDescent="0.35">
      <c r="A11" s="12">
        <v>9</v>
      </c>
      <c r="B11" s="13" t="s">
        <v>82</v>
      </c>
      <c r="C11" s="20" t="str">
        <f>_xlfn.CONCAT(
    "&lt;a href=", """",
    _xlfn.XLOOKUP(B10, 'URL-DATA'!G10:G242, 'URL-DATA'!AE10:AE242, "No encontrado", 0),
    """ align=", """left""",
    " class=", """fleft""",
    "&gt;    &lt;span class=", """mso1""", "&gt;arrow_left_alt   &lt;/span&gt;&lt;/a&gt;"
)</f>
        <v>&lt;a href="/cantos/resucito/a/abraham.html" align="left" class="fleft"&gt;    &lt;span class="mso1"&gt;arrow_left_alt   &lt;/span&gt;&lt;/a&gt;</v>
      </c>
      <c r="D11" s="20" t="str">
        <f>_xlfn.CONCAT(
    "&lt;a href=", """",
    _xlfn.XLOOKUP(B12, 'URL-DATA'!G11:G243, 'URL-DATA'!AE11:AE243, "No encontrado", 0),
    """ align=", """right""",
    " class=", """fright""",
    "&gt;    &lt;span class=", """mso1""", "&gt;arrow_right_alt   &lt;/span&gt;&lt;/a&gt;"
)</f>
        <v>&lt;a href="/cantos/resucito/a/aldespertar.html" align="right" class="fright"&gt;    &lt;span class="mso1"&gt;arrow_right_alt   &lt;/span&gt;&lt;/a&gt;</v>
      </c>
      <c r="E11" s="19"/>
      <c r="F11" s="19"/>
      <c r="G11" t="str">
        <f>_xlfn.CONCAT(
    "&lt;a href=", """",
    _xlfn.XLOOKUP(B10, 'URL-DATA'!G10:G242, 'URL-DATA'!AE10:AE242, "No encontrado", 0),
    """ align=", """left""",
    " class=", """fleft""",
    "&gt;    &lt;span class=", """mso1""", "&gt;arrow_left_alt   &lt;/span&gt;&lt;/a&gt;"
)</f>
        <v>&lt;a href="/cantos/resucito/a/abraham.html" align="left" class="fleft"&gt;    &lt;span class="mso1"&gt;arrow_left_alt   &lt;/span&gt;&lt;/a&gt;</v>
      </c>
      <c r="H11" t="str">
        <f>_xlfn.CONCAT(
    "&lt;a href=", """",
    _xlfn.XLOOKUP(B12, 'URL-DATA'!G11:G243, 'URL-DATA'!AE11:AE243, "No encontrado", 0),
    """ align=", """right""",
    " class=", """fright""",
    "&gt;    &lt;span class=", """mso1""", "&gt;arrow_right_alt   &lt;/span&gt;&lt;/a&gt;"
)</f>
        <v>&lt;a href="/cantos/resucito/a/aldespertar.html" align="right" class="fright"&gt;    &lt;span class="mso1"&gt;arrow_right_alt   &lt;/span&gt;&lt;/a&gt;</v>
      </c>
    </row>
    <row r="12" spans="1:9" x14ac:dyDescent="0.35">
      <c r="A12" s="14">
        <v>10</v>
      </c>
      <c r="B12" s="15" t="s">
        <v>86</v>
      </c>
      <c r="C12" s="20" t="str">
        <f>_xlfn.CONCAT(
    "&lt;a href=", """",
    _xlfn.XLOOKUP(B11, 'URL-DATA'!G11:G243, 'URL-DATA'!AE11:AE243, "No encontrado", 0),
    """ align=", """left""",
    " class=", """fleft""",
    "&gt;    &lt;span class=", """mso1""", "&gt;arrow_left_alt   &lt;/span&gt;&lt;/a&gt;"
)</f>
        <v>&lt;a href="/cantos/resucito/a/aclamadalsenor.html" align="left" class="fleft"&gt;    &lt;span class="mso1"&gt;arrow_left_alt   &lt;/span&gt;&lt;/a&gt;</v>
      </c>
      <c r="D12" s="20" t="str">
        <f>_xlfn.CONCAT(
    "&lt;a href=", """",
    _xlfn.XLOOKUP(B13, 'URL-DATA'!G12:G244, 'URL-DATA'!AE12:AE244, "No encontrado", 0),
    """ align=", """right""",
    " class=", """fright""",
    "&gt;    &lt;span class=", """mso1""", "&gt;arrow_right_alt   &lt;/span&gt;&lt;/a&gt;"
)</f>
        <v>&lt;a href="/cantos/resucito/a/alabadalsenorenelcielo.html" align="right" class="fright"&gt;    &lt;span class="mso1"&gt;arrow_right_alt   &lt;/span&gt;&lt;/a&gt;</v>
      </c>
      <c r="E12" s="20"/>
      <c r="F12" s="20"/>
      <c r="G12" t="str">
        <f>_xlfn.CONCAT(
    "&lt;a href=", """",
    _xlfn.XLOOKUP(B11, 'URL-DATA'!G11:G243, 'URL-DATA'!AE11:AE243, "No encontrado", 0),
    """ align=", """left""",
    " class=", """fleft""",
    "&gt;    &lt;span class=", """mso1""", "&gt;arrow_left_alt   &lt;/span&gt;&lt;/a&gt;"
)</f>
        <v>&lt;a href="/cantos/resucito/a/aclamadalsenor.html" align="left" class="fleft"&gt;    &lt;span class="mso1"&gt;arrow_left_alt   &lt;/span&gt;&lt;/a&gt;</v>
      </c>
      <c r="H12" t="str">
        <f>_xlfn.CONCAT(
    "&lt;a href=", """",
    _xlfn.XLOOKUP(B13, 'URL-DATA'!G12:G244, 'URL-DATA'!AE12:AE244, "No encontrado", 0),
    """ align=", """right""",
    " class=", """fright""",
    "&gt;    &lt;span class=", """mso1""", "&gt;arrow_right_alt   &lt;/span&gt;&lt;/a&gt;"
)</f>
        <v>&lt;a href="/cantos/resucito/a/alabadalsenorenelcielo.html" align="right" class="fright"&gt;    &lt;span class="mso1"&gt;arrow_right_alt   &lt;/span&gt;&lt;/a&gt;</v>
      </c>
    </row>
    <row r="13" spans="1:9" x14ac:dyDescent="0.35">
      <c r="A13" s="12">
        <v>11</v>
      </c>
      <c r="B13" s="13" t="s">
        <v>88</v>
      </c>
      <c r="C13" s="20" t="str">
        <f>_xlfn.CONCAT(
    "&lt;a href=", """",
    _xlfn.XLOOKUP(B12, 'URL-DATA'!G12:G244, 'URL-DATA'!AE12:AE244, "No encontrado", 0),
    """ align=", """left""",
    " class=", """fleft""",
    "&gt;    &lt;span class=", """mso1""", "&gt;arrow_left_alt   &lt;/span&gt;&lt;/a&gt;"
)</f>
        <v>&lt;a href="/cantos/resucito/a/aldespertar.html" align="left" class="fleft"&gt;    &lt;span class="mso1"&gt;arrow_left_alt   &lt;/span&gt;&lt;/a&gt;</v>
      </c>
      <c r="D13" s="20" t="str">
        <f>_xlfn.CONCAT(
    "&lt;a href=", """",
    _xlfn.XLOOKUP(B14, 'URL-DATA'!G13:G245, 'URL-DATA'!AE13:AE245, "No encontrado", 0),
    """ align=", """right""",
    " class=", """fright""",
    "&gt;    &lt;span class=", """mso1""", "&gt;arrow_right_alt   &lt;/span&gt;&lt;/a&gt;"
)</f>
        <v>&lt;a href="/cantos/resucito/a/alegriahanacidoelsalvador.html" align="right" class="fright"&gt;    &lt;span class="mso1"&gt;arrow_right_alt   &lt;/span&gt;&lt;/a&gt;</v>
      </c>
      <c r="E13" s="19"/>
      <c r="F13" s="19"/>
      <c r="G13" t="str">
        <f>_xlfn.CONCAT(
    "&lt;a href=", """",
    _xlfn.XLOOKUP(B12, 'URL-DATA'!G12:G244, 'URL-DATA'!AE12:AE244, "No encontrado", 0),
    """ align=", """left""",
    " class=", """fleft""",
    "&gt;    &lt;span class=", """mso1""", "&gt;arrow_left_alt   &lt;/span&gt;&lt;/a&gt;"
)</f>
        <v>&lt;a href="/cantos/resucito/a/aldespertar.html" align="left" class="fleft"&gt;    &lt;span class="mso1"&gt;arrow_left_alt   &lt;/span&gt;&lt;/a&gt;</v>
      </c>
      <c r="H13" t="str">
        <f>_xlfn.CONCAT(
    "&lt;a href=", """",
    _xlfn.XLOOKUP(B14, 'URL-DATA'!G13:G245, 'URL-DATA'!AE13:AE245, "No encontrado", 0),
    """ align=", """right""",
    " class=", """fright""",
    "&gt;    &lt;span class=", """mso1""", "&gt;arrow_right_alt   &lt;/span&gt;&lt;/a&gt;"
)</f>
        <v>&lt;a href="/cantos/resucito/a/alegriahanacidoelsalvador.html" align="right" class="fright"&gt;    &lt;span class="mso1"&gt;arrow_right_alt   &lt;/span&gt;&lt;/a&gt;</v>
      </c>
    </row>
    <row r="14" spans="1:9" x14ac:dyDescent="0.35">
      <c r="A14" s="14">
        <v>12</v>
      </c>
      <c r="B14" s="15" t="s">
        <v>91</v>
      </c>
      <c r="C14" s="20" t="str">
        <f>_xlfn.CONCAT(
    "&lt;a href=", """",
    _xlfn.XLOOKUP(B13, 'URL-DATA'!G13:G245, 'URL-DATA'!AE13:AE245, "No encontrado", 0),
    """ align=", """left""",
    " class=", """fleft""",
    "&gt;    &lt;span class=", """mso1""", "&gt;arrow_left_alt   &lt;/span&gt;&lt;/a&gt;"
)</f>
        <v>&lt;a href="/cantos/resucito/a/alabadalsenorenelcielo.html" align="left" class="fleft"&gt;    &lt;span class="mso1"&gt;arrow_left_alt   &lt;/span&gt;&lt;/a&gt;</v>
      </c>
      <c r="D14" s="20" t="str">
        <f>_xlfn.CONCAT(
    "&lt;a href=", """",
    _xlfn.XLOOKUP(B15, 'URL-DATA'!G14:G246, 'URL-DATA'!AE14:AE246, "No encontrado", 0),
    """ align=", """right""",
    " class=", """fright""",
    "&gt;    &lt;span class=", """mso1""", "&gt;arrow_right_alt   &lt;/span&gt;&lt;/a&gt;"
)</f>
        <v>&lt;a href="/cantos/resucito/a/aleluyaalabadalsenor.html" align="right" class="fright"&gt;    &lt;span class="mso1"&gt;arrow_right_alt   &lt;/span&gt;&lt;/a&gt;</v>
      </c>
      <c r="E14" s="20"/>
      <c r="F14" s="20"/>
      <c r="G14" t="str">
        <f>_xlfn.CONCAT(
    "&lt;a href=", """",
    _xlfn.XLOOKUP(B13, 'URL-DATA'!G13:G245, 'URL-DATA'!AE13:AE245, "No encontrado", 0),
    """ align=", """left""",
    " class=", """fleft""",
    "&gt;    &lt;span class=", """mso1""", "&gt;arrow_left_alt   &lt;/span&gt;&lt;/a&gt;"
)</f>
        <v>&lt;a href="/cantos/resucito/a/alabadalsenorenelcielo.html" align="left" class="fleft"&gt;    &lt;span class="mso1"&gt;arrow_left_alt   &lt;/span&gt;&lt;/a&gt;</v>
      </c>
      <c r="H14" t="str">
        <f>_xlfn.CONCAT(
    "&lt;a href=", """",
    _xlfn.XLOOKUP(B15, 'URL-DATA'!G14:G246, 'URL-DATA'!AE14:AE246, "No encontrado", 0),
    """ align=", """right""",
    " class=", """fright""",
    "&gt;    &lt;span class=", """mso1""", "&gt;arrow_right_alt   &lt;/span&gt;&lt;/a&gt;"
)</f>
        <v>&lt;a href="/cantos/resucito/a/aleluyaalabadalsenor.html" align="right" class="fright"&gt;    &lt;span class="mso1"&gt;arrow_right_alt   &lt;/span&gt;&lt;/a&gt;</v>
      </c>
    </row>
    <row r="15" spans="1:9" x14ac:dyDescent="0.35">
      <c r="A15" s="12">
        <v>13</v>
      </c>
      <c r="B15" s="13" t="s">
        <v>99</v>
      </c>
      <c r="C15" s="20" t="str">
        <f>_xlfn.CONCAT(
    "&lt;a href=", """",
    _xlfn.XLOOKUP(B14, 'URL-DATA'!G14:G246, 'URL-DATA'!AE14:AE246, "No encontrado", 0),
    """ align=", """left""",
    " class=", """fleft""",
    "&gt;    &lt;span class=", """mso1""", "&gt;arrow_left_alt   &lt;/span&gt;&lt;/a&gt;"
)</f>
        <v>&lt;a href="/cantos/resucito/a/alegriahanacidoelsalvador.html" align="left" class="fleft"&gt;    &lt;span class="mso1"&gt;arrow_left_alt   &lt;/span&gt;&lt;/a&gt;</v>
      </c>
      <c r="D15" s="20" t="str">
        <f>_xlfn.CONCAT(
    "&lt;a href=", """",
    _xlfn.XLOOKUP(B16, 'URL-DATA'!G15:G247, 'URL-DATA'!AE15:AE247, "No encontrado", 0),
    """ align=", """right""",
    " class=", """fright""",
    "&gt;    &lt;span class=", """mso1""", "&gt;arrow_right_alt   &lt;/span&gt;&lt;/a&gt;"
)</f>
        <v>&lt;a href="/cantos/resucito/a/aleluyabendecidalsenor.html" align="right" class="fright"&gt;    &lt;span class="mso1"&gt;arrow_right_alt   &lt;/span&gt;&lt;/a&gt;</v>
      </c>
      <c r="E15" s="19"/>
      <c r="F15" s="19"/>
      <c r="G15" t="str">
        <f>_xlfn.CONCAT(
    "&lt;a href=", """",
    _xlfn.XLOOKUP(B14, 'URL-DATA'!G14:G246, 'URL-DATA'!AE14:AE246, "No encontrado", 0),
    """ align=", """left""",
    " class=", """fleft""",
    "&gt;    &lt;span class=", """mso1""", "&gt;arrow_left_alt   &lt;/span&gt;&lt;/a&gt;"
)</f>
        <v>&lt;a href="/cantos/resucito/a/alegriahanacidoelsalvador.html" align="left" class="fleft"&gt;    &lt;span class="mso1"&gt;arrow_left_alt   &lt;/span&gt;&lt;/a&gt;</v>
      </c>
      <c r="H15" t="str">
        <f>_xlfn.CONCAT(
    "&lt;a href=", """",
    _xlfn.XLOOKUP(B16, 'URL-DATA'!G15:G247, 'URL-DATA'!AE15:AE247, "No encontrado", 0),
    """ align=", """right""",
    " class=", """fright""",
    "&gt;    &lt;span class=", """mso1""", "&gt;arrow_right_alt   &lt;/span&gt;&lt;/a&gt;"
)</f>
        <v>&lt;a href="/cantos/resucito/a/aleluyabendecidalsenor.html" align="right" class="fright"&gt;    &lt;span class="mso1"&gt;arrow_right_alt   &lt;/span&gt;&lt;/a&gt;</v>
      </c>
    </row>
    <row r="16" spans="1:9" x14ac:dyDescent="0.35">
      <c r="A16" s="14">
        <v>14</v>
      </c>
      <c r="B16" s="15" t="s">
        <v>102</v>
      </c>
      <c r="C16" s="20" t="str">
        <f>_xlfn.CONCAT(
    "&lt;a href=", """",
    _xlfn.XLOOKUP(B15, 'URL-DATA'!G15:G247, 'URL-DATA'!AE15:AE247, "No encontrado", 0),
    """ align=", """left""",
    " class=", """fleft""",
    "&gt;    &lt;span class=", """mso1""", "&gt;arrow_left_alt   &lt;/span&gt;&lt;/a&gt;"
)</f>
        <v>&lt;a href="/cantos/resucito/a/aleluyaalabadalsenor.html" align="left" class="fleft"&gt;    &lt;span class="mso1"&gt;arrow_left_alt   &lt;/span&gt;&lt;/a&gt;</v>
      </c>
      <c r="D16" s="20" t="str">
        <f>_xlfn.CONCAT(
    "&lt;a href=", """",
    _xlfn.XLOOKUP(B17, 'URL-DATA'!G16:G248, 'URL-DATA'!AE16:AE248, "No encontrado", 0),
    """ align=", """right""",
    " class=", """fright""",
    "&gt;    &lt;span class=", """mso1""", "&gt;arrow_right_alt   &lt;/span&gt;&lt;/a&gt;"
)</f>
        <v>&lt;a href="/cantos/resucito/a/aleluyayallegoelreino.html" align="right" class="fright"&gt;    &lt;span class="mso1"&gt;arrow_right_alt   &lt;/span&gt;&lt;/a&gt;</v>
      </c>
      <c r="E16" s="20"/>
      <c r="F16" s="20"/>
      <c r="G16" t="str">
        <f>_xlfn.CONCAT(
    "&lt;a href=", """",
    _xlfn.XLOOKUP(B15, 'URL-DATA'!G15:G247, 'URL-DATA'!AE15:AE247, "No encontrado", 0),
    """ align=", """left""",
    " class=", """fleft""",
    "&gt;    &lt;span class=", """mso1""", "&gt;arrow_left_alt   &lt;/span&gt;&lt;/a&gt;"
)</f>
        <v>&lt;a href="/cantos/resucito/a/aleluyaalabadalsenor.html" align="left" class="fleft"&gt;    &lt;span class="mso1"&gt;arrow_left_alt   &lt;/span&gt;&lt;/a&gt;</v>
      </c>
      <c r="H16" t="str">
        <f>_xlfn.CONCAT(
    "&lt;a href=", """",
    _xlfn.XLOOKUP(B17, 'URL-DATA'!G16:G248, 'URL-DATA'!AE16:AE248, "No encontrado", 0),
    """ align=", """right""",
    " class=", """fright""",
    "&gt;    &lt;span class=", """mso1""", "&gt;arrow_right_alt   &lt;/span&gt;&lt;/a&gt;"
)</f>
        <v>&lt;a href="/cantos/resucito/a/aleluyayallegoelreino.html" align="right" class="fright"&gt;    &lt;span class="mso1"&gt;arrow_right_alt   &lt;/span&gt;&lt;/a&gt;</v>
      </c>
    </row>
    <row r="17" spans="1:8" x14ac:dyDescent="0.35">
      <c r="A17" s="12">
        <v>15</v>
      </c>
      <c r="B17" s="13" t="s">
        <v>104</v>
      </c>
      <c r="C17" s="20" t="str">
        <f>_xlfn.CONCAT(
    "&lt;a href=", """",
    _xlfn.XLOOKUP(B16, 'URL-DATA'!G16:G248, 'URL-DATA'!AE16:AE248, "No encontrado", 0),
    """ align=", """left""",
    " class=", """fleft""",
    "&gt;    &lt;span class=", """mso1""", "&gt;arrow_left_alt   &lt;/span&gt;&lt;/a&gt;"
)</f>
        <v>&lt;a href="/cantos/resucito/a/aleluyabendecidalsenor.html" align="left" class="fleft"&gt;    &lt;span class="mso1"&gt;arrow_left_alt   &lt;/span&gt;&lt;/a&gt;</v>
      </c>
      <c r="D17" s="20" t="str">
        <f>_xlfn.CONCAT(
    "&lt;a href=", """",
    _xlfn.XLOOKUP(B18, 'URL-DATA'!G17:G249, 'URL-DATA'!AE17:AE249, "No encontrado", 0),
    """ align=", """right""",
    " class=", """fright""",
    "&gt;    &lt;span class=", """mso1""", "&gt;arrow_right_alt   &lt;/span&gt;&lt;/a&gt;"
)</f>
        <v>&lt;a href="/cantos/resucito/a/alzaospuertas.html" align="right" class="fright"&gt;    &lt;span class="mso1"&gt;arrow_right_alt   &lt;/span&gt;&lt;/a&gt;</v>
      </c>
      <c r="E17" s="19"/>
      <c r="F17" s="19"/>
      <c r="G17" t="str">
        <f>_xlfn.CONCAT(
    "&lt;a href=", """",
    _xlfn.XLOOKUP(B16, 'URL-DATA'!G16:G248, 'URL-DATA'!AE16:AE248, "No encontrado", 0),
    """ align=", """left""",
    " class=", """fleft""",
    "&gt;    &lt;span class=", """mso1""", "&gt;arrow_left_alt   &lt;/span&gt;&lt;/a&gt;"
)</f>
        <v>&lt;a href="/cantos/resucito/a/aleluyabendecidalsenor.html" align="left" class="fleft"&gt;    &lt;span class="mso1"&gt;arrow_left_alt   &lt;/span&gt;&lt;/a&gt;</v>
      </c>
      <c r="H17" t="str">
        <f>_xlfn.CONCAT(
    "&lt;a href=", """",
    _xlfn.XLOOKUP(B18, 'URL-DATA'!G17:G249, 'URL-DATA'!AE17:AE249, "No encontrado", 0),
    """ align=", """right""",
    " class=", """fright""",
    "&gt;    &lt;span class=", """mso1""", "&gt;arrow_right_alt   &lt;/span&gt;&lt;/a&gt;"
)</f>
        <v>&lt;a href="/cantos/resucito/a/alzaospuertas.html" align="right" class="fright"&gt;    &lt;span class="mso1"&gt;arrow_right_alt   &lt;/span&gt;&lt;/a&gt;</v>
      </c>
    </row>
    <row r="18" spans="1:8" x14ac:dyDescent="0.35">
      <c r="A18" s="14">
        <v>16</v>
      </c>
      <c r="B18" s="15" t="s">
        <v>106</v>
      </c>
      <c r="C18" s="20" t="str">
        <f>_xlfn.CONCAT(
    "&lt;a href=", """",
    _xlfn.XLOOKUP(B17, 'URL-DATA'!G17:G249, 'URL-DATA'!AE17:AE249, "No encontrado", 0),
    """ align=", """left""",
    " class=", """fleft""",
    "&gt;    &lt;span class=", """mso1""", "&gt;arrow_left_alt   &lt;/span&gt;&lt;/a&gt;"
)</f>
        <v>&lt;a href="/cantos/resucito/a/aleluyayallegoelreino.html" align="left" class="fleft"&gt;    &lt;span class="mso1"&gt;arrow_left_alt   &lt;/span&gt;&lt;/a&gt;</v>
      </c>
      <c r="D18" s="20" t="str">
        <f>_xlfn.CONCAT(
    "&lt;a href=", """",
    _xlfn.XLOOKUP(B19, 'URL-DATA'!G18:G250, 'URL-DATA'!AE18:AE250, "No encontrado", 0),
    """ align=", """right""",
    " class=", """fright""",
    "&gt;    &lt;span class=", """mso1""", "&gt;arrow_right_alt   &lt;/span&gt;&lt;/a&gt;"
)</f>
        <v>&lt;a href="/cantos/resucito/a/amenamenamen.html" align="right" class="fright"&gt;    &lt;span class="mso1"&gt;arrow_right_alt   &lt;/span&gt;&lt;/a&gt;</v>
      </c>
      <c r="E18" s="20"/>
      <c r="F18" s="20"/>
      <c r="G18" t="str">
        <f>_xlfn.CONCAT(
    "&lt;a href=", """",
    _xlfn.XLOOKUP(B17, 'URL-DATA'!G17:G249, 'URL-DATA'!AE17:AE249, "No encontrado", 0),
    """ align=", """left""",
    " class=", """fleft""",
    "&gt;    &lt;span class=", """mso1""", "&gt;arrow_left_alt   &lt;/span&gt;&lt;/a&gt;"
)</f>
        <v>&lt;a href="/cantos/resucito/a/aleluyayallegoelreino.html" align="left" class="fleft"&gt;    &lt;span class="mso1"&gt;arrow_left_alt   &lt;/span&gt;&lt;/a&gt;</v>
      </c>
      <c r="H18" t="str">
        <f>_xlfn.CONCAT(
    "&lt;a href=", """",
    _xlfn.XLOOKUP(B19, 'URL-DATA'!G18:G250, 'URL-DATA'!AE18:AE250, "No encontrado", 0),
    """ align=", """right""",
    " class=", """fright""",
    "&gt;    &lt;span class=", """mso1""", "&gt;arrow_right_alt   &lt;/span&gt;&lt;/a&gt;"
)</f>
        <v>&lt;a href="/cantos/resucito/a/amenamenamen.html" align="right" class="fright"&gt;    &lt;span class="mso1"&gt;arrow_right_alt   &lt;/span&gt;&lt;/a&gt;</v>
      </c>
    </row>
    <row r="19" spans="1:8" x14ac:dyDescent="0.35">
      <c r="A19" s="12">
        <v>17</v>
      </c>
      <c r="B19" s="13" t="s">
        <v>108</v>
      </c>
      <c r="C19" s="20" t="str">
        <f>_xlfn.CONCAT(
    "&lt;a href=", """",
    _xlfn.XLOOKUP(B18, 'URL-DATA'!G18:G250, 'URL-DATA'!AE18:AE250, "No encontrado", 0),
    """ align=", """left""",
    " class=", """fleft""",
    "&gt;    &lt;span class=", """mso1""", "&gt;arrow_left_alt   &lt;/span&gt;&lt;/a&gt;"
)</f>
        <v>&lt;a href="/cantos/resucito/a/alzaospuertas.html" align="left" class="fleft"&gt;    &lt;span class="mso1"&gt;arrow_left_alt   &lt;/span&gt;&lt;/a&gt;</v>
      </c>
      <c r="D19" s="20" t="str">
        <f>_xlfn.CONCAT(
    "&lt;a href=", """",
    _xlfn.XLOOKUP(B20, 'URL-DATA'!G19:G251, 'URL-DATA'!AE19:AE251, "No encontrado", 0),
    """ align=", """right""",
    " class=", """fright""",
    "&gt;    &lt;span class=", """mso1""", "&gt;arrow_right_alt   &lt;/span&gt;&lt;/a&gt;"
)</f>
        <v>&lt;a href="/cantos/resucito/a/amoalsenor.html" align="right" class="fright"&gt;    &lt;span class="mso1"&gt;arrow_right_alt   &lt;/span&gt;&lt;/a&gt;</v>
      </c>
      <c r="E19" s="19"/>
      <c r="F19" s="19"/>
      <c r="G19" t="str">
        <f>_xlfn.CONCAT(
    "&lt;a href=", """",
    _xlfn.XLOOKUP(B18, 'URL-DATA'!G18:G250, 'URL-DATA'!AE18:AE250, "No encontrado", 0),
    """ align=", """left""",
    " class=", """fleft""",
    "&gt;    &lt;span class=", """mso1""", "&gt;arrow_left_alt   &lt;/span&gt;&lt;/a&gt;"
)</f>
        <v>&lt;a href="/cantos/resucito/a/alzaospuertas.html" align="left" class="fleft"&gt;    &lt;span class="mso1"&gt;arrow_left_alt   &lt;/span&gt;&lt;/a&gt;</v>
      </c>
      <c r="H19" t="str">
        <f>_xlfn.CONCAT(
    "&lt;a href=", """",
    _xlfn.XLOOKUP(B20, 'URL-DATA'!G19:G251, 'URL-DATA'!AE19:AE251, "No encontrado", 0),
    """ align=", """right""",
    " class=", """fright""",
    "&gt;    &lt;span class=", """mso1""", "&gt;arrow_right_alt   &lt;/span&gt;&lt;/a&gt;"
)</f>
        <v>&lt;a href="/cantos/resucito/a/amoalsenor.html" align="right" class="fright"&gt;    &lt;span class="mso1"&gt;arrow_right_alt   &lt;/span&gt;&lt;/a&gt;</v>
      </c>
    </row>
    <row r="20" spans="1:8" x14ac:dyDescent="0.35">
      <c r="A20" s="14">
        <v>18</v>
      </c>
      <c r="B20" s="15" t="s">
        <v>110</v>
      </c>
      <c r="C20" s="20" t="str">
        <f>_xlfn.CONCAT(
    "&lt;a href=", """",
    _xlfn.XLOOKUP(B19, 'URL-DATA'!G19:G251, 'URL-DATA'!AE19:AE251, "No encontrado", 0),
    """ align=", """left""",
    " class=", """fleft""",
    "&gt;    &lt;span class=", """mso1""", "&gt;arrow_left_alt   &lt;/span&gt;&lt;/a&gt;"
)</f>
        <v>&lt;a href="/cantos/resucito/a/amenamenamen.html" align="left" class="fleft"&gt;    &lt;span class="mso1"&gt;arrow_left_alt   &lt;/span&gt;&lt;/a&gt;</v>
      </c>
      <c r="D20" s="20" t="str">
        <f>_xlfn.CONCAT(
    "&lt;a href=", """",
    _xlfn.XLOOKUP(B21, 'URL-DATA'!G20:G252, 'URL-DATA'!AE20:AE252, "No encontrado", 0),
    """ align=", """right""",
    " class=", """fright""",
    "&gt;    &lt;span class=", """mso1""", "&gt;arrow_right_alt   &lt;/span&gt;&lt;/a&gt;"
)</f>
        <v>&lt;a href="/cantos/resucito/a/aquedah.html" align="right" class="fright"&gt;    &lt;span class="mso1"&gt;arrow_right_alt   &lt;/span&gt;&lt;/a&gt;</v>
      </c>
      <c r="E20" s="20"/>
      <c r="F20" s="20"/>
      <c r="G20" t="str">
        <f>_xlfn.CONCAT(
    "&lt;a href=", """",
    _xlfn.XLOOKUP(B19, 'URL-DATA'!G19:G251, 'URL-DATA'!AE19:AE251, "No encontrado", 0),
    """ align=", """left""",
    " class=", """fleft""",
    "&gt;    &lt;span class=", """mso1""", "&gt;arrow_left_alt   &lt;/span&gt;&lt;/a&gt;"
)</f>
        <v>&lt;a href="/cantos/resucito/a/amenamenamen.html" align="left" class="fleft"&gt;    &lt;span class="mso1"&gt;arrow_left_alt   &lt;/span&gt;&lt;/a&gt;</v>
      </c>
      <c r="H20" t="str">
        <f>_xlfn.CONCAT(
    "&lt;a href=", """",
    _xlfn.XLOOKUP(B21, 'URL-DATA'!G20:G252, 'URL-DATA'!AE20:AE252, "No encontrado", 0),
    """ align=", """right""",
    " class=", """fright""",
    "&gt;    &lt;span class=", """mso1""", "&gt;arrow_right_alt   &lt;/span&gt;&lt;/a&gt;"
)</f>
        <v>&lt;a href="/cantos/resucito/a/aquedah.html" align="right" class="fright"&gt;    &lt;span class="mso1"&gt;arrow_right_alt   &lt;/span&gt;&lt;/a&gt;</v>
      </c>
    </row>
    <row r="21" spans="1:8" x14ac:dyDescent="0.35">
      <c r="A21" s="12">
        <v>19</v>
      </c>
      <c r="B21" s="13" t="s">
        <v>115</v>
      </c>
      <c r="C21" s="20" t="str">
        <f>_xlfn.CONCAT(
    "&lt;a href=", """",
    _xlfn.XLOOKUP(B20, 'URL-DATA'!G20:G252, 'URL-DATA'!AE20:AE252, "No encontrado", 0),
    """ align=", """left""",
    " class=", """fleft""",
    "&gt;    &lt;span class=", """mso1""", "&gt;arrow_left_alt   &lt;/span&gt;&lt;/a&gt;"
)</f>
        <v>&lt;a href="/cantos/resucito/a/amoalsenor.html" align="left" class="fleft"&gt;    &lt;span class="mso1"&gt;arrow_left_alt   &lt;/span&gt;&lt;/a&gt;</v>
      </c>
      <c r="D21" s="20" t="str">
        <f>_xlfn.CONCAT(
    "&lt;a href=", """",
    _xlfn.XLOOKUP(B22, 'URL-DATA'!G21:G253, 'URL-DATA'!AE21:AE253, "No encontrado", 0),
    """ align=", """right""",
    " class=", """fright""",
    "&gt;    &lt;span class=", """mso1""", "&gt;arrow_right_alt   &lt;/span&gt;&lt;/a&gt;"
)</f>
        <v>&lt;a href="/cantos/resucito/a/asihablaelamen.html" align="right" class="fright"&gt;    &lt;span class="mso1"&gt;arrow_right_alt   &lt;/span&gt;&lt;/a&gt;</v>
      </c>
      <c r="E21" s="19"/>
      <c r="F21" s="19"/>
      <c r="G21" t="str">
        <f>_xlfn.CONCAT(
    "&lt;a href=", """",
    _xlfn.XLOOKUP(B20, 'URL-DATA'!G20:G252, 'URL-DATA'!AE20:AE252, "No encontrado", 0),
    """ align=", """left""",
    " class=", """fleft""",
    "&gt;    &lt;span class=", """mso1""", "&gt;arrow_left_alt   &lt;/span&gt;&lt;/a&gt;"
)</f>
        <v>&lt;a href="/cantos/resucito/a/amoalsenor.html" align="left" class="fleft"&gt;    &lt;span class="mso1"&gt;arrow_left_alt   &lt;/span&gt;&lt;/a&gt;</v>
      </c>
      <c r="H21" t="str">
        <f>_xlfn.CONCAT(
    "&lt;a href=", """",
    _xlfn.XLOOKUP(B22, 'URL-DATA'!G21:G253, 'URL-DATA'!AE21:AE253, "No encontrado", 0),
    """ align=", """right""",
    " class=", """fright""",
    "&gt;    &lt;span class=", """mso1""", "&gt;arrow_right_alt   &lt;/span&gt;&lt;/a&gt;"
)</f>
        <v>&lt;a href="/cantos/resucito/a/asihablaelamen.html" align="right" class="fright"&gt;    &lt;span class="mso1"&gt;arrow_right_alt   &lt;/span&gt;&lt;/a&gt;</v>
      </c>
    </row>
    <row r="22" spans="1:8" x14ac:dyDescent="0.35">
      <c r="A22" s="14">
        <v>20</v>
      </c>
      <c r="B22" s="15" t="s">
        <v>117</v>
      </c>
      <c r="C22" s="20" t="str">
        <f>_xlfn.CONCAT(
    "&lt;a href=", """",
    _xlfn.XLOOKUP(B21, 'URL-DATA'!G21:G253, 'URL-DATA'!AE21:AE253, "No encontrado", 0),
    """ align=", """left""",
    " class=", """fleft""",
    "&gt;    &lt;span class=", """mso1""", "&gt;arrow_left_alt   &lt;/span&gt;&lt;/a&gt;"
)</f>
        <v>&lt;a href="/cantos/resucito/a/aquedah.html" align="left" class="fleft"&gt;    &lt;span class="mso1"&gt;arrow_left_alt   &lt;/span&gt;&lt;/a&gt;</v>
      </c>
      <c r="D22" s="20" t="str">
        <f>_xlfn.CONCAT(
    "&lt;a href=", """",
    _xlfn.XLOOKUP(B23, 'URL-DATA'!G22:G254, 'URL-DATA'!AE22:AE254, "No encontrado", 0),
    """ align=", """right""",
    " class=", """fright""",
    "&gt;    &lt;span class=", """mso1""", "&gt;arrow_right_alt   &lt;/span&gt;&lt;/a&gt;"
)</f>
        <v>&lt;a href="/cantos/resucito/a/avemariai.html" align="right" class="fright"&gt;    &lt;span class="mso1"&gt;arrow_right_alt   &lt;/span&gt;&lt;/a&gt;</v>
      </c>
      <c r="E22" s="20"/>
      <c r="F22" s="20"/>
      <c r="G22" t="str">
        <f>_xlfn.CONCAT(
    "&lt;a href=", """",
    _xlfn.XLOOKUP(B21, 'URL-DATA'!G21:G253, 'URL-DATA'!AE21:AE253, "No encontrado", 0),
    """ align=", """left""",
    " class=", """fleft""",
    "&gt;    &lt;span class=", """mso1""", "&gt;arrow_left_alt   &lt;/span&gt;&lt;/a&gt;"
)</f>
        <v>&lt;a href="/cantos/resucito/a/aquedah.html" align="left" class="fleft"&gt;    &lt;span class="mso1"&gt;arrow_left_alt   &lt;/span&gt;&lt;/a&gt;</v>
      </c>
      <c r="H22" t="str">
        <f>_xlfn.CONCAT(
    "&lt;a href=", """",
    _xlfn.XLOOKUP(B23, 'URL-DATA'!G22:G254, 'URL-DATA'!AE22:AE254, "No encontrado", 0),
    """ align=", """right""",
    " class=", """fright""",
    "&gt;    &lt;span class=", """mso1""", "&gt;arrow_right_alt   &lt;/span&gt;&lt;/a&gt;"
)</f>
        <v>&lt;a href="/cantos/resucito/a/avemariai.html" align="right" class="fright"&gt;    &lt;span class="mso1"&gt;arrow_right_alt   &lt;/span&gt;&lt;/a&gt;</v>
      </c>
    </row>
    <row r="23" spans="1:8" x14ac:dyDescent="0.35">
      <c r="A23" s="12">
        <v>21</v>
      </c>
      <c r="B23" s="13" t="s">
        <v>119</v>
      </c>
      <c r="C23" s="20" t="str">
        <f>_xlfn.CONCAT(
    "&lt;a href=", """",
    _xlfn.XLOOKUP(B22, 'URL-DATA'!G22:G254, 'URL-DATA'!AE22:AE254, "No encontrado", 0),
    """ align=", """left""",
    " class=", """fleft""",
    "&gt;    &lt;span class=", """mso1""", "&gt;arrow_left_alt   &lt;/span&gt;&lt;/a&gt;"
)</f>
        <v>&lt;a href="/cantos/resucito/a/asihablaelamen.html" align="left" class="fleft"&gt;    &lt;span class="mso1"&gt;arrow_left_alt   &lt;/span&gt;&lt;/a&gt;</v>
      </c>
      <c r="D23" s="20" t="str">
        <f>_xlfn.CONCAT(
    "&lt;a href=", """",
    _xlfn.XLOOKUP(B24, 'URL-DATA'!G23:G255, 'URL-DATA'!AE23:AE255, "No encontrado", 0),
    """ align=", """right""",
    " class=", """fright""",
    "&gt;    &lt;span class=", """mso1""", "&gt;arrow_right_alt   &lt;/span&gt;&lt;/a&gt;"
)</f>
        <v>&lt;a href="/cantos/resucito/a/avemariaii(1984).html" align="right" class="fright"&gt;    &lt;span class="mso1"&gt;arrow_right_alt   &lt;/span&gt;&lt;/a&gt;</v>
      </c>
      <c r="E23" s="19"/>
      <c r="F23" s="19"/>
      <c r="G23" t="str">
        <f>_xlfn.CONCAT(
    "&lt;a href=", """",
    _xlfn.XLOOKUP(B22, 'URL-DATA'!G22:G254, 'URL-DATA'!AE22:AE254, "No encontrado", 0),
    """ align=", """left""",
    " class=", """fleft""",
    "&gt;    &lt;span class=", """mso1""", "&gt;arrow_left_alt   &lt;/span&gt;&lt;/a&gt;"
)</f>
        <v>&lt;a href="/cantos/resucito/a/asihablaelamen.html" align="left" class="fleft"&gt;    &lt;span class="mso1"&gt;arrow_left_alt   &lt;/span&gt;&lt;/a&gt;</v>
      </c>
      <c r="H23" t="str">
        <f>_xlfn.CONCAT(
    "&lt;a href=", """",
    _xlfn.XLOOKUP(B24, 'URL-DATA'!G23:G255, 'URL-DATA'!AE23:AE255, "No encontrado", 0),
    """ align=", """right""",
    " class=", """fright""",
    "&gt;    &lt;span class=", """mso1""", "&gt;arrow_right_alt   &lt;/span&gt;&lt;/a&gt;"
)</f>
        <v>&lt;a href="/cantos/resucito/a/avemariaii(1984).html" align="right" class="fright"&gt;    &lt;span class="mso1"&gt;arrow_right_alt   &lt;/span&gt;&lt;/a&gt;</v>
      </c>
    </row>
    <row r="24" spans="1:8" x14ac:dyDescent="0.35">
      <c r="A24" s="14">
        <v>22</v>
      </c>
      <c r="B24" s="15" t="s">
        <v>121</v>
      </c>
      <c r="C24" s="20" t="str">
        <f>_xlfn.CONCAT(
    "&lt;a href=", """",
    _xlfn.XLOOKUP(B23, 'URL-DATA'!G23:G255, 'URL-DATA'!AE23:AE255, "No encontrado", 0),
    """ align=", """left""",
    " class=", """fleft""",
    "&gt;    &lt;span class=", """mso1""", "&gt;arrow_left_alt   &lt;/span&gt;&lt;/a&gt;"
)</f>
        <v>&lt;a href="/cantos/resucito/a/avemariai.html" align="left" class="fleft"&gt;    &lt;span class="mso1"&gt;arrow_left_alt   &lt;/span&gt;&lt;/a&gt;</v>
      </c>
      <c r="D24" s="20" t="str">
        <f>_xlfn.CONCAT(
    "&lt;a href=", """",
    _xlfn.XLOOKUP(B25, 'URL-DATA'!G24:G256, 'URL-DATA'!AE24:AE256, "No encontrado", 0),
    """ align=", """right""",
    " class=", """fright""",
    "&gt;    &lt;span class=", """mso1""", "&gt;arrow_right_alt   &lt;/span&gt;&lt;/a&gt;"
)</f>
        <v>&lt;a href="/cantos/resucito/b/babiloniacriminal.html" align="right" class="fright"&gt;    &lt;span class="mso1"&gt;arrow_right_alt   &lt;/span&gt;&lt;/a&gt;</v>
      </c>
      <c r="E24" s="20"/>
      <c r="F24" s="20"/>
      <c r="G24" t="str">
        <f>_xlfn.CONCAT(
    "&lt;a href=", """",
    _xlfn.XLOOKUP(B23, 'URL-DATA'!G23:G255, 'URL-DATA'!AE23:AE255, "No encontrado", 0),
    """ align=", """left""",
    " class=", """fleft""",
    "&gt;    &lt;span class=", """mso1""", "&gt;arrow_left_alt   &lt;/span&gt;&lt;/a&gt;"
)</f>
        <v>&lt;a href="/cantos/resucito/a/avemariai.html" align="left" class="fleft"&gt;    &lt;span class="mso1"&gt;arrow_left_alt   &lt;/span&gt;&lt;/a&gt;</v>
      </c>
      <c r="H24" t="str">
        <f>_xlfn.CONCAT(
    "&lt;a href=", """",
    _xlfn.XLOOKUP(B25, 'URL-DATA'!G24:G256, 'URL-DATA'!AE24:AE256, "No encontrado", 0),
    """ align=", """right""",
    " class=", """fright""",
    "&gt;    &lt;span class=", """mso1""", "&gt;arrow_right_alt   &lt;/span&gt;&lt;/a&gt;"
)</f>
        <v>&lt;a href="/cantos/resucito/b/babiloniacriminal.html" align="right" class="fright"&gt;    &lt;span class="mso1"&gt;arrow_right_alt   &lt;/span&gt;&lt;/a&gt;</v>
      </c>
    </row>
    <row r="25" spans="1:8" x14ac:dyDescent="0.35">
      <c r="A25" s="12">
        <v>23</v>
      </c>
      <c r="B25" s="13" t="s">
        <v>123</v>
      </c>
      <c r="C25" s="20" t="str">
        <f>_xlfn.CONCAT(
    "&lt;a href=", """",
    _xlfn.XLOOKUP(B24, 'URL-DATA'!G24:G256, 'URL-DATA'!AE24:AE256, "No encontrado", 0),
    """ align=", """left""",
    " class=", """fleft""",
    "&gt;    &lt;span class=", """mso1""", "&gt;arrow_left_alt   &lt;/span&gt;&lt;/a&gt;"
)</f>
        <v>&lt;a href="/cantos/resucito/a/avemariaii(1984).html" align="left" class="fleft"&gt;    &lt;span class="mso1"&gt;arrow_left_alt   &lt;/span&gt;&lt;/a&gt;</v>
      </c>
      <c r="D25" s="20" t="str">
        <f>_xlfn.CONCAT(
    "&lt;a href=", """",
    _xlfn.XLOOKUP(B26, 'URL-DATA'!G25:G257, 'URL-DATA'!AE25:AE257, "No encontrado", 0),
    """ align=", """right""",
    " class=", """fright""",
    "&gt;    &lt;span class=", """mso1""", "&gt;arrow_right_alt   &lt;/span&gt;&lt;/a&gt;"
)</f>
        <v>&lt;a href="/cantos/resucito/b/balaam.html" align="right" class="fright"&gt;    &lt;span class="mso1"&gt;arrow_right_alt   &lt;/span&gt;&lt;/a&gt;</v>
      </c>
      <c r="E25" s="19"/>
      <c r="F25" s="19"/>
      <c r="G25" t="str">
        <f>_xlfn.CONCAT(
    "&lt;a href=", """",
    _xlfn.XLOOKUP(B24, 'URL-DATA'!G24:G256, 'URL-DATA'!AE24:AE256, "No encontrado", 0),
    """ align=", """left""",
    " class=", """fleft""",
    "&gt;    &lt;span class=", """mso1""", "&gt;arrow_left_alt   &lt;/span&gt;&lt;/a&gt;"
)</f>
        <v>&lt;a href="/cantos/resucito/a/avemariaii(1984).html" align="left" class="fleft"&gt;    &lt;span class="mso1"&gt;arrow_left_alt   &lt;/span&gt;&lt;/a&gt;</v>
      </c>
      <c r="H25" t="str">
        <f>_xlfn.CONCAT(
    "&lt;a href=", """",
    _xlfn.XLOOKUP(B26, 'URL-DATA'!G25:G257, 'URL-DATA'!AE25:AE257, "No encontrado", 0),
    """ align=", """right""",
    " class=", """fright""",
    "&gt;    &lt;span class=", """mso1""", "&gt;arrow_right_alt   &lt;/span&gt;&lt;/a&gt;"
)</f>
        <v>&lt;a href="/cantos/resucito/b/balaam.html" align="right" class="fright"&gt;    &lt;span class="mso1"&gt;arrow_right_alt   &lt;/span&gt;&lt;/a&gt;</v>
      </c>
    </row>
    <row r="26" spans="1:8" x14ac:dyDescent="0.35">
      <c r="A26" s="14">
        <v>24</v>
      </c>
      <c r="B26" s="15" t="s">
        <v>125</v>
      </c>
      <c r="C26" s="20" t="str">
        <f>_xlfn.CONCAT(
    "&lt;a href=", """",
    _xlfn.XLOOKUP(B25, 'URL-DATA'!G25:G257, 'URL-DATA'!AE25:AE257, "No encontrado", 0),
    """ align=", """left""",
    " class=", """fleft""",
    "&gt;    &lt;span class=", """mso1""", "&gt;arrow_left_alt   &lt;/span&gt;&lt;/a&gt;"
)</f>
        <v>&lt;a href="/cantos/resucito/b/babiloniacriminal.html" align="left" class="fleft"&gt;    &lt;span class="mso1"&gt;arrow_left_alt   &lt;/span&gt;&lt;/a&gt;</v>
      </c>
      <c r="D26" s="20" t="str">
        <f>_xlfn.CONCAT(
    "&lt;a href=", """",
    _xlfn.XLOOKUP(B27, 'URL-DATA'!G26:G258, 'URL-DATA'!AE26:AE258, "No encontrado", 0),
    """ align=", """right""",
    " class=", """fright""",
    "&gt;    &lt;span class=", """mso1""", "&gt;arrow_right_alt   &lt;/span&gt;&lt;/a&gt;"
)</f>
        <v>&lt;a href="/cantos/resucito/b/bendecirealsenorentodotiempo.html" align="right" class="fright"&gt;    &lt;span class="mso1"&gt;arrow_right_alt   &lt;/span&gt;&lt;/a&gt;</v>
      </c>
      <c r="E26" s="20"/>
      <c r="F26" s="20"/>
      <c r="G26" t="str">
        <f>_xlfn.CONCAT(
    "&lt;a href=", """",
    _xlfn.XLOOKUP(B25, 'URL-DATA'!G25:G257, 'URL-DATA'!AE25:AE257, "No encontrado", 0),
    """ align=", """left""",
    " class=", """fleft""",
    "&gt;    &lt;span class=", """mso1""", "&gt;arrow_left_alt   &lt;/span&gt;&lt;/a&gt;"
)</f>
        <v>&lt;a href="/cantos/resucito/b/babiloniacriminal.html" align="left" class="fleft"&gt;    &lt;span class="mso1"&gt;arrow_left_alt   &lt;/span&gt;&lt;/a&gt;</v>
      </c>
      <c r="H26" t="str">
        <f>_xlfn.CONCAT(
    "&lt;a href=", """",
    _xlfn.XLOOKUP(B27, 'URL-DATA'!G26:G258, 'URL-DATA'!AE26:AE258, "No encontrado", 0),
    """ align=", """right""",
    " class=", """fright""",
    "&gt;    &lt;span class=", """mso1""", "&gt;arrow_right_alt   &lt;/span&gt;&lt;/a&gt;"
)</f>
        <v>&lt;a href="/cantos/resucito/b/bendecirealsenorentodotiempo.html" align="right" class="fright"&gt;    &lt;span class="mso1"&gt;arrow_right_alt   &lt;/span&gt;&lt;/a&gt;</v>
      </c>
    </row>
    <row r="27" spans="1:8" x14ac:dyDescent="0.35">
      <c r="A27" s="12">
        <v>25</v>
      </c>
      <c r="B27" s="13" t="s">
        <v>127</v>
      </c>
      <c r="C27" s="20" t="str">
        <f>_xlfn.CONCAT(
    "&lt;a href=", """",
    _xlfn.XLOOKUP(B26, 'URL-DATA'!G26:G258, 'URL-DATA'!AE26:AE258, "No encontrado", 0),
    """ align=", """left""",
    " class=", """fleft""",
    "&gt;    &lt;span class=", """mso1""", "&gt;arrow_left_alt   &lt;/span&gt;&lt;/a&gt;"
)</f>
        <v>&lt;a href="/cantos/resucito/b/balaam.html" align="left" class="fleft"&gt;    &lt;span class="mso1"&gt;arrow_left_alt   &lt;/span&gt;&lt;/a&gt;</v>
      </c>
      <c r="D27" s="20" t="str">
        <f>_xlfn.CONCAT(
    "&lt;a href=", """",
    _xlfn.XLOOKUP(B28, 'URL-DATA'!G27:G259, 'URL-DATA'!AE27:AE259, "No encontrado", 0),
    """ align=", """right""",
    " class=", """fright""",
    "&gt;    &lt;span class=", """mso1""", "&gt;arrow_right_alt   &lt;/span&gt;&lt;/a&gt;"
)</f>
        <v>&lt;a href="/cantos/resucito/b/bendicealmamiaayahveh.html" align="right" class="fright"&gt;    &lt;span class="mso1"&gt;arrow_right_alt   &lt;/span&gt;&lt;/a&gt;</v>
      </c>
      <c r="E27" s="19"/>
      <c r="F27" s="19"/>
      <c r="G27" t="str">
        <f>_xlfn.CONCAT(
    "&lt;a href=", """",
    _xlfn.XLOOKUP(B26, 'URL-DATA'!G26:G258, 'URL-DATA'!AE26:AE258, "No encontrado", 0),
    """ align=", """left""",
    " class=", """fleft""",
    "&gt;    &lt;span class=", """mso1""", "&gt;arrow_left_alt   &lt;/span&gt;&lt;/a&gt;"
)</f>
        <v>&lt;a href="/cantos/resucito/b/balaam.html" align="left" class="fleft"&gt;    &lt;span class="mso1"&gt;arrow_left_alt   &lt;/span&gt;&lt;/a&gt;</v>
      </c>
      <c r="H27" t="str">
        <f>_xlfn.CONCAT(
    "&lt;a href=", """",
    _xlfn.XLOOKUP(B28, 'URL-DATA'!G27:G259, 'URL-DATA'!AE27:AE259, "No encontrado", 0),
    """ align=", """right""",
    " class=", """fright""",
    "&gt;    &lt;span class=", """mso1""", "&gt;arrow_right_alt   &lt;/span&gt;&lt;/a&gt;"
)</f>
        <v>&lt;a href="/cantos/resucito/b/bendicealmamiaayahveh.html" align="right" class="fright"&gt;    &lt;span class="mso1"&gt;arrow_right_alt   &lt;/span&gt;&lt;/a&gt;</v>
      </c>
    </row>
    <row r="28" spans="1:8" x14ac:dyDescent="0.35">
      <c r="A28" s="14">
        <v>26</v>
      </c>
      <c r="B28" s="15" t="s">
        <v>129</v>
      </c>
      <c r="C28" s="20" t="str">
        <f>_xlfn.CONCAT(
    "&lt;a href=", """",
    _xlfn.XLOOKUP(B27, 'URL-DATA'!G27:G259, 'URL-DATA'!AE27:AE259, "No encontrado", 0),
    """ align=", """left""",
    " class=", """fleft""",
    "&gt;    &lt;span class=", """mso1""", "&gt;arrow_left_alt   &lt;/span&gt;&lt;/a&gt;"
)</f>
        <v>&lt;a href="/cantos/resucito/b/bendecirealsenorentodotiempo.html" align="left" class="fleft"&gt;    &lt;span class="mso1"&gt;arrow_left_alt   &lt;/span&gt;&lt;/a&gt;</v>
      </c>
      <c r="D28" s="20" t="str">
        <f>_xlfn.CONCAT(
    "&lt;a href=", """",
    _xlfn.XLOOKUP(B29, 'URL-DATA'!G28:G260, 'URL-DATA'!AE28:AE260, "No encontrado", 0),
    """ align=", """right""",
    " class=", """fright""",
    "&gt;    &lt;span class=", """mso1""", "&gt;arrow_right_alt   &lt;/span&gt;&lt;/a&gt;"
)</f>
        <v>&lt;a href="/cantos/resucito/b/benditaerestumaria.html" align="right" class="fright"&gt;    &lt;span class="mso1"&gt;arrow_right_alt   &lt;/span&gt;&lt;/a&gt;</v>
      </c>
      <c r="E28" s="20"/>
      <c r="F28" s="20"/>
      <c r="G28" t="str">
        <f>_xlfn.CONCAT(
    "&lt;a href=", """",
    _xlfn.XLOOKUP(B27, 'URL-DATA'!G27:G259, 'URL-DATA'!AE27:AE259, "No encontrado", 0),
    """ align=", """left""",
    " class=", """fleft""",
    "&gt;    &lt;span class=", """mso1""", "&gt;arrow_left_alt   &lt;/span&gt;&lt;/a&gt;"
)</f>
        <v>&lt;a href="/cantos/resucito/b/bendecirealsenorentodotiempo.html" align="left" class="fleft"&gt;    &lt;span class="mso1"&gt;arrow_left_alt   &lt;/span&gt;&lt;/a&gt;</v>
      </c>
      <c r="H28" t="str">
        <f>_xlfn.CONCAT(
    "&lt;a href=", """",
    _xlfn.XLOOKUP(B29, 'URL-DATA'!G28:G260, 'URL-DATA'!AE28:AE260, "No encontrado", 0),
    """ align=", """right""",
    " class=", """fright""",
    "&gt;    &lt;span class=", """mso1""", "&gt;arrow_right_alt   &lt;/span&gt;&lt;/a&gt;"
)</f>
        <v>&lt;a href="/cantos/resucito/b/benditaerestumaria.html" align="right" class="fright"&gt;    &lt;span class="mso1"&gt;arrow_right_alt   &lt;/span&gt;&lt;/a&gt;</v>
      </c>
    </row>
    <row r="29" spans="1:8" x14ac:dyDescent="0.35">
      <c r="A29" s="12">
        <v>27</v>
      </c>
      <c r="B29" s="13" t="s">
        <v>133</v>
      </c>
      <c r="C29" s="20" t="str">
        <f>_xlfn.CONCAT(
    "&lt;a href=", """",
    _xlfn.XLOOKUP(B28, 'URL-DATA'!G28:G260, 'URL-DATA'!AE28:AE260, "No encontrado", 0),
    """ align=", """left""",
    " class=", """fleft""",
    "&gt;    &lt;span class=", """mso1""", "&gt;arrow_left_alt   &lt;/span&gt;&lt;/a&gt;"
)</f>
        <v>&lt;a href="/cantos/resucito/b/bendicealmamiaayahveh.html" align="left" class="fleft"&gt;    &lt;span class="mso1"&gt;arrow_left_alt   &lt;/span&gt;&lt;/a&gt;</v>
      </c>
      <c r="D29" s="20" t="str">
        <f>_xlfn.CONCAT(
    "&lt;a href=", """",
    _xlfn.XLOOKUP(B30, 'URL-DATA'!G29:G261, 'URL-DATA'!AE29:AE261, "No encontrado", 0),
    """ align=", """right""",
    " class=", """fright""",
    "&gt;    &lt;span class=", """mso1""", "&gt;arrow_right_alt   &lt;/span&gt;&lt;/a&gt;"
)</f>
        <v>&lt;a href="/cantos/resucito/b/benditoeressenor.html" align="right" class="fright"&gt;    &lt;span class="mso1"&gt;arrow_right_alt   &lt;/span&gt;&lt;/a&gt;</v>
      </c>
      <c r="E29" s="19"/>
      <c r="F29" s="19"/>
      <c r="G29" t="str">
        <f>_xlfn.CONCAT(
    "&lt;a href=", """",
    _xlfn.XLOOKUP(B28, 'URL-DATA'!G28:G260, 'URL-DATA'!AE28:AE260, "No encontrado", 0),
    """ align=", """left""",
    " class=", """fleft""",
    "&gt;    &lt;span class=", """mso1""", "&gt;arrow_left_alt   &lt;/span&gt;&lt;/a&gt;"
)</f>
        <v>&lt;a href="/cantos/resucito/b/bendicealmamiaayahveh.html" align="left" class="fleft"&gt;    &lt;span class="mso1"&gt;arrow_left_alt   &lt;/span&gt;&lt;/a&gt;</v>
      </c>
      <c r="H29" t="str">
        <f>_xlfn.CONCAT(
    "&lt;a href=", """",
    _xlfn.XLOOKUP(B30, 'URL-DATA'!G29:G261, 'URL-DATA'!AE29:AE261, "No encontrado", 0),
    """ align=", """right""",
    " class=", """fright""",
    "&gt;    &lt;span class=", """mso1""", "&gt;arrow_right_alt   &lt;/span&gt;&lt;/a&gt;"
)</f>
        <v>&lt;a href="/cantos/resucito/b/benditoeressenor.html" align="right" class="fright"&gt;    &lt;span class="mso1"&gt;arrow_right_alt   &lt;/span&gt;&lt;/a&gt;</v>
      </c>
    </row>
    <row r="30" spans="1:8" x14ac:dyDescent="0.35">
      <c r="A30" s="14">
        <v>28</v>
      </c>
      <c r="B30" s="15" t="s">
        <v>136</v>
      </c>
      <c r="C30" s="20" t="str">
        <f>_xlfn.CONCAT(
    "&lt;a href=", """",
    _xlfn.XLOOKUP(B29, 'URL-DATA'!G29:G261, 'URL-DATA'!AE29:AE261, "No encontrado", 0),
    """ align=", """left""",
    " class=", """fleft""",
    "&gt;    &lt;span class=", """mso1""", "&gt;arrow_left_alt   &lt;/span&gt;&lt;/a&gt;"
)</f>
        <v>&lt;a href="/cantos/resucito/b/benditaerestumaria.html" align="left" class="fleft"&gt;    &lt;span class="mso1"&gt;arrow_left_alt   &lt;/span&gt;&lt;/a&gt;</v>
      </c>
      <c r="D30" s="20" t="str">
        <f>_xlfn.CONCAT(
    "&lt;a href=", """",
    _xlfn.XLOOKUP(B31, 'URL-DATA'!G30:G262, 'URL-DATA'!AE30:AE262, "No encontrado", 0),
    """ align=", """right""",
    " class=", """fright""",
    "&gt;    &lt;span class=", """mso1""", "&gt;arrow_right_alt   &lt;/span&gt;&lt;/a&gt;"
)</f>
        <v>&lt;a href="/cantos/resucito/b/benditoseadios.html" align="right" class="fright"&gt;    &lt;span class="mso1"&gt;arrow_right_alt   &lt;/span&gt;&lt;/a&gt;</v>
      </c>
      <c r="E30" s="20"/>
      <c r="F30" s="20"/>
      <c r="G30" t="str">
        <f>_xlfn.CONCAT(
    "&lt;a href=", """",
    _xlfn.XLOOKUP(B29, 'URL-DATA'!G29:G261, 'URL-DATA'!AE29:AE261, "No encontrado", 0),
    """ align=", """left""",
    " class=", """fleft""",
    "&gt;    &lt;span class=", """mso1""", "&gt;arrow_left_alt   &lt;/span&gt;&lt;/a&gt;"
)</f>
        <v>&lt;a href="/cantos/resucito/b/benditaerestumaria.html" align="left" class="fleft"&gt;    &lt;span class="mso1"&gt;arrow_left_alt   &lt;/span&gt;&lt;/a&gt;</v>
      </c>
      <c r="H30" t="str">
        <f>_xlfn.CONCAT(
    "&lt;a href=", """",
    _xlfn.XLOOKUP(B31, 'URL-DATA'!G30:G262, 'URL-DATA'!AE30:AE262, "No encontrado", 0),
    """ align=", """right""",
    " class=", """fright""",
    "&gt;    &lt;span class=", """mso1""", "&gt;arrow_right_alt   &lt;/span&gt;&lt;/a&gt;"
)</f>
        <v>&lt;a href="/cantos/resucito/b/benditoseadios.html" align="right" class="fright"&gt;    &lt;span class="mso1"&gt;arrow_right_alt   &lt;/span&gt;&lt;/a&gt;</v>
      </c>
    </row>
    <row r="31" spans="1:8" x14ac:dyDescent="0.35">
      <c r="A31" s="12">
        <v>29</v>
      </c>
      <c r="B31" s="13" t="s">
        <v>138</v>
      </c>
      <c r="C31" s="20" t="str">
        <f>_xlfn.CONCAT(
    "&lt;a href=", """",
    _xlfn.XLOOKUP(B30, 'URL-DATA'!G30:G262, 'URL-DATA'!AE30:AE262, "No encontrado", 0),
    """ align=", """left""",
    " class=", """fleft""",
    "&gt;    &lt;span class=", """mso1""", "&gt;arrow_left_alt   &lt;/span&gt;&lt;/a&gt;"
)</f>
        <v>&lt;a href="/cantos/resucito/b/benditoeressenor.html" align="left" class="fleft"&gt;    &lt;span class="mso1"&gt;arrow_left_alt   &lt;/span&gt;&lt;/a&gt;</v>
      </c>
      <c r="D31" s="20" t="str">
        <f>_xlfn.CONCAT(
    "&lt;a href=", """",
    _xlfn.XLOOKUP(B32, 'URL-DATA'!G31:G263, 'URL-DATA'!AE31:AE263, "No encontrado", 0),
    """ align=", """right""",
    " class=", """fright""",
    "&gt;    &lt;span class=", """mso1""", "&gt;arrow_right_alt   &lt;/span&gt;&lt;/a&gt;"
)</f>
        <v>&lt;a href="/cantos/resucito/b/benedictus.html" align="right" class="fright"&gt;    &lt;span class="mso1"&gt;arrow_right_alt   &lt;/span&gt;&lt;/a&gt;</v>
      </c>
      <c r="E31" s="19"/>
      <c r="F31" s="19"/>
      <c r="G31" t="str">
        <f>_xlfn.CONCAT(
    "&lt;a href=", """",
    _xlfn.XLOOKUP(B30, 'URL-DATA'!G30:G262, 'URL-DATA'!AE30:AE262, "No encontrado", 0),
    """ align=", """left""",
    " class=", """fleft""",
    "&gt;    &lt;span class=", """mso1""", "&gt;arrow_left_alt   &lt;/span&gt;&lt;/a&gt;"
)</f>
        <v>&lt;a href="/cantos/resucito/b/benditoeressenor.html" align="left" class="fleft"&gt;    &lt;span class="mso1"&gt;arrow_left_alt   &lt;/span&gt;&lt;/a&gt;</v>
      </c>
      <c r="H31" t="str">
        <f>_xlfn.CONCAT(
    "&lt;a href=", """",
    _xlfn.XLOOKUP(B32, 'URL-DATA'!G31:G263, 'URL-DATA'!AE31:AE263, "No encontrado", 0),
    """ align=", """right""",
    " class=", """fright""",
    "&gt;    &lt;span class=", """mso1""", "&gt;arrow_right_alt   &lt;/span&gt;&lt;/a&gt;"
)</f>
        <v>&lt;a href="/cantos/resucito/b/benedictus.html" align="right" class="fright"&gt;    &lt;span class="mso1"&gt;arrow_right_alt   &lt;/span&gt;&lt;/a&gt;</v>
      </c>
    </row>
    <row r="32" spans="1:8" x14ac:dyDescent="0.35">
      <c r="A32" s="14">
        <v>30</v>
      </c>
      <c r="B32" s="15" t="s">
        <v>140</v>
      </c>
      <c r="C32" s="20" t="str">
        <f>_xlfn.CONCAT(
    "&lt;a href=", """",
    _xlfn.XLOOKUP(B31, 'URL-DATA'!G31:G263, 'URL-DATA'!AE31:AE263, "No encontrado", 0),
    """ align=", """left""",
    " class=", """fleft""",
    "&gt;    &lt;span class=", """mso1""", "&gt;arrow_left_alt   &lt;/span&gt;&lt;/a&gt;"
)</f>
        <v>&lt;a href="/cantos/resucito/b/benditoseadios.html" align="left" class="fleft"&gt;    &lt;span class="mso1"&gt;arrow_left_alt   &lt;/span&gt;&lt;/a&gt;</v>
      </c>
      <c r="D32" s="20" t="str">
        <f>_xlfn.CONCAT(
    "&lt;a href=", """",
    _xlfn.XLOOKUP(B33, 'URL-DATA'!G32:G264, 'URL-DATA'!AE32:AE264, "No encontrado", 0),
    """ align=", """right""",
    " class=", """fright""",
    "&gt;    &lt;span class=", """mso1""", "&gt;arrow_right_alt   &lt;/span&gt;&lt;/a&gt;"
)</f>
        <v>&lt;a href="/cantos/resucito/c/cantadadios.html" align="right" class="fright"&gt;    &lt;span class="mso1"&gt;arrow_right_alt   &lt;/span&gt;&lt;/a&gt;</v>
      </c>
      <c r="E32" s="20"/>
      <c r="F32" s="20"/>
      <c r="G32" t="str">
        <f>_xlfn.CONCAT(
    "&lt;a href=", """",
    _xlfn.XLOOKUP(B31, 'URL-DATA'!G31:G263, 'URL-DATA'!AE31:AE263, "No encontrado", 0),
    """ align=", """left""",
    " class=", """fleft""",
    "&gt;    &lt;span class=", """mso1""", "&gt;arrow_left_alt   &lt;/span&gt;&lt;/a&gt;"
)</f>
        <v>&lt;a href="/cantos/resucito/b/benditoseadios.html" align="left" class="fleft"&gt;    &lt;span class="mso1"&gt;arrow_left_alt   &lt;/span&gt;&lt;/a&gt;</v>
      </c>
      <c r="H32" t="str">
        <f>_xlfn.CONCAT(
    "&lt;a href=", """",
    _xlfn.XLOOKUP(B33, 'URL-DATA'!G32:G264, 'URL-DATA'!AE32:AE264, "No encontrado", 0),
    """ align=", """right""",
    " class=", """fright""",
    "&gt;    &lt;span class=", """mso1""", "&gt;arrow_right_alt   &lt;/span&gt;&lt;/a&gt;"
)</f>
        <v>&lt;a href="/cantos/resucito/c/cantadadios.html" align="right" class="fright"&gt;    &lt;span class="mso1"&gt;arrow_right_alt   &lt;/span&gt;&lt;/a&gt;</v>
      </c>
    </row>
    <row r="33" spans="1:8" x14ac:dyDescent="0.35">
      <c r="A33" s="12">
        <v>31</v>
      </c>
      <c r="B33" s="13" t="s">
        <v>142</v>
      </c>
      <c r="C33" s="20" t="str">
        <f>_xlfn.CONCAT(
    "&lt;a href=", """",
    _xlfn.XLOOKUP(B32, 'URL-DATA'!G32:G264, 'URL-DATA'!AE32:AE264, "No encontrado", 0),
    """ align=", """left""",
    " class=", """fleft""",
    "&gt;    &lt;span class=", """mso1""", "&gt;arrow_left_alt   &lt;/span&gt;&lt;/a&gt;"
)</f>
        <v>&lt;a href="/cantos/resucito/b/benedictus.html" align="left" class="fleft"&gt;    &lt;span class="mso1"&gt;arrow_left_alt   &lt;/span&gt;&lt;/a&gt;</v>
      </c>
      <c r="D33" s="20" t="str">
        <f>_xlfn.CONCAT(
    "&lt;a href=", """",
    _xlfn.XLOOKUP(B34, 'URL-DATA'!G33:G265, 'URL-DATA'!AE33:AE265, "No encontrado", 0),
    """ align=", """right""",
    " class=", """fright""",
    "&gt;    &lt;span class=", """mso1""", "&gt;arrow_right_alt   &lt;/span&gt;&lt;/a&gt;"
)</f>
        <v>&lt;a href="/cantos/resucito/c/cantadalsenor.html" align="right" class="fright"&gt;    &lt;span class="mso1"&gt;arrow_right_alt   &lt;/span&gt;&lt;/a&gt;</v>
      </c>
      <c r="E33" s="19"/>
      <c r="F33" s="19"/>
      <c r="G33" t="str">
        <f>_xlfn.CONCAT(
    "&lt;a href=", """",
    _xlfn.XLOOKUP(B32, 'URL-DATA'!G32:G264, 'URL-DATA'!AE32:AE264, "No encontrado", 0),
    """ align=", """left""",
    " class=", """fleft""",
    "&gt;    &lt;span class=", """mso1""", "&gt;arrow_left_alt   &lt;/span&gt;&lt;/a&gt;"
)</f>
        <v>&lt;a href="/cantos/resucito/b/benedictus.html" align="left" class="fleft"&gt;    &lt;span class="mso1"&gt;arrow_left_alt   &lt;/span&gt;&lt;/a&gt;</v>
      </c>
      <c r="H33" t="str">
        <f>_xlfn.CONCAT(
    "&lt;a href=", """",
    _xlfn.XLOOKUP(B34, 'URL-DATA'!G33:G265, 'URL-DATA'!AE33:AE265, "No encontrado", 0),
    """ align=", """right""",
    " class=", """fright""",
    "&gt;    &lt;span class=", """mso1""", "&gt;arrow_right_alt   &lt;/span&gt;&lt;/a&gt;"
)</f>
        <v>&lt;a href="/cantos/resucito/c/cantadalsenor.html" align="right" class="fright"&gt;    &lt;span class="mso1"&gt;arrow_right_alt   &lt;/span&gt;&lt;/a&gt;</v>
      </c>
    </row>
    <row r="34" spans="1:8" x14ac:dyDescent="0.35">
      <c r="A34" s="14">
        <v>32</v>
      </c>
      <c r="B34" s="15" t="s">
        <v>144</v>
      </c>
      <c r="C34" s="20" t="str">
        <f>_xlfn.CONCAT(
    "&lt;a href=", """",
    _xlfn.XLOOKUP(B33, 'URL-DATA'!G33:G265, 'URL-DATA'!AE33:AE265, "No encontrado", 0),
    """ align=", """left""",
    " class=", """fleft""",
    "&gt;    &lt;span class=", """mso1""", "&gt;arrow_left_alt   &lt;/span&gt;&lt;/a&gt;"
)</f>
        <v>&lt;a href="/cantos/resucito/c/cantadadios.html" align="left" class="fleft"&gt;    &lt;span class="mso1"&gt;arrow_left_alt   &lt;/span&gt;&lt;/a&gt;</v>
      </c>
      <c r="D34" s="20" t="str">
        <f>_xlfn.CONCAT(
    "&lt;a href=", """",
    _xlfn.XLOOKUP(B35, 'URL-DATA'!G34:G266, 'URL-DATA'!AE34:AE266, "No encontrado", 0),
    """ align=", """right""",
    " class=", """fright""",
    "&gt;    &lt;span class=", """mso1""", "&gt;arrow_right_alt   &lt;/span&gt;&lt;/a&gt;"
)</f>
        <v>&lt;a href="/cantos/resucito/c/canticodelostresjovenes.html" align="right" class="fright"&gt;    &lt;span class="mso1"&gt;arrow_right_alt   &lt;/span&gt;&lt;/a&gt;</v>
      </c>
      <c r="E34" s="20"/>
      <c r="F34" s="20"/>
      <c r="G34" t="str">
        <f>_xlfn.CONCAT(
    "&lt;a href=", """",
    _xlfn.XLOOKUP(B33, 'URL-DATA'!G33:G265, 'URL-DATA'!AE33:AE265, "No encontrado", 0),
    """ align=", """left""",
    " class=", """fleft""",
    "&gt;    &lt;span class=", """mso1""", "&gt;arrow_left_alt   &lt;/span&gt;&lt;/a&gt;"
)</f>
        <v>&lt;a href="/cantos/resucito/c/cantadadios.html" align="left" class="fleft"&gt;    &lt;span class="mso1"&gt;arrow_left_alt   &lt;/span&gt;&lt;/a&gt;</v>
      </c>
      <c r="H34" t="str">
        <f>_xlfn.CONCAT(
    "&lt;a href=", """",
    _xlfn.XLOOKUP(B35, 'URL-DATA'!G34:G266, 'URL-DATA'!AE34:AE266, "No encontrado", 0),
    """ align=", """right""",
    " class=", """fright""",
    "&gt;    &lt;span class=", """mso1""", "&gt;arrow_right_alt   &lt;/span&gt;&lt;/a&gt;"
)</f>
        <v>&lt;a href="/cantos/resucito/c/canticodelostresjovenes.html" align="right" class="fright"&gt;    &lt;span class="mso1"&gt;arrow_right_alt   &lt;/span&gt;&lt;/a&gt;</v>
      </c>
    </row>
    <row r="35" spans="1:8" x14ac:dyDescent="0.35">
      <c r="A35" s="12">
        <v>33</v>
      </c>
      <c r="B35" s="13" t="s">
        <v>146</v>
      </c>
      <c r="C35" s="20" t="str">
        <f>_xlfn.CONCAT(
    "&lt;a href=", """",
    _xlfn.XLOOKUP(B34, 'URL-DATA'!G34:G266, 'URL-DATA'!AE34:AE266, "No encontrado", 0),
    """ align=", """left""",
    " class=", """fleft""",
    "&gt;    &lt;span class=", """mso1""", "&gt;arrow_left_alt   &lt;/span&gt;&lt;/a&gt;"
)</f>
        <v>&lt;a href="/cantos/resucito/c/cantadalsenor.html" align="left" class="fleft"&gt;    &lt;span class="mso1"&gt;arrow_left_alt   &lt;/span&gt;&lt;/a&gt;</v>
      </c>
      <c r="D35" s="20" t="str">
        <f>_xlfn.CONCAT(
    "&lt;a href=", """",
    _xlfn.XLOOKUP(B36, 'URL-DATA'!G35:G267, 'URL-DATA'!AE35:AE267, "No encontrado", 0),
    """ align=", """right""",
    " class=", """fright""",
    "&gt;    &lt;span class=", """mso1""", "&gt;arrow_right_alt   &lt;/span&gt;&lt;/a&gt;"
)</f>
        <v>&lt;a href="/cantos/resucito/c/cantodemoises.html" align="right" class="fright"&gt;    &lt;span class="mso1"&gt;arrow_right_alt   &lt;/span&gt;&lt;/a&gt;</v>
      </c>
      <c r="E35" s="19"/>
      <c r="F35" s="19"/>
      <c r="G35" t="str">
        <f>_xlfn.CONCAT(
    "&lt;a href=", """",
    _xlfn.XLOOKUP(B34, 'URL-DATA'!G34:G266, 'URL-DATA'!AE34:AE266, "No encontrado", 0),
    """ align=", """left""",
    " class=", """fleft""",
    "&gt;    &lt;span class=", """mso1""", "&gt;arrow_left_alt   &lt;/span&gt;&lt;/a&gt;"
)</f>
        <v>&lt;a href="/cantos/resucito/c/cantadalsenor.html" align="left" class="fleft"&gt;    &lt;span class="mso1"&gt;arrow_left_alt   &lt;/span&gt;&lt;/a&gt;</v>
      </c>
      <c r="H35" t="str">
        <f>_xlfn.CONCAT(
    "&lt;a href=", """",
    _xlfn.XLOOKUP(B36, 'URL-DATA'!G35:G267, 'URL-DATA'!AE35:AE267, "No encontrado", 0),
    """ align=", """right""",
    " class=", """fright""",
    "&gt;    &lt;span class=", """mso1""", "&gt;arrow_right_alt   &lt;/span&gt;&lt;/a&gt;"
)</f>
        <v>&lt;a href="/cantos/resucito/c/cantodemoises.html" align="right" class="fright"&gt;    &lt;span class="mso1"&gt;arrow_right_alt   &lt;/span&gt;&lt;/a&gt;</v>
      </c>
    </row>
    <row r="36" spans="1:8" x14ac:dyDescent="0.35">
      <c r="A36" s="14">
        <v>34</v>
      </c>
      <c r="B36" s="15" t="s">
        <v>148</v>
      </c>
      <c r="C36" s="20" t="str">
        <f>_xlfn.CONCAT(
    "&lt;a href=", """",
    _xlfn.XLOOKUP(B35, 'URL-DATA'!G35:G267, 'URL-DATA'!AE35:AE267, "No encontrado", 0),
    """ align=", """left""",
    " class=", """fleft""",
    "&gt;    &lt;span class=", """mso1""", "&gt;arrow_left_alt   &lt;/span&gt;&lt;/a&gt;"
)</f>
        <v>&lt;a href="/cantos/resucito/c/canticodelostresjovenes.html" align="left" class="fleft"&gt;    &lt;span class="mso1"&gt;arrow_left_alt   &lt;/span&gt;&lt;/a&gt;</v>
      </c>
      <c r="D36" s="20" t="str">
        <f>_xlfn.CONCAT(
    "&lt;a href=", """",
    _xlfn.XLOOKUP(B37, 'URL-DATA'!G36:G268, 'URL-DATA'!AE36:AE268, "No encontrado", 0),
    """ align=", """right""",
    " class=", """fright""",
    "&gt;    &lt;span class=", """mso1""", "&gt;arrow_right_alt   &lt;/span&gt;&lt;/a&gt;"
)</f>
        <v>&lt;a href="/cantos/resucito/c/caritaschristiurgetnos.html" align="right" class="fright"&gt;    &lt;span class="mso1"&gt;arrow_right_alt   &lt;/span&gt;&lt;/a&gt;</v>
      </c>
      <c r="E36" s="20"/>
      <c r="F36" s="20"/>
      <c r="G36" t="str">
        <f>_xlfn.CONCAT(
    "&lt;a href=", """",
    _xlfn.XLOOKUP(B35, 'URL-DATA'!G35:G267, 'URL-DATA'!AE35:AE267, "No encontrado", 0),
    """ align=", """left""",
    " class=", """fleft""",
    "&gt;    &lt;span class=", """mso1""", "&gt;arrow_left_alt   &lt;/span&gt;&lt;/a&gt;"
)</f>
        <v>&lt;a href="/cantos/resucito/c/canticodelostresjovenes.html" align="left" class="fleft"&gt;    &lt;span class="mso1"&gt;arrow_left_alt   &lt;/span&gt;&lt;/a&gt;</v>
      </c>
      <c r="H36" t="str">
        <f>_xlfn.CONCAT(
    "&lt;a href=", """",
    _xlfn.XLOOKUP(B37, 'URL-DATA'!G36:G268, 'URL-DATA'!AE36:AE268, "No encontrado", 0),
    """ align=", """right""",
    " class=", """fright""",
    "&gt;    &lt;span class=", """mso1""", "&gt;arrow_right_alt   &lt;/span&gt;&lt;/a&gt;"
)</f>
        <v>&lt;a href="/cantos/resucito/c/caritaschristiurgetnos.html" align="right" class="fright"&gt;    &lt;span class="mso1"&gt;arrow_right_alt   &lt;/span&gt;&lt;/a&gt;</v>
      </c>
    </row>
    <row r="37" spans="1:8" x14ac:dyDescent="0.35">
      <c r="A37" s="12">
        <v>35</v>
      </c>
      <c r="B37" s="13" t="s">
        <v>150</v>
      </c>
      <c r="C37" s="20" t="str">
        <f>_xlfn.CONCAT(
    "&lt;a href=", """",
    _xlfn.XLOOKUP(B36, 'URL-DATA'!G36:G268, 'URL-DATA'!AE36:AE268, "No encontrado", 0),
    """ align=", """left""",
    " class=", """fleft""",
    "&gt;    &lt;span class=", """mso1""", "&gt;arrow_left_alt   &lt;/span&gt;&lt;/a&gt;"
)</f>
        <v>&lt;a href="/cantos/resucito/c/cantodemoises.html" align="left" class="fleft"&gt;    &lt;span class="mso1"&gt;arrow_left_alt   &lt;/span&gt;&lt;/a&gt;</v>
      </c>
      <c r="D37" s="20" t="str">
        <f>_xlfn.CONCAT(
    "&lt;a href=", """",
    _xlfn.XLOOKUP(B38, 'URL-DATA'!G37:G269, 'URL-DATA'!AE37:AE269, "No encontrado", 0),
    """ align=", """right""",
    " class=", """fright""",
    "&gt;    &lt;span class=", """mso1""", "&gt;arrow_right_alt   &lt;/span&gt;&lt;/a&gt;"
)</f>
        <v>&lt;a href="/cantos/resucito/c/carmen63-(estanrotasmisataduras).html" align="right" class="fright"&gt;    &lt;span class="mso1"&gt;arrow_right_alt   &lt;/span&gt;&lt;/a&gt;</v>
      </c>
      <c r="E37" s="19"/>
      <c r="F37" s="19"/>
      <c r="G37" t="str">
        <f>_xlfn.CONCAT(
    "&lt;a href=", """",
    _xlfn.XLOOKUP(B36, 'URL-DATA'!G36:G268, 'URL-DATA'!AE36:AE268, "No encontrado", 0),
    """ align=", """left""",
    " class=", """fleft""",
    "&gt;    &lt;span class=", """mso1""", "&gt;arrow_left_alt   &lt;/span&gt;&lt;/a&gt;"
)</f>
        <v>&lt;a href="/cantos/resucito/c/cantodemoises.html" align="left" class="fleft"&gt;    &lt;span class="mso1"&gt;arrow_left_alt   &lt;/span&gt;&lt;/a&gt;</v>
      </c>
      <c r="H37" t="str">
        <f>_xlfn.CONCAT(
    "&lt;a href=", """",
    _xlfn.XLOOKUP(B38, 'URL-DATA'!G37:G269, 'URL-DATA'!AE37:AE269, "No encontrado", 0),
    """ align=", """right""",
    " class=", """fright""",
    "&gt;    &lt;span class=", """mso1""", "&gt;arrow_right_alt   &lt;/span&gt;&lt;/a&gt;"
)</f>
        <v>&lt;a href="/cantos/resucito/c/carmen63-(estanrotasmisataduras).html" align="right" class="fright"&gt;    &lt;span class="mso1"&gt;arrow_right_alt   &lt;/span&gt;&lt;/a&gt;</v>
      </c>
    </row>
    <row r="38" spans="1:8" x14ac:dyDescent="0.35">
      <c r="A38" s="14">
        <v>36</v>
      </c>
      <c r="B38" s="15" t="s">
        <v>152</v>
      </c>
      <c r="C38" s="20" t="str">
        <f>_xlfn.CONCAT(
    "&lt;a href=", """",
    _xlfn.XLOOKUP(B37, 'URL-DATA'!G37:G269, 'URL-DATA'!AE37:AE269, "No encontrado", 0),
    """ align=", """left""",
    " class=", """fleft""",
    "&gt;    &lt;span class=", """mso1""", "&gt;arrow_left_alt   &lt;/span&gt;&lt;/a&gt;"
)</f>
        <v>&lt;a href="/cantos/resucito/c/caritaschristiurgetnos.html" align="left" class="fleft"&gt;    &lt;span class="mso1"&gt;arrow_left_alt   &lt;/span&gt;&lt;/a&gt;</v>
      </c>
      <c r="D38" s="20" t="str">
        <f>_xlfn.CONCAT(
    "&lt;a href=", """",
    _xlfn.XLOOKUP(B39, 'URL-DATA'!G38:G270, 'URL-DATA'!AE38:AE270, "No encontrado", 0),
    """ align=", """right""",
    " class=", """fright""",
    "&gt;    &lt;span class=", """mso1""", "&gt;arrow_right_alt   &lt;/span&gt;&lt;/a&gt;"
)</f>
        <v>&lt;a href="/cantos/resucito/c/comocondenadosamuerte.html" align="right" class="fright"&gt;    &lt;span class="mso1"&gt;arrow_right_alt   &lt;/span&gt;&lt;/a&gt;</v>
      </c>
      <c r="E38" s="20"/>
      <c r="F38" s="20"/>
      <c r="G38" t="str">
        <f>_xlfn.CONCAT(
    "&lt;a href=", """",
    _xlfn.XLOOKUP(B37, 'URL-DATA'!G37:G269, 'URL-DATA'!AE37:AE269, "No encontrado", 0),
    """ align=", """left""",
    " class=", """fleft""",
    "&gt;    &lt;span class=", """mso1""", "&gt;arrow_left_alt   &lt;/span&gt;&lt;/a&gt;"
)</f>
        <v>&lt;a href="/cantos/resucito/c/caritaschristiurgetnos.html" align="left" class="fleft"&gt;    &lt;span class="mso1"&gt;arrow_left_alt   &lt;/span&gt;&lt;/a&gt;</v>
      </c>
      <c r="H38" t="str">
        <f>_xlfn.CONCAT(
    "&lt;a href=", """",
    _xlfn.XLOOKUP(B39, 'URL-DATA'!G38:G270, 'URL-DATA'!AE38:AE270, "No encontrado", 0),
    """ align=", """right""",
    " class=", """fright""",
    "&gt;    &lt;span class=", """mso1""", "&gt;arrow_right_alt   &lt;/span&gt;&lt;/a&gt;"
)</f>
        <v>&lt;a href="/cantos/resucito/c/comocondenadosamuerte.html" align="right" class="fright"&gt;    &lt;span class="mso1"&gt;arrow_right_alt   &lt;/span&gt;&lt;/a&gt;</v>
      </c>
    </row>
    <row r="39" spans="1:8" x14ac:dyDescent="0.35">
      <c r="A39" s="12">
        <v>37</v>
      </c>
      <c r="B39" s="13" t="s">
        <v>156</v>
      </c>
      <c r="C39" s="20" t="str">
        <f>_xlfn.CONCAT(
    "&lt;a href=", """",
    _xlfn.XLOOKUP(B38, 'URL-DATA'!G38:G270, 'URL-DATA'!AE38:AE270, "No encontrado", 0),
    """ align=", """left""",
    " class=", """fleft""",
    "&gt;    &lt;span class=", """mso1""", "&gt;arrow_left_alt   &lt;/span&gt;&lt;/a&gt;"
)</f>
        <v>&lt;a href="/cantos/resucito/c/carmen63-(estanrotasmisataduras).html" align="left" class="fleft"&gt;    &lt;span class="mso1"&gt;arrow_left_alt   &lt;/span&gt;&lt;/a&gt;</v>
      </c>
      <c r="D39" s="20" t="str">
        <f>_xlfn.CONCAT(
    "&lt;a href=", """",
    _xlfn.XLOOKUP(B40, 'URL-DATA'!G39:G271, 'URL-DATA'!AE39:AE271, "No encontrado", 0),
    """ align=", """right""",
    " class=", """fright""",
    "&gt;    &lt;span class=", """mso1""", "&gt;arrow_right_alt   &lt;/span&gt;&lt;/a&gt;"
)</f>
        <v>&lt;a href="/cantos/resucito/c/comoesmaravilloso.html" align="right" class="fright"&gt;    &lt;span class="mso1"&gt;arrow_right_alt   &lt;/span&gt;&lt;/a&gt;</v>
      </c>
      <c r="E39" s="19"/>
      <c r="F39" s="19"/>
      <c r="G39" t="str">
        <f>_xlfn.CONCAT(
    "&lt;a href=", """",
    _xlfn.XLOOKUP(B38, 'URL-DATA'!G38:G270, 'URL-DATA'!AE38:AE270, "No encontrado", 0),
    """ align=", """left""",
    " class=", """fleft""",
    "&gt;    &lt;span class=", """mso1""", "&gt;arrow_left_alt   &lt;/span&gt;&lt;/a&gt;"
)</f>
        <v>&lt;a href="/cantos/resucito/c/carmen63-(estanrotasmisataduras).html" align="left" class="fleft"&gt;    &lt;span class="mso1"&gt;arrow_left_alt   &lt;/span&gt;&lt;/a&gt;</v>
      </c>
      <c r="H39" t="str">
        <f>_xlfn.CONCAT(
    "&lt;a href=", """",
    _xlfn.XLOOKUP(B40, 'URL-DATA'!G39:G271, 'URL-DATA'!AE39:AE271, "No encontrado", 0),
    """ align=", """right""",
    " class=", """fright""",
    "&gt;    &lt;span class=", """mso1""", "&gt;arrow_right_alt   &lt;/span&gt;&lt;/a&gt;"
)</f>
        <v>&lt;a href="/cantos/resucito/c/comoesmaravilloso.html" align="right" class="fright"&gt;    &lt;span class="mso1"&gt;arrow_right_alt   &lt;/span&gt;&lt;/a&gt;</v>
      </c>
    </row>
    <row r="40" spans="1:8" x14ac:dyDescent="0.35">
      <c r="A40" s="14">
        <v>38</v>
      </c>
      <c r="B40" s="15" t="s">
        <v>163</v>
      </c>
      <c r="C40" s="20" t="str">
        <f>_xlfn.CONCAT(
    "&lt;a href=", """",
    _xlfn.XLOOKUP(B39, 'URL-DATA'!G39:G271, 'URL-DATA'!AE39:AE271, "No encontrado", 0),
    """ align=", """left""",
    " class=", """fleft""",
    "&gt;    &lt;span class=", """mso1""", "&gt;arrow_left_alt   &lt;/span&gt;&lt;/a&gt;"
)</f>
        <v>&lt;a href="/cantos/resucito/c/comocondenadosamuerte.html" align="left" class="fleft"&gt;    &lt;span class="mso1"&gt;arrow_left_alt   &lt;/span&gt;&lt;/a&gt;</v>
      </c>
      <c r="D40" s="20" t="str">
        <f>_xlfn.CONCAT(
    "&lt;a href=", """",
    _xlfn.XLOOKUP(B41, 'URL-DATA'!G40:G272, 'URL-DATA'!AE40:AE272, "No encontrado", 0),
    """ align=", """right""",
    " class=", """fright""",
    "&gt;    &lt;span class=", """mso1""", "&gt;arrow_right_alt   &lt;/span&gt;&lt;/a&gt;"
)</f>
        <v>&lt;a href="/cantos/resucito/c/comolacierva.html" align="right" class="fright"&gt;    &lt;span class="mso1"&gt;arrow_right_alt   &lt;/span&gt;&lt;/a&gt;</v>
      </c>
      <c r="E40" s="20"/>
      <c r="F40" s="20"/>
      <c r="G40" t="str">
        <f>_xlfn.CONCAT(
    "&lt;a href=", """",
    _xlfn.XLOOKUP(B39, 'URL-DATA'!G39:G271, 'URL-DATA'!AE39:AE271, "No encontrado", 0),
    """ align=", """left""",
    " class=", """fleft""",
    "&gt;    &lt;span class=", """mso1""", "&gt;arrow_left_alt   &lt;/span&gt;&lt;/a&gt;"
)</f>
        <v>&lt;a href="/cantos/resucito/c/comocondenadosamuerte.html" align="left" class="fleft"&gt;    &lt;span class="mso1"&gt;arrow_left_alt   &lt;/span&gt;&lt;/a&gt;</v>
      </c>
      <c r="H40" t="str">
        <f>_xlfn.CONCAT(
    "&lt;a href=", """",
    _xlfn.XLOOKUP(B41, 'URL-DATA'!G40:G272, 'URL-DATA'!AE40:AE272, "No encontrado", 0),
    """ align=", """right""",
    " class=", """fright""",
    "&gt;    &lt;span class=", """mso1""", "&gt;arrow_right_alt   &lt;/span&gt;&lt;/a&gt;"
)</f>
        <v>&lt;a href="/cantos/resucito/c/comolacierva.html" align="right" class="fright"&gt;    &lt;span class="mso1"&gt;arrow_right_alt   &lt;/span&gt;&lt;/a&gt;</v>
      </c>
    </row>
    <row r="41" spans="1:8" x14ac:dyDescent="0.35">
      <c r="A41" s="12">
        <v>39</v>
      </c>
      <c r="B41" s="13" t="s">
        <v>165</v>
      </c>
      <c r="C41" s="20" t="str">
        <f>_xlfn.CONCAT(
    "&lt;a href=", """",
    _xlfn.XLOOKUP(B40, 'URL-DATA'!G40:G272, 'URL-DATA'!AE40:AE272, "No encontrado", 0),
    """ align=", """left""",
    " class=", """fleft""",
    "&gt;    &lt;span class=", """mso1""", "&gt;arrow_left_alt   &lt;/span&gt;&lt;/a&gt;"
)</f>
        <v>&lt;a href="/cantos/resucito/c/comoesmaravilloso.html" align="left" class="fleft"&gt;    &lt;span class="mso1"&gt;arrow_left_alt   &lt;/span&gt;&lt;/a&gt;</v>
      </c>
      <c r="D41" s="20" t="str">
        <f>_xlfn.CONCAT(
    "&lt;a href=", """",
    _xlfn.XLOOKUP(B42, 'URL-DATA'!G41:G273, 'URL-DATA'!AE41:AE273, "No encontrado", 0),
    """ align=", """right""",
    " class=", """fright""",
    "&gt;    &lt;span class=", """mso1""", "&gt;arrow_right_alt   &lt;/span&gt;&lt;/a&gt;"
)</f>
        <v>&lt;a href="/cantos/resucito/c/comoovejaqueve.html" align="right" class="fright"&gt;    &lt;span class="mso1"&gt;arrow_right_alt   &lt;/span&gt;&lt;/a&gt;</v>
      </c>
      <c r="E41" s="19"/>
      <c r="F41" s="19"/>
      <c r="G41" t="str">
        <f>_xlfn.CONCAT(
    "&lt;a href=", """",
    _xlfn.XLOOKUP(B40, 'URL-DATA'!G40:G272, 'URL-DATA'!AE40:AE272, "No encontrado", 0),
    """ align=", """left""",
    " class=", """fleft""",
    "&gt;    &lt;span class=", """mso1""", "&gt;arrow_left_alt   &lt;/span&gt;&lt;/a&gt;"
)</f>
        <v>&lt;a href="/cantos/resucito/c/comoesmaravilloso.html" align="left" class="fleft"&gt;    &lt;span class="mso1"&gt;arrow_left_alt   &lt;/span&gt;&lt;/a&gt;</v>
      </c>
      <c r="H41" t="str">
        <f>_xlfn.CONCAT(
    "&lt;a href=", """",
    _xlfn.XLOOKUP(B42, 'URL-DATA'!G41:G273, 'URL-DATA'!AE41:AE273, "No encontrado", 0),
    """ align=", """right""",
    " class=", """fright""",
    "&gt;    &lt;span class=", """mso1""", "&gt;arrow_right_alt   &lt;/span&gt;&lt;/a&gt;"
)</f>
        <v>&lt;a href="/cantos/resucito/c/comoovejaqueve.html" align="right" class="fright"&gt;    &lt;span class="mso1"&gt;arrow_right_alt   &lt;/span&gt;&lt;/a&gt;</v>
      </c>
    </row>
    <row r="42" spans="1:8" x14ac:dyDescent="0.35">
      <c r="A42" s="14">
        <v>40</v>
      </c>
      <c r="B42" s="15" t="s">
        <v>169</v>
      </c>
      <c r="C42" s="20" t="str">
        <f>_xlfn.CONCAT(
    "&lt;a href=", """",
    _xlfn.XLOOKUP(B41, 'URL-DATA'!G41:G273, 'URL-DATA'!AE41:AE273, "No encontrado", 0),
    """ align=", """left""",
    " class=", """fleft""",
    "&gt;    &lt;span class=", """mso1""", "&gt;arrow_left_alt   &lt;/span&gt;&lt;/a&gt;"
)</f>
        <v>&lt;a href="/cantos/resucito/c/comolacierva.html" align="left" class="fleft"&gt;    &lt;span class="mso1"&gt;arrow_left_alt   &lt;/span&gt;&lt;/a&gt;</v>
      </c>
      <c r="D42" s="20" t="str">
        <f>_xlfn.CONCAT(
    "&lt;a href=", """",
    _xlfn.XLOOKUP(B43, 'URL-DATA'!G42:G274, 'URL-DATA'!AE42:AE274, "No encontrado", 0),
    """ align=", """right""",
    " class=", """fright""",
    "&gt;    &lt;span class=", """mso1""", "&gt;arrow_right_alt   &lt;/span&gt;&lt;/a&gt;"
)</f>
        <v>&lt;a href="/cantos/resucito/c/consoladamipueblo.html" align="right" class="fright"&gt;    &lt;span class="mso1"&gt;arrow_right_alt   &lt;/span&gt;&lt;/a&gt;</v>
      </c>
      <c r="E42" s="20"/>
      <c r="F42" s="20"/>
      <c r="G42" t="str">
        <f>_xlfn.CONCAT(
    "&lt;a href=", """",
    _xlfn.XLOOKUP(B41, 'URL-DATA'!G41:G273, 'URL-DATA'!AE41:AE273, "No encontrado", 0),
    """ align=", """left""",
    " class=", """fleft""",
    "&gt;    &lt;span class=", """mso1""", "&gt;arrow_left_alt   &lt;/span&gt;&lt;/a&gt;"
)</f>
        <v>&lt;a href="/cantos/resucito/c/comolacierva.html" align="left" class="fleft"&gt;    &lt;span class="mso1"&gt;arrow_left_alt   &lt;/span&gt;&lt;/a&gt;</v>
      </c>
      <c r="H42" t="str">
        <f>_xlfn.CONCAT(
    "&lt;a href=", """",
    _xlfn.XLOOKUP(B43, 'URL-DATA'!G42:G274, 'URL-DATA'!AE42:AE274, "No encontrado", 0),
    """ align=", """right""",
    " class=", """fright""",
    "&gt;    &lt;span class=", """mso1""", "&gt;arrow_right_alt   &lt;/span&gt;&lt;/a&gt;"
)</f>
        <v>&lt;a href="/cantos/resucito/c/consoladamipueblo.html" align="right" class="fright"&gt;    &lt;span class="mso1"&gt;arrow_right_alt   &lt;/span&gt;&lt;/a&gt;</v>
      </c>
    </row>
    <row r="43" spans="1:8" x14ac:dyDescent="0.35">
      <c r="A43" s="12">
        <v>41</v>
      </c>
      <c r="B43" s="13" t="s">
        <v>172</v>
      </c>
      <c r="C43" s="20" t="str">
        <f>_xlfn.CONCAT(
    "&lt;a href=", """",
    _xlfn.XLOOKUP(B42, 'URL-DATA'!G42:G274, 'URL-DATA'!AE42:AE274, "No encontrado", 0),
    """ align=", """left""",
    " class=", """fleft""",
    "&gt;    &lt;span class=", """mso1""", "&gt;arrow_left_alt   &lt;/span&gt;&lt;/a&gt;"
)</f>
        <v>&lt;a href="/cantos/resucito/c/comoovejaqueve.html" align="left" class="fleft"&gt;    &lt;span class="mso1"&gt;arrow_left_alt   &lt;/span&gt;&lt;/a&gt;</v>
      </c>
      <c r="D43" s="20" t="str">
        <f>_xlfn.CONCAT(
    "&lt;a href=", """",
    _xlfn.XLOOKUP(B44, 'URL-DATA'!G43:G275, 'URL-DATA'!AE43:AE275, "No encontrado", 0),
    """ align=", """right""",
    " class=", """fright""",
    "&gt;    &lt;span class=", """mso1""", "&gt;arrow_right_alt   &lt;/span&gt;&lt;/a&gt;"
)</f>
        <v>&lt;a href="/cantos/resucito/c/cristoeslaluz.html" align="right" class="fright"&gt;    &lt;span class="mso1"&gt;arrow_right_alt   &lt;/span&gt;&lt;/a&gt;</v>
      </c>
      <c r="E43" s="19"/>
      <c r="F43" s="19"/>
      <c r="G43" t="str">
        <f>_xlfn.CONCAT(
    "&lt;a href=", """",
    _xlfn.XLOOKUP(B42, 'URL-DATA'!G42:G274, 'URL-DATA'!AE42:AE274, "No encontrado", 0),
    """ align=", """left""",
    " class=", """fleft""",
    "&gt;    &lt;span class=", """mso1""", "&gt;arrow_left_alt   &lt;/span&gt;&lt;/a&gt;"
)</f>
        <v>&lt;a href="/cantos/resucito/c/comoovejaqueve.html" align="left" class="fleft"&gt;    &lt;span class="mso1"&gt;arrow_left_alt   &lt;/span&gt;&lt;/a&gt;</v>
      </c>
      <c r="H43" t="str">
        <f>_xlfn.CONCAT(
    "&lt;a href=", """",
    _xlfn.XLOOKUP(B44, 'URL-DATA'!G43:G275, 'URL-DATA'!AE43:AE275, "No encontrado", 0),
    """ align=", """right""",
    " class=", """fright""",
    "&gt;    &lt;span class=", """mso1""", "&gt;arrow_right_alt   &lt;/span&gt;&lt;/a&gt;"
)</f>
        <v>&lt;a href="/cantos/resucito/c/cristoeslaluz.html" align="right" class="fright"&gt;    &lt;span class="mso1"&gt;arrow_right_alt   &lt;/span&gt;&lt;/a&gt;</v>
      </c>
    </row>
    <row r="44" spans="1:8" x14ac:dyDescent="0.35">
      <c r="A44" s="14">
        <v>42</v>
      </c>
      <c r="B44" s="15" t="s">
        <v>178</v>
      </c>
      <c r="C44" s="20" t="str">
        <f>_xlfn.CONCAT(
    "&lt;a href=", """",
    _xlfn.XLOOKUP(B43, 'URL-DATA'!G43:G275, 'URL-DATA'!AE43:AE275, "No encontrado", 0),
    """ align=", """left""",
    " class=", """fleft""",
    "&gt;    &lt;span class=", """mso1""", "&gt;arrow_left_alt   &lt;/span&gt;&lt;/a&gt;"
)</f>
        <v>&lt;a href="/cantos/resucito/c/consoladamipueblo.html" align="left" class="fleft"&gt;    &lt;span class="mso1"&gt;arrow_left_alt   &lt;/span&gt;&lt;/a&gt;</v>
      </c>
      <c r="D44" s="20" t="str">
        <f>_xlfn.CONCAT(
    "&lt;a href=", """",
    _xlfn.XLOOKUP(B45, 'URL-DATA'!G44:G276, 'URL-DATA'!AE44:AE276, "No encontrado", 0),
    """ align=", """right""",
    " class=", """fright""",
    "&gt;    &lt;span class=", """mso1""", "&gt;arrow_right_alt   &lt;/span&gt;&lt;/a&gt;"
)</f>
        <v>&lt;a href="/cantos/resucito/c/cuandoelsenor.html" align="right" class="fright"&gt;    &lt;span class="mso1"&gt;arrow_right_alt   &lt;/span&gt;&lt;/a&gt;</v>
      </c>
      <c r="E44" s="20"/>
      <c r="F44" s="20"/>
      <c r="G44" t="str">
        <f>_xlfn.CONCAT(
    "&lt;a href=", """",
    _xlfn.XLOOKUP(B43, 'URL-DATA'!G43:G275, 'URL-DATA'!AE43:AE275, "No encontrado", 0),
    """ align=", """left""",
    " class=", """fleft""",
    "&gt;    &lt;span class=", """mso1""", "&gt;arrow_left_alt   &lt;/span&gt;&lt;/a&gt;"
)</f>
        <v>&lt;a href="/cantos/resucito/c/consoladamipueblo.html" align="left" class="fleft"&gt;    &lt;span class="mso1"&gt;arrow_left_alt   &lt;/span&gt;&lt;/a&gt;</v>
      </c>
      <c r="H44" t="str">
        <f>_xlfn.CONCAT(
    "&lt;a href=", """",
    _xlfn.XLOOKUP(B45, 'URL-DATA'!G44:G276, 'URL-DATA'!AE44:AE276, "No encontrado", 0),
    """ align=", """right""",
    " class=", """fright""",
    "&gt;    &lt;span class=", """mso1""", "&gt;arrow_right_alt   &lt;/span&gt;&lt;/a&gt;"
)</f>
        <v>&lt;a href="/cantos/resucito/c/cuandoelsenor.html" align="right" class="fright"&gt;    &lt;span class="mso1"&gt;arrow_right_alt   &lt;/span&gt;&lt;/a&gt;</v>
      </c>
    </row>
    <row r="45" spans="1:8" x14ac:dyDescent="0.35">
      <c r="A45" s="12">
        <v>43</v>
      </c>
      <c r="B45" s="13" t="s">
        <v>182</v>
      </c>
      <c r="C45" s="20" t="str">
        <f>_xlfn.CONCAT(
    "&lt;a href=", """",
    _xlfn.XLOOKUP(B44, 'URL-DATA'!G44:G276, 'URL-DATA'!AE44:AE276, "No encontrado", 0),
    """ align=", """left""",
    " class=", """fleft""",
    "&gt;    &lt;span class=", """mso1""", "&gt;arrow_left_alt   &lt;/span&gt;&lt;/a&gt;"
)</f>
        <v>&lt;a href="/cantos/resucito/c/cristoeslaluz.html" align="left" class="fleft"&gt;    &lt;span class="mso1"&gt;arrow_left_alt   &lt;/span&gt;&lt;/a&gt;</v>
      </c>
      <c r="D45" s="20" t="str">
        <f>_xlfn.CONCAT(
    "&lt;a href=", """",
    _xlfn.XLOOKUP(B46, 'URL-DATA'!G45:G277, 'URL-DATA'!AE45:AE277, "No encontrado", 0),
    """ align=", """right""",
    " class=", """fright""",
    "&gt;    &lt;span class=", """mso1""", "&gt;arrow_right_alt   &lt;/span&gt;&lt;/a&gt;"
)</f>
        <v>&lt;a href="/cantos/resucito/c/cuandoisraelsaliodeegipto.html" align="right" class="fright"&gt;    &lt;span class="mso1"&gt;arrow_right_alt   &lt;/span&gt;&lt;/a&gt;</v>
      </c>
      <c r="E45" s="19"/>
      <c r="F45" s="19"/>
      <c r="G45" t="str">
        <f>_xlfn.CONCAT(
    "&lt;a href=", """",
    _xlfn.XLOOKUP(B44, 'URL-DATA'!G44:G276, 'URL-DATA'!AE44:AE276, "No encontrado", 0),
    """ align=", """left""",
    " class=", """fleft""",
    "&gt;    &lt;span class=", """mso1""", "&gt;arrow_left_alt   &lt;/span&gt;&lt;/a&gt;"
)</f>
        <v>&lt;a href="/cantos/resucito/c/cristoeslaluz.html" align="left" class="fleft"&gt;    &lt;span class="mso1"&gt;arrow_left_alt   &lt;/span&gt;&lt;/a&gt;</v>
      </c>
      <c r="H45" t="str">
        <f>_xlfn.CONCAT(
    "&lt;a href=", """",
    _xlfn.XLOOKUP(B46, 'URL-DATA'!G45:G277, 'URL-DATA'!AE45:AE277, "No encontrado", 0),
    """ align=", """right""",
    " class=", """fright""",
    "&gt;    &lt;span class=", """mso1""", "&gt;arrow_right_alt   &lt;/span&gt;&lt;/a&gt;"
)</f>
        <v>&lt;a href="/cantos/resucito/c/cuandoisraelsaliodeegipto.html" align="right" class="fright"&gt;    &lt;span class="mso1"&gt;arrow_right_alt   &lt;/span&gt;&lt;/a&gt;</v>
      </c>
    </row>
    <row r="46" spans="1:8" x14ac:dyDescent="0.35">
      <c r="A46" s="14">
        <v>44</v>
      </c>
      <c r="B46" s="15" t="s">
        <v>184</v>
      </c>
      <c r="C46" s="20" t="str">
        <f>_xlfn.CONCAT(
    "&lt;a href=", """",
    _xlfn.XLOOKUP(B45, 'URL-DATA'!G45:G277, 'URL-DATA'!AE45:AE277, "No encontrado", 0),
    """ align=", """left""",
    " class=", """fleft""",
    "&gt;    &lt;span class=", """mso1""", "&gt;arrow_left_alt   &lt;/span&gt;&lt;/a&gt;"
)</f>
        <v>&lt;a href="/cantos/resucito/c/cuandoelsenor.html" align="left" class="fleft"&gt;    &lt;span class="mso1"&gt;arrow_left_alt   &lt;/span&gt;&lt;/a&gt;</v>
      </c>
      <c r="D46" s="20" t="str">
        <f>_xlfn.CONCAT(
    "&lt;a href=", """",
    _xlfn.XLOOKUP(B47, 'URL-DATA'!G46:G278, 'URL-DATA'!AE46:AE278, "No encontrado", 0),
    """ align=", """right""",
    " class=", """fright""",
    "&gt;    &lt;span class=", """mso1""", "&gt;arrow_right_alt   &lt;/span&gt;&lt;/a&gt;"
)</f>
        <v>&lt;a href="/cantos/resucito/d/dayenu.html" align="right" class="fright"&gt;    &lt;span class="mso1"&gt;arrow_right_alt   &lt;/span&gt;&lt;/a&gt;</v>
      </c>
      <c r="E46" s="20"/>
      <c r="F46" s="20"/>
      <c r="G46" t="str">
        <f>_xlfn.CONCAT(
    "&lt;a href=", """",
    _xlfn.XLOOKUP(B45, 'URL-DATA'!G45:G277, 'URL-DATA'!AE45:AE277, "No encontrado", 0),
    """ align=", """left""",
    " class=", """fleft""",
    "&gt;    &lt;span class=", """mso1""", "&gt;arrow_left_alt   &lt;/span&gt;&lt;/a&gt;"
)</f>
        <v>&lt;a href="/cantos/resucito/c/cuandoelsenor.html" align="left" class="fleft"&gt;    &lt;span class="mso1"&gt;arrow_left_alt   &lt;/span&gt;&lt;/a&gt;</v>
      </c>
      <c r="H46" t="str">
        <f>_xlfn.CONCAT(
    "&lt;a href=", """",
    _xlfn.XLOOKUP(B47, 'URL-DATA'!G46:G278, 'URL-DATA'!AE46:AE278, "No encontrado", 0),
    """ align=", """right""",
    " class=", """fright""",
    "&gt;    &lt;span class=", """mso1""", "&gt;arrow_right_alt   &lt;/span&gt;&lt;/a&gt;"
)</f>
        <v>&lt;a href="/cantos/resucito/d/dayenu.html" align="right" class="fright"&gt;    &lt;span class="mso1"&gt;arrow_right_alt   &lt;/span&gt;&lt;/a&gt;</v>
      </c>
    </row>
    <row r="47" spans="1:8" x14ac:dyDescent="0.35">
      <c r="A47" s="12">
        <v>45</v>
      </c>
      <c r="B47" s="13" t="s">
        <v>186</v>
      </c>
      <c r="C47" s="20" t="str">
        <f>_xlfn.CONCAT(
    "&lt;a href=", """",
    _xlfn.XLOOKUP(B46, 'URL-DATA'!G46:G278, 'URL-DATA'!AE46:AE278, "No encontrado", 0),
    """ align=", """left""",
    " class=", """fleft""",
    "&gt;    &lt;span class=", """mso1""", "&gt;arrow_left_alt   &lt;/span&gt;&lt;/a&gt;"
)</f>
        <v>&lt;a href="/cantos/resucito/c/cuandoisraelsaliodeegipto.html" align="left" class="fleft"&gt;    &lt;span class="mso1"&gt;arrow_left_alt   &lt;/span&gt;&lt;/a&gt;</v>
      </c>
      <c r="D47" s="20" t="str">
        <f>_xlfn.CONCAT(
    "&lt;a href=", """",
    _xlfn.XLOOKUP(B48, 'URL-DATA'!G47:G279, 'URL-DATA'!AE47:AE279, "No encontrado", 0),
    """ align=", """right""",
    " class=", """fright""",
    "&gt;    &lt;span class=", """mso1""", "&gt;arrow_right_alt   &lt;/span&gt;&lt;/a&gt;"
)</f>
        <v>&lt;a href="/cantos/resucito/d/deprofundis.html" align="right" class="fright"&gt;    &lt;span class="mso1"&gt;arrow_right_alt   &lt;/span&gt;&lt;/a&gt;</v>
      </c>
      <c r="E47" s="19"/>
      <c r="F47" s="19"/>
      <c r="G47" t="str">
        <f>_xlfn.CONCAT(
    "&lt;a href=", """",
    _xlfn.XLOOKUP(B46, 'URL-DATA'!G46:G278, 'URL-DATA'!AE46:AE278, "No encontrado", 0),
    """ align=", """left""",
    " class=", """fleft""",
    "&gt;    &lt;span class=", """mso1""", "&gt;arrow_left_alt   &lt;/span&gt;&lt;/a&gt;"
)</f>
        <v>&lt;a href="/cantos/resucito/c/cuandoisraelsaliodeegipto.html" align="left" class="fleft"&gt;    &lt;span class="mso1"&gt;arrow_left_alt   &lt;/span&gt;&lt;/a&gt;</v>
      </c>
      <c r="H47" t="str">
        <f>_xlfn.CONCAT(
    "&lt;a href=", """",
    _xlfn.XLOOKUP(B48, 'URL-DATA'!G47:G279, 'URL-DATA'!AE47:AE279, "No encontrado", 0),
    """ align=", """right""",
    " class=", """fright""",
    "&gt;    &lt;span class=", """mso1""", "&gt;arrow_right_alt   &lt;/span&gt;&lt;/a&gt;"
)</f>
        <v>&lt;a href="/cantos/resucito/d/deprofundis.html" align="right" class="fright"&gt;    &lt;span class="mso1"&gt;arrow_right_alt   &lt;/span&gt;&lt;/a&gt;</v>
      </c>
    </row>
    <row r="48" spans="1:8" x14ac:dyDescent="0.35">
      <c r="A48" s="14">
        <v>47</v>
      </c>
      <c r="B48" s="15" t="s">
        <v>188</v>
      </c>
      <c r="C48" s="20" t="str">
        <f>_xlfn.CONCAT(
    "&lt;a href=", """",
    _xlfn.XLOOKUP(B47, 'URL-DATA'!G47:G279, 'URL-DATA'!AE47:AE279, "No encontrado", 0),
    """ align=", """left""",
    " class=", """fleft""",
    "&gt;    &lt;span class=", """mso1""", "&gt;arrow_left_alt   &lt;/span&gt;&lt;/a&gt;"
)</f>
        <v>&lt;a href="/cantos/resucito/d/dayenu.html" align="left" class="fleft"&gt;    &lt;span class="mso1"&gt;arrow_left_alt   &lt;/span&gt;&lt;/a&gt;</v>
      </c>
      <c r="D48" s="20" t="str">
        <f>_xlfn.CONCAT(
    "&lt;a href=", """",
    _xlfn.XLOOKUP(B49, 'URL-DATA'!G48:G280, 'URL-DATA'!AE48:AE280, "No encontrado", 0),
    """ align=", """right""",
    " class=", """fright""",
    "&gt;    &lt;span class=", """mso1""", "&gt;arrow_right_alt   &lt;/span&gt;&lt;/a&gt;"
)</f>
        <v>&lt;a href="/cantos/resucito/d/decidlealosdecorazoncansado.html" align="right" class="fright"&gt;    &lt;span class="mso1"&gt;arrow_right_alt   &lt;/span&gt;&lt;/a&gt;</v>
      </c>
      <c r="E48" s="20"/>
      <c r="F48" s="20"/>
      <c r="G48" t="str">
        <f>_xlfn.CONCAT(
    "&lt;a href=", """",
    _xlfn.XLOOKUP(B47, 'URL-DATA'!G47:G279, 'URL-DATA'!AE47:AE279, "No encontrado", 0),
    """ align=", """left""",
    " class=", """fleft""",
    "&gt;    &lt;span class=", """mso1""", "&gt;arrow_left_alt   &lt;/span&gt;&lt;/a&gt;"
)</f>
        <v>&lt;a href="/cantos/resucito/d/dayenu.html" align="left" class="fleft"&gt;    &lt;span class="mso1"&gt;arrow_left_alt   &lt;/span&gt;&lt;/a&gt;</v>
      </c>
      <c r="H48" t="str">
        <f>_xlfn.CONCAT(
    "&lt;a href=", """",
    _xlfn.XLOOKUP(B49, 'URL-DATA'!G48:G280, 'URL-DATA'!AE48:AE280, "No encontrado", 0),
    """ align=", """right""",
    " class=", """fright""",
    "&gt;    &lt;span class=", """mso1""", "&gt;arrow_right_alt   &lt;/span&gt;&lt;/a&gt;"
)</f>
        <v>&lt;a href="/cantos/resucito/d/decidlealosdecorazoncansado.html" align="right" class="fright"&gt;    &lt;span class="mso1"&gt;arrow_right_alt   &lt;/span&gt;&lt;/a&gt;</v>
      </c>
    </row>
    <row r="49" spans="1:8" x14ac:dyDescent="0.35">
      <c r="A49" s="12">
        <v>48</v>
      </c>
      <c r="B49" s="13" t="s">
        <v>192</v>
      </c>
      <c r="C49" s="20" t="str">
        <f>_xlfn.CONCAT(
    "&lt;a href=", """",
    _xlfn.XLOOKUP(B48, 'URL-DATA'!G48:G280, 'URL-DATA'!AE48:AE280, "No encontrado", 0),
    """ align=", """left""",
    " class=", """fleft""",
    "&gt;    &lt;span class=", """mso1""", "&gt;arrow_left_alt   &lt;/span&gt;&lt;/a&gt;"
)</f>
        <v>&lt;a href="/cantos/resucito/d/deprofundis.html" align="left" class="fleft"&gt;    &lt;span class="mso1"&gt;arrow_left_alt   &lt;/span&gt;&lt;/a&gt;</v>
      </c>
      <c r="D49" s="20" t="str">
        <f>_xlfn.CONCAT(
    "&lt;a href=", """",
    _xlfn.XLOOKUP(B50, 'URL-DATA'!G49:G281, 'URL-DATA'!AE49:AE281, "No encontrado", 0),
    """ align=", """right""",
    " class=", """fright""",
    "&gt;    &lt;span class=", """mso1""", "&gt;arrow_right_alt   &lt;/span&gt;&lt;/a&gt;"
)</f>
        <v>&lt;a href="/cantos/resucito/d/delantedelosangeles.html" align="right" class="fright"&gt;    &lt;span class="mso1"&gt;arrow_right_alt   &lt;/span&gt;&lt;/a&gt;</v>
      </c>
      <c r="E49" s="19"/>
      <c r="F49" s="19"/>
      <c r="G49" t="str">
        <f>_xlfn.CONCAT(
    "&lt;a href=", """",
    _xlfn.XLOOKUP(B48, 'URL-DATA'!G48:G280, 'URL-DATA'!AE48:AE280, "No encontrado", 0),
    """ align=", """left""",
    " class=", """fleft""",
    "&gt;    &lt;span class=", """mso1""", "&gt;arrow_left_alt   &lt;/span&gt;&lt;/a&gt;"
)</f>
        <v>&lt;a href="/cantos/resucito/d/deprofundis.html" align="left" class="fleft"&gt;    &lt;span class="mso1"&gt;arrow_left_alt   &lt;/span&gt;&lt;/a&gt;</v>
      </c>
      <c r="H49" t="str">
        <f>_xlfn.CONCAT(
    "&lt;a href=", """",
    _xlfn.XLOOKUP(B50, 'URL-DATA'!G49:G281, 'URL-DATA'!AE49:AE281, "No encontrado", 0),
    """ align=", """right""",
    " class=", """fright""",
    "&gt;    &lt;span class=", """mso1""", "&gt;arrow_right_alt   &lt;/span&gt;&lt;/a&gt;"
)</f>
        <v>&lt;a href="/cantos/resucito/d/delantedelosangeles.html" align="right" class="fright"&gt;    &lt;span class="mso1"&gt;arrow_right_alt   &lt;/span&gt;&lt;/a&gt;</v>
      </c>
    </row>
    <row r="50" spans="1:8" x14ac:dyDescent="0.35">
      <c r="A50" s="14">
        <v>49</v>
      </c>
      <c r="B50" s="15" t="s">
        <v>194</v>
      </c>
      <c r="C50" s="20" t="str">
        <f>_xlfn.CONCAT(
    "&lt;a href=", """",
    _xlfn.XLOOKUP(B49, 'URL-DATA'!G49:G281, 'URL-DATA'!AE49:AE281, "No encontrado", 0),
    """ align=", """left""",
    " class=", """fleft""",
    "&gt;    &lt;span class=", """mso1""", "&gt;arrow_left_alt   &lt;/span&gt;&lt;/a&gt;"
)</f>
        <v>&lt;a href="/cantos/resucito/d/decidlealosdecorazoncansado.html" align="left" class="fleft"&gt;    &lt;span class="mso1"&gt;arrow_left_alt   &lt;/span&gt;&lt;/a&gt;</v>
      </c>
      <c r="D50" s="20" t="str">
        <f>_xlfn.CONCAT(
    "&lt;a href=", """",
    _xlfn.XLOOKUP(B51, 'URL-DATA'!G50:G282, 'URL-DATA'!AE50:AE282, "No encontrado", 0),
    """ align=", """right""",
    " class=", """fright""",
    "&gt;    &lt;span class=", """mso1""", "&gt;arrow_right_alt   &lt;/span&gt;&lt;/a&gt;"
)</f>
        <v>&lt;a href="/cantos/resucito/d/diadereposo.html" align="right" class="fright"&gt;    &lt;span class="mso1"&gt;arrow_right_alt   &lt;/span&gt;&lt;/a&gt;</v>
      </c>
      <c r="E50" s="20"/>
      <c r="F50" s="20"/>
      <c r="G50" t="str">
        <f>_xlfn.CONCAT(
    "&lt;a href=", """",
    _xlfn.XLOOKUP(B49, 'URL-DATA'!G49:G281, 'URL-DATA'!AE49:AE281, "No encontrado", 0),
    """ align=", """left""",
    " class=", """fleft""",
    "&gt;    &lt;span class=", """mso1""", "&gt;arrow_left_alt   &lt;/span&gt;&lt;/a&gt;"
)</f>
        <v>&lt;a href="/cantos/resucito/d/decidlealosdecorazoncansado.html" align="left" class="fleft"&gt;    &lt;span class="mso1"&gt;arrow_left_alt   &lt;/span&gt;&lt;/a&gt;</v>
      </c>
      <c r="H50" t="str">
        <f>_xlfn.CONCAT(
    "&lt;a href=", """",
    _xlfn.XLOOKUP(B51, 'URL-DATA'!G50:G282, 'URL-DATA'!AE50:AE282, "No encontrado", 0),
    """ align=", """right""",
    " class=", """fright""",
    "&gt;    &lt;span class=", """mso1""", "&gt;arrow_right_alt   &lt;/span&gt;&lt;/a&gt;"
)</f>
        <v>&lt;a href="/cantos/resucito/d/diadereposo.html" align="right" class="fright"&gt;    &lt;span class="mso1"&gt;arrow_right_alt   &lt;/span&gt;&lt;/a&gt;</v>
      </c>
    </row>
    <row r="51" spans="1:8" x14ac:dyDescent="0.35">
      <c r="A51" s="12">
        <v>50</v>
      </c>
      <c r="B51" s="13" t="s">
        <v>196</v>
      </c>
      <c r="C51" s="20" t="str">
        <f>_xlfn.CONCAT(
    "&lt;a href=", """",
    _xlfn.XLOOKUP(B50, 'URL-DATA'!G50:G282, 'URL-DATA'!AE50:AE282, "No encontrado", 0),
    """ align=", """left""",
    " class=", """fleft""",
    "&gt;    &lt;span class=", """mso1""", "&gt;arrow_left_alt   &lt;/span&gt;&lt;/a&gt;"
)</f>
        <v>&lt;a href="/cantos/resucito/d/delantedelosangeles.html" align="left" class="fleft"&gt;    &lt;span class="mso1"&gt;arrow_left_alt   &lt;/span&gt;&lt;/a&gt;</v>
      </c>
      <c r="D51" s="20" t="str">
        <f>_xlfn.CONCAT(
    "&lt;a href=", """",
    _xlfn.XLOOKUP(B52, 'URL-DATA'!G51:G283, 'URL-DATA'!AE51:AE283, "No encontrado", 0),
    """ align=", """right""",
    " class=", """fright""",
    "&gt;    &lt;span class=", """mso1""", "&gt;arrow_right_alt   &lt;/span&gt;&lt;/a&gt;"
)</f>
        <v>&lt;a href="/cantos/resucito/d/diceelsenoramisenor.html" align="right" class="fright"&gt;    &lt;span class="mso1"&gt;arrow_right_alt   &lt;/span&gt;&lt;/a&gt;</v>
      </c>
      <c r="E51" s="19"/>
      <c r="F51" s="19"/>
      <c r="G51" t="str">
        <f>_xlfn.CONCAT(
    "&lt;a href=", """",
    _xlfn.XLOOKUP(B50, 'URL-DATA'!G50:G282, 'URL-DATA'!AE50:AE282, "No encontrado", 0),
    """ align=", """left""",
    " class=", """fleft""",
    "&gt;    &lt;span class=", """mso1""", "&gt;arrow_left_alt   &lt;/span&gt;&lt;/a&gt;"
)</f>
        <v>&lt;a href="/cantos/resucito/d/delantedelosangeles.html" align="left" class="fleft"&gt;    &lt;span class="mso1"&gt;arrow_left_alt   &lt;/span&gt;&lt;/a&gt;</v>
      </c>
      <c r="H51" t="str">
        <f>_xlfn.CONCAT(
    "&lt;a href=", """",
    _xlfn.XLOOKUP(B52, 'URL-DATA'!G51:G283, 'URL-DATA'!AE51:AE283, "No encontrado", 0),
    """ align=", """right""",
    " class=", """fright""",
    "&gt;    &lt;span class=", """mso1""", "&gt;arrow_right_alt   &lt;/span&gt;&lt;/a&gt;"
)</f>
        <v>&lt;a href="/cantos/resucito/d/diceelsenoramisenor.html" align="right" class="fright"&gt;    &lt;span class="mso1"&gt;arrow_right_alt   &lt;/span&gt;&lt;/a&gt;</v>
      </c>
    </row>
    <row r="52" spans="1:8" x14ac:dyDescent="0.35">
      <c r="A52" s="14">
        <v>51</v>
      </c>
      <c r="B52" s="15" t="s">
        <v>198</v>
      </c>
      <c r="C52" s="20" t="str">
        <f>_xlfn.CONCAT(
    "&lt;a href=", """",
    _xlfn.XLOOKUP(B51, 'URL-DATA'!G51:G283, 'URL-DATA'!AE51:AE283, "No encontrado", 0),
    """ align=", """left""",
    " class=", """fleft""",
    "&gt;    &lt;span class=", """mso1""", "&gt;arrow_left_alt   &lt;/span&gt;&lt;/a&gt;"
)</f>
        <v>&lt;a href="/cantos/resucito/d/diadereposo.html" align="left" class="fleft"&gt;    &lt;span class="mso1"&gt;arrow_left_alt   &lt;/span&gt;&lt;/a&gt;</v>
      </c>
      <c r="D52" s="20" t="str">
        <f>_xlfn.CONCAT(
    "&lt;a href=", """",
    _xlfn.XLOOKUP(B53, 'URL-DATA'!G52:G284, 'URL-DATA'!AE52:AE284, "No encontrado", 0),
    """ align=", """right""",
    " class=", """fright""",
    "&gt;    &lt;span class=", """mso1""", "&gt;arrow_right_alt   &lt;/span&gt;&lt;/a&gt;"
)</f>
        <v>&lt;a href="/cantos/resucito/d/dichosoelhombre.html" align="right" class="fright"&gt;    &lt;span class="mso1"&gt;arrow_right_alt   &lt;/span&gt;&lt;/a&gt;</v>
      </c>
      <c r="E52" s="20"/>
      <c r="F52" s="20"/>
      <c r="G52" t="str">
        <f>_xlfn.CONCAT(
    "&lt;a href=", """",
    _xlfn.XLOOKUP(B51, 'URL-DATA'!G51:G283, 'URL-DATA'!AE51:AE283, "No encontrado", 0),
    """ align=", """left""",
    " class=", """fleft""",
    "&gt;    &lt;span class=", """mso1""", "&gt;arrow_left_alt   &lt;/span&gt;&lt;/a&gt;"
)</f>
        <v>&lt;a href="/cantos/resucito/d/diadereposo.html" align="left" class="fleft"&gt;    &lt;span class="mso1"&gt;arrow_left_alt   &lt;/span&gt;&lt;/a&gt;</v>
      </c>
      <c r="H52" t="str">
        <f>_xlfn.CONCAT(
    "&lt;a href=", """",
    _xlfn.XLOOKUP(B53, 'URL-DATA'!G52:G284, 'URL-DATA'!AE52:AE284, "No encontrado", 0),
    """ align=", """right""",
    " class=", """fright""",
    "&gt;    &lt;span class=", """mso1""", "&gt;arrow_right_alt   &lt;/span&gt;&lt;/a&gt;"
)</f>
        <v>&lt;a href="/cantos/resucito/d/dichosoelhombre.html" align="right" class="fright"&gt;    &lt;span class="mso1"&gt;arrow_right_alt   &lt;/span&gt;&lt;/a&gt;</v>
      </c>
    </row>
    <row r="53" spans="1:8" x14ac:dyDescent="0.35">
      <c r="A53" s="12">
        <v>52</v>
      </c>
      <c r="B53" s="13" t="s">
        <v>200</v>
      </c>
      <c r="C53" s="20" t="str">
        <f>_xlfn.CONCAT(
    "&lt;a href=", """",
    _xlfn.XLOOKUP(B52, 'URL-DATA'!G52:G284, 'URL-DATA'!AE52:AE284, "No encontrado", 0),
    """ align=", """left""",
    " class=", """fleft""",
    "&gt;    &lt;span class=", """mso1""", "&gt;arrow_left_alt   &lt;/span&gt;&lt;/a&gt;"
)</f>
        <v>&lt;a href="/cantos/resucito/d/diceelsenoramisenor.html" align="left" class="fleft"&gt;    &lt;span class="mso1"&gt;arrow_left_alt   &lt;/span&gt;&lt;/a&gt;</v>
      </c>
      <c r="D53" s="20" t="str">
        <f>_xlfn.CONCAT(
    "&lt;a href=", """",
    _xlfn.XLOOKUP(B54, 'URL-DATA'!G53:G285, 'URL-DATA'!AE53:AE285, "No encontrado", 0),
    """ align=", """right""",
    " class=", """fright""",
    "&gt;    &lt;span class=", """mso1""", "&gt;arrow_right_alt   &lt;/span&gt;&lt;/a&gt;"
)</f>
        <v>&lt;a href="/cantos/resucito/e/elcombateescatologico.html" align="right" class="fright"&gt;    &lt;span class="mso1"&gt;arrow_right_alt   &lt;/span&gt;&lt;/a&gt;</v>
      </c>
      <c r="E53" s="19"/>
      <c r="F53" s="19"/>
      <c r="G53" t="str">
        <f>_xlfn.CONCAT(
    "&lt;a href=", """",
    _xlfn.XLOOKUP(B52, 'URL-DATA'!G52:G284, 'URL-DATA'!AE52:AE284, "No encontrado", 0),
    """ align=", """left""",
    " class=", """fleft""",
    "&gt;    &lt;span class=", """mso1""", "&gt;arrow_left_alt   &lt;/span&gt;&lt;/a&gt;"
)</f>
        <v>&lt;a href="/cantos/resucito/d/diceelsenoramisenor.html" align="left" class="fleft"&gt;    &lt;span class="mso1"&gt;arrow_left_alt   &lt;/span&gt;&lt;/a&gt;</v>
      </c>
      <c r="H53" t="str">
        <f>_xlfn.CONCAT(
    "&lt;a href=", """",
    _xlfn.XLOOKUP(B54, 'URL-DATA'!G53:G285, 'URL-DATA'!AE53:AE285, "No encontrado", 0),
    """ align=", """right""",
    " class=", """fright""",
    "&gt;    &lt;span class=", """mso1""", "&gt;arrow_right_alt   &lt;/span&gt;&lt;/a&gt;"
)</f>
        <v>&lt;a href="/cantos/resucito/e/elcombateescatologico.html" align="right" class="fright"&gt;    &lt;span class="mso1"&gt;arrow_right_alt   &lt;/span&gt;&lt;/a&gt;</v>
      </c>
    </row>
    <row r="54" spans="1:8" x14ac:dyDescent="0.35">
      <c r="A54" s="14">
        <v>53</v>
      </c>
      <c r="B54" s="15" t="s">
        <v>202</v>
      </c>
      <c r="C54" s="20" t="str">
        <f>_xlfn.CONCAT(
    "&lt;a href=", """",
    _xlfn.XLOOKUP(B53, 'URL-DATA'!G53:G285, 'URL-DATA'!AE53:AE285, "No encontrado", 0),
    """ align=", """left""",
    " class=", """fleft""",
    "&gt;    &lt;span class=", """mso1""", "&gt;arrow_left_alt   &lt;/span&gt;&lt;/a&gt;"
)</f>
        <v>&lt;a href="/cantos/resucito/d/dichosoelhombre.html" align="left" class="fleft"&gt;    &lt;span class="mso1"&gt;arrow_left_alt   &lt;/span&gt;&lt;/a&gt;</v>
      </c>
      <c r="D54" s="20" t="str">
        <f>_xlfn.CONCAT(
    "&lt;a href=", """",
    _xlfn.XLOOKUP(B55, 'URL-DATA'!G54:G286, 'URL-DATA'!AE54:AE286, "No encontrado", 0),
    """ align=", """right""",
    " class=", """fright""",
    "&gt;    &lt;span class=", """mso1""", "&gt;arrow_right_alt   &lt;/span&gt;&lt;/a&gt;"
)</f>
        <v>&lt;a href="/cantos/resucito/e/elespiritudelsenorestasobremi.html" align="right" class="fright"&gt;    &lt;span class="mso1"&gt;arrow_right_alt   &lt;/span&gt;&lt;/a&gt;</v>
      </c>
      <c r="E54" s="20"/>
      <c r="F54" s="20"/>
      <c r="G54" t="str">
        <f>_xlfn.CONCAT(
    "&lt;a href=", """",
    _xlfn.XLOOKUP(B53, 'URL-DATA'!G53:G285, 'URL-DATA'!AE53:AE285, "No encontrado", 0),
    """ align=", """left""",
    " class=", """fleft""",
    "&gt;    &lt;span class=", """mso1""", "&gt;arrow_left_alt   &lt;/span&gt;&lt;/a&gt;"
)</f>
        <v>&lt;a href="/cantos/resucito/d/dichosoelhombre.html" align="left" class="fleft"&gt;    &lt;span class="mso1"&gt;arrow_left_alt   &lt;/span&gt;&lt;/a&gt;</v>
      </c>
      <c r="H54" t="str">
        <f>_xlfn.CONCAT(
    "&lt;a href=", """",
    _xlfn.XLOOKUP(B55, 'URL-DATA'!G54:G286, 'URL-DATA'!AE54:AE286, "No encontrado", 0),
    """ align=", """right""",
    " class=", """fright""",
    "&gt;    &lt;span class=", """mso1""", "&gt;arrow_right_alt   &lt;/span&gt;&lt;/a&gt;"
)</f>
        <v>&lt;a href="/cantos/resucito/e/elespiritudelsenorestasobremi.html" align="right" class="fright"&gt;    &lt;span class="mso1"&gt;arrow_right_alt   &lt;/span&gt;&lt;/a&gt;</v>
      </c>
    </row>
    <row r="55" spans="1:8" x14ac:dyDescent="0.35">
      <c r="A55" s="12">
        <v>54</v>
      </c>
      <c r="B55" s="13" t="s">
        <v>204</v>
      </c>
      <c r="C55" s="20" t="str">
        <f>_xlfn.CONCAT(
    "&lt;a href=", """",
    _xlfn.XLOOKUP(B54, 'URL-DATA'!G54:G286, 'URL-DATA'!AE54:AE286, "No encontrado", 0),
    """ align=", """left""",
    " class=", """fleft""",
    "&gt;    &lt;span class=", """mso1""", "&gt;arrow_left_alt   &lt;/span&gt;&lt;/a&gt;"
)</f>
        <v>&lt;a href="/cantos/resucito/e/elcombateescatologico.html" align="left" class="fleft"&gt;    &lt;span class="mso1"&gt;arrow_left_alt   &lt;/span&gt;&lt;/a&gt;</v>
      </c>
      <c r="D55" s="20" t="str">
        <f>_xlfn.CONCAT(
    "&lt;a href=", """",
    _xlfn.XLOOKUP(B56, 'URL-DATA'!G55:G287, 'URL-DATA'!AE55:AE287, "No encontrado", 0),
    """ align=", """right""",
    " class=", """fright""",
    "&gt;    &lt;span class=", """mso1""", "&gt;arrow_right_alt   &lt;/span&gt;&lt;/a&gt;"
)</f>
        <v>&lt;a href="/cantos/resucito/e/eljacaldelospastores.html" align="right" class="fright"&gt;    &lt;span class="mso1"&gt;arrow_right_alt   &lt;/span&gt;&lt;/a&gt;</v>
      </c>
      <c r="E55" s="19"/>
      <c r="F55" s="19"/>
      <c r="G55" t="str">
        <f>_xlfn.CONCAT(
    "&lt;a href=", """",
    _xlfn.XLOOKUP(B54, 'URL-DATA'!G54:G286, 'URL-DATA'!AE54:AE286, "No encontrado", 0),
    """ align=", """left""",
    " class=", """fleft""",
    "&gt;    &lt;span class=", """mso1""", "&gt;arrow_left_alt   &lt;/span&gt;&lt;/a&gt;"
)</f>
        <v>&lt;a href="/cantos/resucito/e/elcombateescatologico.html" align="left" class="fleft"&gt;    &lt;span class="mso1"&gt;arrow_left_alt   &lt;/span&gt;&lt;/a&gt;</v>
      </c>
      <c r="H55" t="str">
        <f>_xlfn.CONCAT(
    "&lt;a href=", """",
    _xlfn.XLOOKUP(B56, 'URL-DATA'!G55:G287, 'URL-DATA'!AE55:AE287, "No encontrado", 0),
    """ align=", """right""",
    " class=", """fright""",
    "&gt;    &lt;span class=", """mso1""", "&gt;arrow_right_alt   &lt;/span&gt;&lt;/a&gt;"
)</f>
        <v>&lt;a href="/cantos/resucito/e/eljacaldelospastores.html" align="right" class="fright"&gt;    &lt;span class="mso1"&gt;arrow_right_alt   &lt;/span&gt;&lt;/a&gt;</v>
      </c>
    </row>
    <row r="56" spans="1:8" x14ac:dyDescent="0.35">
      <c r="A56" s="14">
        <v>55</v>
      </c>
      <c r="B56" s="15" t="s">
        <v>206</v>
      </c>
      <c r="C56" s="20" t="str">
        <f>_xlfn.CONCAT(
    "&lt;a href=", """",
    _xlfn.XLOOKUP(B55, 'URL-DATA'!G55:G287, 'URL-DATA'!AE55:AE287, "No encontrado", 0),
    """ align=", """left""",
    " class=", """fleft""",
    "&gt;    &lt;span class=", """mso1""", "&gt;arrow_left_alt   &lt;/span&gt;&lt;/a&gt;"
)</f>
        <v>&lt;a href="/cantos/resucito/e/elespiritudelsenorestasobremi.html" align="left" class="fleft"&gt;    &lt;span class="mso1"&gt;arrow_left_alt   &lt;/span&gt;&lt;/a&gt;</v>
      </c>
      <c r="D56" s="20" t="str">
        <f>_xlfn.CONCAT(
    "&lt;a href=", """",
    _xlfn.XLOOKUP(B57, 'URL-DATA'!G56:G288, 'URL-DATA'!AE56:AE288, "No encontrado", 0),
    """ align=", """right""",
    " class=", """fright""",
    "&gt;    &lt;span class=", """mso1""", "&gt;arrow_right_alt   &lt;/span&gt;&lt;/a&gt;"
)</f>
        <v>&lt;a href="/cantos/resucito/e/ellagarero.html" align="right" class="fright"&gt;    &lt;span class="mso1"&gt;arrow_right_alt   &lt;/span&gt;&lt;/a&gt;</v>
      </c>
      <c r="E56" s="20"/>
      <c r="F56" s="20"/>
      <c r="G56" t="str">
        <f>_xlfn.CONCAT(
    "&lt;a href=", """",
    _xlfn.XLOOKUP(B55, 'URL-DATA'!G55:G287, 'URL-DATA'!AE55:AE287, "No encontrado", 0),
    """ align=", """left""",
    " class=", """fleft""",
    "&gt;    &lt;span class=", """mso1""", "&gt;arrow_left_alt   &lt;/span&gt;&lt;/a&gt;"
)</f>
        <v>&lt;a href="/cantos/resucito/e/elespiritudelsenorestasobremi.html" align="left" class="fleft"&gt;    &lt;span class="mso1"&gt;arrow_left_alt   &lt;/span&gt;&lt;/a&gt;</v>
      </c>
      <c r="H56" t="str">
        <f>_xlfn.CONCAT(
    "&lt;a href=", """",
    _xlfn.XLOOKUP(B57, 'URL-DATA'!G56:G288, 'URL-DATA'!AE56:AE288, "No encontrado", 0),
    """ align=", """right""",
    " class=", """fright""",
    "&gt;    &lt;span class=", """mso1""", "&gt;arrow_right_alt   &lt;/span&gt;&lt;/a&gt;"
)</f>
        <v>&lt;a href="/cantos/resucito/e/ellagarero.html" align="right" class="fright"&gt;    &lt;span class="mso1"&gt;arrow_right_alt   &lt;/span&gt;&lt;/a&gt;</v>
      </c>
    </row>
    <row r="57" spans="1:8" x14ac:dyDescent="0.35">
      <c r="A57" s="12">
        <v>56</v>
      </c>
      <c r="B57" s="13" t="s">
        <v>208</v>
      </c>
      <c r="C57" s="20" t="str">
        <f>_xlfn.CONCAT(
    "&lt;a href=", """",
    _xlfn.XLOOKUP(B56, 'URL-DATA'!G56:G288, 'URL-DATA'!AE56:AE288, "No encontrado", 0),
    """ align=", """left""",
    " class=", """fleft""",
    "&gt;    &lt;span class=", """mso1""", "&gt;arrow_left_alt   &lt;/span&gt;&lt;/a&gt;"
)</f>
        <v>&lt;a href="/cantos/resucito/e/eljacaldelospastores.html" align="left" class="fleft"&gt;    &lt;span class="mso1"&gt;arrow_left_alt   &lt;/span&gt;&lt;/a&gt;</v>
      </c>
      <c r="D57" s="20" t="str">
        <f>_xlfn.CONCAT(
    "&lt;a href=", """",
    _xlfn.XLOOKUP(B58, 'URL-DATA'!G57:G289, 'URL-DATA'!AE57:AE289, "No encontrado", 0),
    """ align=", """right""",
    " class=", """fright""",
    "&gt;    &lt;span class=", """mso1""", "&gt;arrow_right_alt   &lt;/span&gt;&lt;/a&gt;"
)</f>
        <v>&lt;a href="/cantos/resucito/e/elmesiasleon.html" align="right" class="fright"&gt;    &lt;span class="mso1"&gt;arrow_right_alt   &lt;/span&gt;&lt;/a&gt;</v>
      </c>
      <c r="E57" s="19"/>
      <c r="F57" s="19"/>
      <c r="G57" t="str">
        <f>_xlfn.CONCAT(
    "&lt;a href=", """",
    _xlfn.XLOOKUP(B56, 'URL-DATA'!G56:G288, 'URL-DATA'!AE56:AE288, "No encontrado", 0),
    """ align=", """left""",
    " class=", """fleft""",
    "&gt;    &lt;span class=", """mso1""", "&gt;arrow_left_alt   &lt;/span&gt;&lt;/a&gt;"
)</f>
        <v>&lt;a href="/cantos/resucito/e/eljacaldelospastores.html" align="left" class="fleft"&gt;    &lt;span class="mso1"&gt;arrow_left_alt   &lt;/span&gt;&lt;/a&gt;</v>
      </c>
      <c r="H57" t="str">
        <f>_xlfn.CONCAT(
    "&lt;a href=", """",
    _xlfn.XLOOKUP(B58, 'URL-DATA'!G57:G289, 'URL-DATA'!AE57:AE289, "No encontrado", 0),
    """ align=", """right""",
    " class=", """fright""",
    "&gt;    &lt;span class=", """mso1""", "&gt;arrow_right_alt   &lt;/span&gt;&lt;/a&gt;"
)</f>
        <v>&lt;a href="/cantos/resucito/e/elmesiasleon.html" align="right" class="fright"&gt;    &lt;span class="mso1"&gt;arrow_right_alt   &lt;/span&gt;&lt;/a&gt;</v>
      </c>
    </row>
    <row r="58" spans="1:8" x14ac:dyDescent="0.35">
      <c r="A58" s="14">
        <v>57</v>
      </c>
      <c r="B58" s="15" t="s">
        <v>210</v>
      </c>
      <c r="C58" s="20" t="str">
        <f>_xlfn.CONCAT(
    "&lt;a href=", """",
    _xlfn.XLOOKUP(B57, 'URL-DATA'!G57:G289, 'URL-DATA'!AE57:AE289, "No encontrado", 0),
    """ align=", """left""",
    " class=", """fleft""",
    "&gt;    &lt;span class=", """mso1""", "&gt;arrow_left_alt   &lt;/span&gt;&lt;/a&gt;"
)</f>
        <v>&lt;a href="/cantos/resucito/e/ellagarero.html" align="left" class="fleft"&gt;    &lt;span class="mso1"&gt;arrow_left_alt   &lt;/span&gt;&lt;/a&gt;</v>
      </c>
      <c r="D58" s="20" t="str">
        <f>_xlfn.CONCAT(
    "&lt;a href=", """",
    _xlfn.XLOOKUP(B59, 'URL-DATA'!G58:G290, 'URL-DATA'!AE58:AE290, "No encontrado", 0),
    """ align=", """right""",
    " class=", """fright""",
    "&gt;    &lt;span class=", """mso1""", "&gt;arrow_right_alt   &lt;/span&gt;&lt;/a&gt;"
)</f>
        <v>&lt;a href="/cantos/resucito/e/elneciopiensaquediosnoexiste.html" align="right" class="fright"&gt;    &lt;span class="mso1"&gt;arrow_right_alt   &lt;/span&gt;&lt;/a&gt;</v>
      </c>
      <c r="E58" s="20"/>
      <c r="F58" s="20"/>
      <c r="G58" t="str">
        <f>_xlfn.CONCAT(
    "&lt;a href=", """",
    _xlfn.XLOOKUP(B57, 'URL-DATA'!G57:G289, 'URL-DATA'!AE57:AE289, "No encontrado", 0),
    """ align=", """left""",
    " class=", """fleft""",
    "&gt;    &lt;span class=", """mso1""", "&gt;arrow_left_alt   &lt;/span&gt;&lt;/a&gt;"
)</f>
        <v>&lt;a href="/cantos/resucito/e/ellagarero.html" align="left" class="fleft"&gt;    &lt;span class="mso1"&gt;arrow_left_alt   &lt;/span&gt;&lt;/a&gt;</v>
      </c>
      <c r="H58" t="str">
        <f>_xlfn.CONCAT(
    "&lt;a href=", """",
    _xlfn.XLOOKUP(B59, 'URL-DATA'!G58:G290, 'URL-DATA'!AE58:AE290, "No encontrado", 0),
    """ align=", """right""",
    " class=", """fright""",
    "&gt;    &lt;span class=", """mso1""", "&gt;arrow_right_alt   &lt;/span&gt;&lt;/a&gt;"
)</f>
        <v>&lt;a href="/cantos/resucito/e/elneciopiensaquediosnoexiste.html" align="right" class="fright"&gt;    &lt;span class="mso1"&gt;arrow_right_alt   &lt;/span&gt;&lt;/a&gt;</v>
      </c>
    </row>
    <row r="59" spans="1:8" x14ac:dyDescent="0.35">
      <c r="A59" s="12">
        <v>58</v>
      </c>
      <c r="B59" s="13" t="s">
        <v>214</v>
      </c>
      <c r="C59" s="20" t="str">
        <f>_xlfn.CONCAT(
    "&lt;a href=", """",
    _xlfn.XLOOKUP(B58, 'URL-DATA'!G58:G290, 'URL-DATA'!AE58:AE290, "No encontrado", 0),
    """ align=", """left""",
    " class=", """fleft""",
    "&gt;    &lt;span class=", """mso1""", "&gt;arrow_left_alt   &lt;/span&gt;&lt;/a&gt;"
)</f>
        <v>&lt;a href="/cantos/resucito/e/elmesiasleon.html" align="left" class="fleft"&gt;    &lt;span class="mso1"&gt;arrow_left_alt   &lt;/span&gt;&lt;/a&gt;</v>
      </c>
      <c r="D59" s="20" t="str">
        <f>_xlfn.CONCAT(
    "&lt;a href=", """",
    _xlfn.XLOOKUP(B60, 'URL-DATA'!G59:G291, 'URL-DATA'!AE59:AE291, "No encontrado", 0),
    """ align=", """right""",
    " class=", """fright""",
    "&gt;    &lt;span class=", """mso1""", "&gt;arrow_right_alt   &lt;/span&gt;&lt;/a&gt;"
)</f>
        <v>&lt;a href="/cantos/resucito/e/elpuebloquecaminabaenlastinieblas.html" align="right" class="fright"&gt;    &lt;span class="mso1"&gt;arrow_right_alt   &lt;/span&gt;&lt;/a&gt;</v>
      </c>
      <c r="E59" s="19"/>
      <c r="F59" s="19"/>
      <c r="G59" t="str">
        <f>_xlfn.CONCAT(
    "&lt;a href=", """",
    _xlfn.XLOOKUP(B58, 'URL-DATA'!G58:G290, 'URL-DATA'!AE58:AE290, "No encontrado", 0),
    """ align=", """left""",
    " class=", """fleft""",
    "&gt;    &lt;span class=", """mso1""", "&gt;arrow_left_alt   &lt;/span&gt;&lt;/a&gt;"
)</f>
        <v>&lt;a href="/cantos/resucito/e/elmesiasleon.html" align="left" class="fleft"&gt;    &lt;span class="mso1"&gt;arrow_left_alt   &lt;/span&gt;&lt;/a&gt;</v>
      </c>
      <c r="H59" t="str">
        <f>_xlfn.CONCAT(
    "&lt;a href=", """",
    _xlfn.XLOOKUP(B60, 'URL-DATA'!G59:G291, 'URL-DATA'!AE59:AE291, "No encontrado", 0),
    """ align=", """right""",
    " class=", """fright""",
    "&gt;    &lt;span class=", """mso1""", "&gt;arrow_right_alt   &lt;/span&gt;&lt;/a&gt;"
)</f>
        <v>&lt;a href="/cantos/resucito/e/elpuebloquecaminabaenlastinieblas.html" align="right" class="fright"&gt;    &lt;span class="mso1"&gt;arrow_right_alt   &lt;/span&gt;&lt;/a&gt;</v>
      </c>
    </row>
    <row r="60" spans="1:8" x14ac:dyDescent="0.35">
      <c r="A60" s="14">
        <v>59</v>
      </c>
      <c r="B60" s="15" t="s">
        <v>216</v>
      </c>
      <c r="C60" s="20" t="str">
        <f>_xlfn.CONCAT(
    "&lt;a href=", """",
    _xlfn.XLOOKUP(B59, 'URL-DATA'!G59:G291, 'URL-DATA'!AE59:AE291, "No encontrado", 0),
    """ align=", """left""",
    " class=", """fleft""",
    "&gt;    &lt;span class=", """mso1""", "&gt;arrow_left_alt   &lt;/span&gt;&lt;/a&gt;"
)</f>
        <v>&lt;a href="/cantos/resucito/e/elneciopiensaquediosnoexiste.html" align="left" class="fleft"&gt;    &lt;span class="mso1"&gt;arrow_left_alt   &lt;/span&gt;&lt;/a&gt;</v>
      </c>
      <c r="D60" s="20" t="str">
        <f>_xlfn.CONCAT(
    "&lt;a href=", """",
    _xlfn.XLOOKUP(B61, 'URL-DATA'!G60:G292, 'URL-DATA'!AE60:AE292, "No encontrado", 0),
    """ align=", """right""",
    " class=", """fright""",
    "&gt;    &lt;span class=", """mso1""", "&gt;arrow_right_alt   &lt;/span&gt;&lt;/a&gt;"
)</f>
        <v>&lt;a href="/cantos/resucito/e/elsenoranunciaunanoticia.html" align="right" class="fright"&gt;    &lt;span class="mso1"&gt;arrow_right_alt   &lt;/span&gt;&lt;/a&gt;</v>
      </c>
      <c r="E60" s="20"/>
      <c r="F60" s="20"/>
      <c r="G60" t="str">
        <f>_xlfn.CONCAT(
    "&lt;a href=", """",
    _xlfn.XLOOKUP(B59, 'URL-DATA'!G59:G291, 'URL-DATA'!AE59:AE291, "No encontrado", 0),
    """ align=", """left""",
    " class=", """fleft""",
    "&gt;    &lt;span class=", """mso1""", "&gt;arrow_left_alt   &lt;/span&gt;&lt;/a&gt;"
)</f>
        <v>&lt;a href="/cantos/resucito/e/elneciopiensaquediosnoexiste.html" align="left" class="fleft"&gt;    &lt;span class="mso1"&gt;arrow_left_alt   &lt;/span&gt;&lt;/a&gt;</v>
      </c>
      <c r="H60" t="str">
        <f>_xlfn.CONCAT(
    "&lt;a href=", """",
    _xlfn.XLOOKUP(B61, 'URL-DATA'!G60:G292, 'URL-DATA'!AE60:AE292, "No encontrado", 0),
    """ align=", """right""",
    " class=", """fright""",
    "&gt;    &lt;span class=", """mso1""", "&gt;arrow_right_alt   &lt;/span&gt;&lt;/a&gt;"
)</f>
        <v>&lt;a href="/cantos/resucito/e/elsenoranunciaunanoticia.html" align="right" class="fright"&gt;    &lt;span class="mso1"&gt;arrow_right_alt   &lt;/span&gt;&lt;/a&gt;</v>
      </c>
    </row>
    <row r="61" spans="1:8" x14ac:dyDescent="0.35">
      <c r="A61" s="12">
        <v>60</v>
      </c>
      <c r="B61" s="13" t="s">
        <v>220</v>
      </c>
      <c r="C61" s="20" t="str">
        <f>_xlfn.CONCAT(
    "&lt;a href=", """",
    _xlfn.XLOOKUP(B60, 'URL-DATA'!G60:G292, 'URL-DATA'!AE60:AE292, "No encontrado", 0),
    """ align=", """left""",
    " class=", """fleft""",
    "&gt;    &lt;span class=", """mso1""", "&gt;arrow_left_alt   &lt;/span&gt;&lt;/a&gt;"
)</f>
        <v>&lt;a href="/cantos/resucito/e/elpuebloquecaminabaenlastinieblas.html" align="left" class="fleft"&gt;    &lt;span class="mso1"&gt;arrow_left_alt   &lt;/span&gt;&lt;/a&gt;</v>
      </c>
      <c r="D61" s="20" t="str">
        <f>_xlfn.CONCAT(
    "&lt;a href=", """",
    _xlfn.XLOOKUP(B62, 'URL-DATA'!G61:G293, 'URL-DATA'!AE61:AE293, "No encontrado", 0),
    """ align=", """right""",
    " class=", """fright""",
    "&gt;    &lt;span class=", """mso1""", "&gt;arrow_right_alt   &lt;/span&gt;&lt;/a&gt;"
)</f>
        <v>&lt;a href="/cantos/resucito/e/elsenoresmipastor.html" align="right" class="fright"&gt;    &lt;span class="mso1"&gt;arrow_right_alt   &lt;/span&gt;&lt;/a&gt;</v>
      </c>
      <c r="E61" s="19"/>
      <c r="F61" s="19"/>
      <c r="G61" t="str">
        <f>_xlfn.CONCAT(
    "&lt;a href=", """",
    _xlfn.XLOOKUP(B60, 'URL-DATA'!G60:G292, 'URL-DATA'!AE60:AE292, "No encontrado", 0),
    """ align=", """left""",
    " class=", """fleft""",
    "&gt;    &lt;span class=", """mso1""", "&gt;arrow_left_alt   &lt;/span&gt;&lt;/a&gt;"
)</f>
        <v>&lt;a href="/cantos/resucito/e/elpuebloquecaminabaenlastinieblas.html" align="left" class="fleft"&gt;    &lt;span class="mso1"&gt;arrow_left_alt   &lt;/span&gt;&lt;/a&gt;</v>
      </c>
      <c r="H61" t="str">
        <f>_xlfn.CONCAT(
    "&lt;a href=", """",
    _xlfn.XLOOKUP(B62, 'URL-DATA'!G61:G293, 'URL-DATA'!AE61:AE293, "No encontrado", 0),
    """ align=", """right""",
    " class=", """fright""",
    "&gt;    &lt;span class=", """mso1""", "&gt;arrow_right_alt   &lt;/span&gt;&lt;/a&gt;"
)</f>
        <v>&lt;a href="/cantos/resucito/e/elsenoresmipastor.html" align="right" class="fright"&gt;    &lt;span class="mso1"&gt;arrow_right_alt   &lt;/span&gt;&lt;/a&gt;</v>
      </c>
    </row>
    <row r="62" spans="1:8" x14ac:dyDescent="0.35">
      <c r="A62" s="14">
        <v>61</v>
      </c>
      <c r="B62" s="15" t="s">
        <v>222</v>
      </c>
      <c r="C62" s="20" t="str">
        <f>_xlfn.CONCAT(
    "&lt;a href=", """",
    _xlfn.XLOOKUP(B61, 'URL-DATA'!G61:G293, 'URL-DATA'!AE61:AE293, "No encontrado", 0),
    """ align=", """left""",
    " class=", """fleft""",
    "&gt;    &lt;span class=", """mso1""", "&gt;arrow_left_alt   &lt;/span&gt;&lt;/a&gt;"
)</f>
        <v>&lt;a href="/cantos/resucito/e/elsenoranunciaunanoticia.html" align="left" class="fleft"&gt;    &lt;span class="mso1"&gt;arrow_left_alt   &lt;/span&gt;&lt;/a&gt;</v>
      </c>
      <c r="D62" s="20" t="str">
        <f>_xlfn.CONCAT(
    "&lt;a href=", """",
    _xlfn.XLOOKUP(B63, 'URL-DATA'!G62:G294, 'URL-DATA'!AE62:AE294, "No encontrado", 0),
    """ align=", """right""",
    " class=", """fright""",
    "&gt;    &lt;span class=", """mso1""", "&gt;arrow_right_alt   &lt;/span&gt;&lt;/a&gt;"
)</f>
        <v>&lt;a href="/cantos/resucito/e/elsenormehadado.html" align="right" class="fright"&gt;    &lt;span class="mso1"&gt;arrow_right_alt   &lt;/span&gt;&lt;/a&gt;</v>
      </c>
      <c r="E62" s="20"/>
      <c r="F62" s="20"/>
      <c r="G62" t="str">
        <f>_xlfn.CONCAT(
    "&lt;a href=", """",
    _xlfn.XLOOKUP(B61, 'URL-DATA'!G61:G293, 'URL-DATA'!AE61:AE293, "No encontrado", 0),
    """ align=", """left""",
    " class=", """fleft""",
    "&gt;    &lt;span class=", """mso1""", "&gt;arrow_left_alt   &lt;/span&gt;&lt;/a&gt;"
)</f>
        <v>&lt;a href="/cantos/resucito/e/elsenoranunciaunanoticia.html" align="left" class="fleft"&gt;    &lt;span class="mso1"&gt;arrow_left_alt   &lt;/span&gt;&lt;/a&gt;</v>
      </c>
      <c r="H62" t="str">
        <f>_xlfn.CONCAT(
    "&lt;a href=", """",
    _xlfn.XLOOKUP(B63, 'URL-DATA'!G62:G294, 'URL-DATA'!AE62:AE294, "No encontrado", 0),
    """ align=", """right""",
    " class=", """fright""",
    "&gt;    &lt;span class=", """mso1""", "&gt;arrow_right_alt   &lt;/span&gt;&lt;/a&gt;"
)</f>
        <v>&lt;a href="/cantos/resucito/e/elsenormehadado.html" align="right" class="fright"&gt;    &lt;span class="mso1"&gt;arrow_right_alt   &lt;/span&gt;&lt;/a&gt;</v>
      </c>
    </row>
    <row r="63" spans="1:8" x14ac:dyDescent="0.35">
      <c r="A63" s="12">
        <v>62</v>
      </c>
      <c r="B63" s="13" t="s">
        <v>224</v>
      </c>
      <c r="C63" s="20" t="str">
        <f>_xlfn.CONCAT(
    "&lt;a href=", """",
    _xlfn.XLOOKUP(B62, 'URL-DATA'!G62:G294, 'URL-DATA'!AE62:AE294, "No encontrado", 0),
    """ align=", """left""",
    " class=", """fleft""",
    "&gt;    &lt;span class=", """mso1""", "&gt;arrow_left_alt   &lt;/span&gt;&lt;/a&gt;"
)</f>
        <v>&lt;a href="/cantos/resucito/e/elsenoresmipastor.html" align="left" class="fleft"&gt;    &lt;span class="mso1"&gt;arrow_left_alt   &lt;/span&gt;&lt;/a&gt;</v>
      </c>
      <c r="D63" s="20" t="str">
        <f>_xlfn.CONCAT(
    "&lt;a href=", """",
    _xlfn.XLOOKUP(B64, 'URL-DATA'!G63:G295, 'URL-DATA'!AE63:AE295, "No encontrado", 0),
    """ align=", """right""",
    " class=", """fright""",
    "&gt;    &lt;span class=", """mso1""", "&gt;arrow_right_alt   &lt;/span&gt;&lt;/a&gt;"
)</f>
        <v>&lt;a href="/cantos/resucito/e/elielilamasabactani.html" align="right" class="fright"&gt;    &lt;span class="mso1"&gt;arrow_right_alt   &lt;/span&gt;&lt;/a&gt;</v>
      </c>
      <c r="E63" s="19"/>
      <c r="F63" s="19"/>
      <c r="G63" t="str">
        <f>_xlfn.CONCAT(
    "&lt;a href=", """",
    _xlfn.XLOOKUP(B62, 'URL-DATA'!G62:G294, 'URL-DATA'!AE62:AE294, "No encontrado", 0),
    """ align=", """left""",
    " class=", """fleft""",
    "&gt;    &lt;span class=", """mso1""", "&gt;arrow_left_alt   &lt;/span&gt;&lt;/a&gt;"
)</f>
        <v>&lt;a href="/cantos/resucito/e/elsenoresmipastor.html" align="left" class="fleft"&gt;    &lt;span class="mso1"&gt;arrow_left_alt   &lt;/span&gt;&lt;/a&gt;</v>
      </c>
      <c r="H63" t="str">
        <f>_xlfn.CONCAT(
    "&lt;a href=", """",
    _xlfn.XLOOKUP(B64, 'URL-DATA'!G63:G295, 'URL-DATA'!AE63:AE295, "No encontrado", 0),
    """ align=", """right""",
    " class=", """fright""",
    "&gt;    &lt;span class=", """mso1""", "&gt;arrow_right_alt   &lt;/span&gt;&lt;/a&gt;"
)</f>
        <v>&lt;a href="/cantos/resucito/e/elielilamasabactani.html" align="right" class="fright"&gt;    &lt;span class="mso1"&gt;arrow_right_alt   &lt;/span&gt;&lt;/a&gt;</v>
      </c>
    </row>
    <row r="64" spans="1:8" x14ac:dyDescent="0.35">
      <c r="A64" s="14">
        <v>63</v>
      </c>
      <c r="B64" s="15" t="s">
        <v>226</v>
      </c>
      <c r="C64" s="20" t="str">
        <f>_xlfn.CONCAT(
    "&lt;a href=", """",
    _xlfn.XLOOKUP(B63, 'URL-DATA'!G63:G295, 'URL-DATA'!AE63:AE295, "No encontrado", 0),
    """ align=", """left""",
    " class=", """fleft""",
    "&gt;    &lt;span class=", """mso1""", "&gt;arrow_left_alt   &lt;/span&gt;&lt;/a&gt;"
)</f>
        <v>&lt;a href="/cantos/resucito/e/elsenormehadado.html" align="left" class="fleft"&gt;    &lt;span class="mso1"&gt;arrow_left_alt   &lt;/span&gt;&lt;/a&gt;</v>
      </c>
      <c r="D64" s="20" t="str">
        <f>_xlfn.CONCAT(
    "&lt;a href=", """",
    _xlfn.XLOOKUP(B65, 'URL-DATA'!G64:G296, 'URL-DATA'!AE64:AE296, "No encontrado", 0),
    """ align=", """right""",
    " class=", """fright""",
    "&gt;    &lt;span class=", """mso1""", "&gt;arrow_right_alt   &lt;/span&gt;&lt;/a&gt;"
)</f>
        <v>&lt;a href="/cantos/resucito/e/enmediodeaquelgentio.html" align="right" class="fright"&gt;    &lt;span class="mso1"&gt;arrow_right_alt   &lt;/span&gt;&lt;/a&gt;</v>
      </c>
      <c r="E64" s="20"/>
      <c r="F64" s="20"/>
      <c r="G64" t="str">
        <f>_xlfn.CONCAT(
    "&lt;a href=", """",
    _xlfn.XLOOKUP(B63, 'URL-DATA'!G63:G295, 'URL-DATA'!AE63:AE295, "No encontrado", 0),
    """ align=", """left""",
    " class=", """fleft""",
    "&gt;    &lt;span class=", """mso1""", "&gt;arrow_left_alt   &lt;/span&gt;&lt;/a&gt;"
)</f>
        <v>&lt;a href="/cantos/resucito/e/elsenormehadado.html" align="left" class="fleft"&gt;    &lt;span class="mso1"&gt;arrow_left_alt   &lt;/span&gt;&lt;/a&gt;</v>
      </c>
      <c r="H64" t="str">
        <f>_xlfn.CONCAT(
    "&lt;a href=", """",
    _xlfn.XLOOKUP(B65, 'URL-DATA'!G64:G296, 'URL-DATA'!AE64:AE296, "No encontrado", 0),
    """ align=", """right""",
    " class=", """fright""",
    "&gt;    &lt;span class=", """mso1""", "&gt;arrow_right_alt   &lt;/span&gt;&lt;/a&gt;"
)</f>
        <v>&lt;a href="/cantos/resucito/e/enmediodeaquelgentio.html" align="right" class="fright"&gt;    &lt;span class="mso1"&gt;arrow_right_alt   &lt;/span&gt;&lt;/a&gt;</v>
      </c>
    </row>
    <row r="65" spans="1:8" x14ac:dyDescent="0.35">
      <c r="A65" s="12">
        <v>64</v>
      </c>
      <c r="B65" s="13" t="s">
        <v>228</v>
      </c>
      <c r="C65" s="20" t="str">
        <f>_xlfn.CONCAT(
    "&lt;a href=", """",
    _xlfn.XLOOKUP(B64, 'URL-DATA'!G64:G296, 'URL-DATA'!AE64:AE296, "No encontrado", 0),
    """ align=", """left""",
    " class=", """fleft""",
    "&gt;    &lt;span class=", """mso1""", "&gt;arrow_left_alt   &lt;/span&gt;&lt;/a&gt;"
)</f>
        <v>&lt;a href="/cantos/resucito/e/elielilamasabactani.html" align="left" class="fleft"&gt;    &lt;span class="mso1"&gt;arrow_left_alt   &lt;/span&gt;&lt;/a&gt;</v>
      </c>
      <c r="D65" s="20" t="str">
        <f>_xlfn.CONCAT(
    "&lt;a href=", """",
    _xlfn.XLOOKUP(B66, 'URL-DATA'!G65:G297, 'URL-DATA'!AE65:AE297, "No encontrado", 0),
    """ align=", """right""",
    " class=", """fright""",
    "&gt;    &lt;span class=", """mso1""", "&gt;arrow_right_alt   &lt;/span&gt;&lt;/a&gt;"
)</f>
        <v>&lt;a href="/cantos/resucito/e/enunanocheoscura.html" align="right" class="fright"&gt;    &lt;span class="mso1"&gt;arrow_right_alt   &lt;/span&gt;&lt;/a&gt;</v>
      </c>
      <c r="E65" s="19"/>
      <c r="F65" s="19"/>
      <c r="G65" t="str">
        <f>_xlfn.CONCAT(
    "&lt;a href=", """",
    _xlfn.XLOOKUP(B64, 'URL-DATA'!G64:G296, 'URL-DATA'!AE64:AE296, "No encontrado", 0),
    """ align=", """left""",
    " class=", """fleft""",
    "&gt;    &lt;span class=", """mso1""", "&gt;arrow_left_alt   &lt;/span&gt;&lt;/a&gt;"
)</f>
        <v>&lt;a href="/cantos/resucito/e/elielilamasabactani.html" align="left" class="fleft"&gt;    &lt;span class="mso1"&gt;arrow_left_alt   &lt;/span&gt;&lt;/a&gt;</v>
      </c>
      <c r="H65" t="str">
        <f>_xlfn.CONCAT(
    "&lt;a href=", """",
    _xlfn.XLOOKUP(B66, 'URL-DATA'!G65:G297, 'URL-DATA'!AE65:AE297, "No encontrado", 0),
    """ align=", """right""",
    " class=", """fright""",
    "&gt;    &lt;span class=", """mso1""", "&gt;arrow_right_alt   &lt;/span&gt;&lt;/a&gt;"
)</f>
        <v>&lt;a href="/cantos/resucito/e/enunanocheoscura.html" align="right" class="fright"&gt;    &lt;span class="mso1"&gt;arrow_right_alt   &lt;/span&gt;&lt;/a&gt;</v>
      </c>
    </row>
    <row r="66" spans="1:8" x14ac:dyDescent="0.35">
      <c r="A66" s="14">
        <v>65</v>
      </c>
      <c r="B66" s="15" t="s">
        <v>230</v>
      </c>
      <c r="C66" s="20" t="str">
        <f>_xlfn.CONCAT(
    "&lt;a href=", """",
    _xlfn.XLOOKUP(B65, 'URL-DATA'!G65:G297, 'URL-DATA'!AE65:AE297, "No encontrado", 0),
    """ align=", """left""",
    " class=", """fleft""",
    "&gt;    &lt;span class=", """mso1""", "&gt;arrow_left_alt   &lt;/span&gt;&lt;/a&gt;"
)</f>
        <v>&lt;a href="/cantos/resucito/e/enmediodeaquelgentio.html" align="left" class="fleft"&gt;    &lt;span class="mso1"&gt;arrow_left_alt   &lt;/span&gt;&lt;/a&gt;</v>
      </c>
      <c r="D66" s="20" t="str">
        <f>_xlfn.CONCAT(
    "&lt;a href=", """",
    _xlfn.XLOOKUP(B67, 'URL-DATA'!G66:G298, 'URL-DATA'!AE66:AE298, "No encontrado", 0),
    """ align=", """right""",
    " class=", """fright""",
    "&gt;    &lt;span class=", """mso1""", "&gt;arrow_right_alt   &lt;/span&gt;&lt;/a&gt;"
)</f>
        <v>&lt;a href="/cantos/resucito/e/eresdignodetomarellibro.html" align="right" class="fright"&gt;    &lt;span class="mso1"&gt;arrow_right_alt   &lt;/span&gt;&lt;/a&gt;</v>
      </c>
      <c r="E66" s="20"/>
      <c r="F66" s="20"/>
      <c r="G66" t="str">
        <f>_xlfn.CONCAT(
    "&lt;a href=", """",
    _xlfn.XLOOKUP(B65, 'URL-DATA'!G65:G297, 'URL-DATA'!AE65:AE297, "No encontrado", 0),
    """ align=", """left""",
    " class=", """fleft""",
    "&gt;    &lt;span class=", """mso1""", "&gt;arrow_left_alt   &lt;/span&gt;&lt;/a&gt;"
)</f>
        <v>&lt;a href="/cantos/resucito/e/enmediodeaquelgentio.html" align="left" class="fleft"&gt;    &lt;span class="mso1"&gt;arrow_left_alt   &lt;/span&gt;&lt;/a&gt;</v>
      </c>
      <c r="H66" t="str">
        <f>_xlfn.CONCAT(
    "&lt;a href=", """",
    _xlfn.XLOOKUP(B67, 'URL-DATA'!G66:G298, 'URL-DATA'!AE66:AE298, "No encontrado", 0),
    """ align=", """right""",
    " class=", """fright""",
    "&gt;    &lt;span class=", """mso1""", "&gt;arrow_right_alt   &lt;/span&gt;&lt;/a&gt;"
)</f>
        <v>&lt;a href="/cantos/resucito/e/eresdignodetomarellibro.html" align="right" class="fright"&gt;    &lt;span class="mso1"&gt;arrow_right_alt   &lt;/span&gt;&lt;/a&gt;</v>
      </c>
    </row>
    <row r="67" spans="1:8" x14ac:dyDescent="0.35">
      <c r="A67" s="12">
        <v>66</v>
      </c>
      <c r="B67" s="13" t="s">
        <v>232</v>
      </c>
      <c r="C67" s="20" t="str">
        <f>_xlfn.CONCAT(
    "&lt;a href=", """",
    _xlfn.XLOOKUP(B66, 'URL-DATA'!G66:G298, 'URL-DATA'!AE66:AE298, "No encontrado", 0),
    """ align=", """left""",
    " class=", """fleft""",
    "&gt;    &lt;span class=", """mso1""", "&gt;arrow_left_alt   &lt;/span&gt;&lt;/a&gt;"
)</f>
        <v>&lt;a href="/cantos/resucito/e/enunanocheoscura.html" align="left" class="fleft"&gt;    &lt;span class="mso1"&gt;arrow_left_alt   &lt;/span&gt;&lt;/a&gt;</v>
      </c>
      <c r="D67" s="20" t="str">
        <f>_xlfn.CONCAT(
    "&lt;a href=", """",
    _xlfn.XLOOKUP(B68, 'URL-DATA'!G67:G299, 'URL-DATA'!AE67:AE299, "No encontrado", 0),
    """ align=", """right""",
    " class=", """fright""",
    "&gt;    &lt;span class=", """mso1""", "&gt;arrow_right_alt   &lt;/span&gt;&lt;/a&gt;"
)</f>
        <v>&lt;a href="/cantos/resucito/e/ereshermoso.html" align="right" class="fright"&gt;    &lt;span class="mso1"&gt;arrow_right_alt   &lt;/span&gt;&lt;/a&gt;</v>
      </c>
      <c r="E67" s="19"/>
      <c r="F67" s="19"/>
      <c r="G67" t="str">
        <f>_xlfn.CONCAT(
    "&lt;a href=", """",
    _xlfn.XLOOKUP(B66, 'URL-DATA'!G66:G298, 'URL-DATA'!AE66:AE298, "No encontrado", 0),
    """ align=", """left""",
    " class=", """fleft""",
    "&gt;    &lt;span class=", """mso1""", "&gt;arrow_left_alt   &lt;/span&gt;&lt;/a&gt;"
)</f>
        <v>&lt;a href="/cantos/resucito/e/enunanocheoscura.html" align="left" class="fleft"&gt;    &lt;span class="mso1"&gt;arrow_left_alt   &lt;/span&gt;&lt;/a&gt;</v>
      </c>
      <c r="H67" t="str">
        <f>_xlfn.CONCAT(
    "&lt;a href=", """",
    _xlfn.XLOOKUP(B68, 'URL-DATA'!G67:G299, 'URL-DATA'!AE67:AE299, "No encontrado", 0),
    """ align=", """right""",
    " class=", """fright""",
    "&gt;    &lt;span class=", """mso1""", "&gt;arrow_right_alt   &lt;/span&gt;&lt;/a&gt;"
)</f>
        <v>&lt;a href="/cantos/resucito/e/ereshermoso.html" align="right" class="fright"&gt;    &lt;span class="mso1"&gt;arrow_right_alt   &lt;/span&gt;&lt;/a&gt;</v>
      </c>
    </row>
    <row r="68" spans="1:8" x14ac:dyDescent="0.35">
      <c r="A68" s="14">
        <v>67</v>
      </c>
      <c r="B68" s="15" t="s">
        <v>234</v>
      </c>
      <c r="C68" s="20" t="str">
        <f>_xlfn.CONCAT(
    "&lt;a href=", """",
    _xlfn.XLOOKUP(B67, 'URL-DATA'!G67:G299, 'URL-DATA'!AE67:AE299, "No encontrado", 0),
    """ align=", """left""",
    " class=", """fleft""",
    "&gt;    &lt;span class=", """mso1""", "&gt;arrow_left_alt   &lt;/span&gt;&lt;/a&gt;"
)</f>
        <v>&lt;a href="/cantos/resucito/e/eresdignodetomarellibro.html" align="left" class="fleft"&gt;    &lt;span class="mso1"&gt;arrow_left_alt   &lt;/span&gt;&lt;/a&gt;</v>
      </c>
      <c r="D68" s="20" t="str">
        <f>_xlfn.CONCAT(
    "&lt;a href=", """",
    _xlfn.XLOOKUP(B69, 'URL-DATA'!G68:G300, 'URL-DATA'!AE68:AE300, "No encontrado", 0),
    """ align=", """right""",
    " class=", """fright""",
    "&gt;    &lt;span class=", """mso1""", "&gt;arrow_right_alt   &lt;/span&gt;&lt;/a&gt;"
)</f>
        <v>&lt;a href="/cantos/resucito/e/espaciente.html" align="right" class="fright"&gt;    &lt;span class="mso1"&gt;arrow_right_alt   &lt;/span&gt;&lt;/a&gt;</v>
      </c>
      <c r="E68" s="20"/>
      <c r="F68" s="20"/>
      <c r="G68" t="str">
        <f>_xlfn.CONCAT(
    "&lt;a href=", """",
    _xlfn.XLOOKUP(B67, 'URL-DATA'!G67:G299, 'URL-DATA'!AE67:AE299, "No encontrado", 0),
    """ align=", """left""",
    " class=", """fleft""",
    "&gt;    &lt;span class=", """mso1""", "&gt;arrow_left_alt   &lt;/span&gt;&lt;/a&gt;"
)</f>
        <v>&lt;a href="/cantos/resucito/e/eresdignodetomarellibro.html" align="left" class="fleft"&gt;    &lt;span class="mso1"&gt;arrow_left_alt   &lt;/span&gt;&lt;/a&gt;</v>
      </c>
      <c r="H68" t="str">
        <f>_xlfn.CONCAT(
    "&lt;a href=", """",
    _xlfn.XLOOKUP(B69, 'URL-DATA'!G68:G300, 'URL-DATA'!AE68:AE300, "No encontrado", 0),
    """ align=", """right""",
    " class=", """fright""",
    "&gt;    &lt;span class=", """mso1""", "&gt;arrow_right_alt   &lt;/span&gt;&lt;/a&gt;"
)</f>
        <v>&lt;a href="/cantos/resucito/e/espaciente.html" align="right" class="fright"&gt;    &lt;span class="mso1"&gt;arrow_right_alt   &lt;/span&gt;&lt;/a&gt;</v>
      </c>
    </row>
    <row r="69" spans="1:8" x14ac:dyDescent="0.35">
      <c r="A69" s="12">
        <v>68</v>
      </c>
      <c r="B69" s="13" t="s">
        <v>236</v>
      </c>
      <c r="C69" s="20" t="str">
        <f>_xlfn.CONCAT(
    "&lt;a href=", """",
    _xlfn.XLOOKUP(B68, 'URL-DATA'!G68:G300, 'URL-DATA'!AE68:AE300, "No encontrado", 0),
    """ align=", """left""",
    " class=", """fleft""",
    "&gt;    &lt;span class=", """mso1""", "&gt;arrow_left_alt   &lt;/span&gt;&lt;/a&gt;"
)</f>
        <v>&lt;a href="/cantos/resucito/e/ereshermoso.html" align="left" class="fleft"&gt;    &lt;span class="mso1"&gt;arrow_left_alt   &lt;/span&gt;&lt;/a&gt;</v>
      </c>
      <c r="D69" s="20" t="str">
        <f>_xlfn.CONCAT(
    "&lt;a href=", """",
    _xlfn.XLOOKUP(B70, 'URL-DATA'!G69:G301, 'URL-DATA'!AE69:AE301, "No encontrado", 0),
    """ align=", """right""",
    " class=", """fright""",
    "&gt;    &lt;span class=", """mso1""", "&gt;arrow_right_alt   &lt;/span&gt;&lt;/a&gt;"
)</f>
        <v>&lt;a href="/cantos/resucito/e/escondemeenloocultodetutienda.html" align="right" class="fright"&gt;    &lt;span class="mso1"&gt;arrow_right_alt   &lt;/span&gt;&lt;/a&gt;</v>
      </c>
      <c r="E69" s="19"/>
      <c r="F69" s="19"/>
      <c r="G69" t="str">
        <f>_xlfn.CONCAT(
    "&lt;a href=", """",
    _xlfn.XLOOKUP(B68, 'URL-DATA'!G68:G300, 'URL-DATA'!AE68:AE300, "No encontrado", 0),
    """ align=", """left""",
    " class=", """fleft""",
    "&gt;    &lt;span class=", """mso1""", "&gt;arrow_left_alt   &lt;/span&gt;&lt;/a&gt;"
)</f>
        <v>&lt;a href="/cantos/resucito/e/ereshermoso.html" align="left" class="fleft"&gt;    &lt;span class="mso1"&gt;arrow_left_alt   &lt;/span&gt;&lt;/a&gt;</v>
      </c>
      <c r="H69" t="str">
        <f>_xlfn.CONCAT(
    "&lt;a href=", """",
    _xlfn.XLOOKUP(B70, 'URL-DATA'!G69:G301, 'URL-DATA'!AE69:AE301, "No encontrado", 0),
    """ align=", """right""",
    " class=", """fright""",
    "&gt;    &lt;span class=", """mso1""", "&gt;arrow_right_alt   &lt;/span&gt;&lt;/a&gt;"
)</f>
        <v>&lt;a href="/cantos/resucito/e/escondemeenloocultodetutienda.html" align="right" class="fright"&gt;    &lt;span class="mso1"&gt;arrow_right_alt   &lt;/span&gt;&lt;/a&gt;</v>
      </c>
    </row>
    <row r="70" spans="1:8" x14ac:dyDescent="0.35">
      <c r="A70" s="14">
        <v>69</v>
      </c>
      <c r="B70" s="15" t="s">
        <v>238</v>
      </c>
      <c r="C70" s="20" t="str">
        <f>_xlfn.CONCAT(
    "&lt;a href=", """",
    _xlfn.XLOOKUP(B69, 'URL-DATA'!G69:G301, 'URL-DATA'!AE69:AE301, "No encontrado", 0),
    """ align=", """left""",
    " class=", """fleft""",
    "&gt;    &lt;span class=", """mso1""", "&gt;arrow_left_alt   &lt;/span&gt;&lt;/a&gt;"
)</f>
        <v>&lt;a href="/cantos/resucito/e/espaciente.html" align="left" class="fleft"&gt;    &lt;span class="mso1"&gt;arrow_left_alt   &lt;/span&gt;&lt;/a&gt;</v>
      </c>
      <c r="D70" s="20" t="str">
        <f>_xlfn.CONCAT(
    "&lt;a href=", """",
    _xlfn.XLOOKUP(B71, 'URL-DATA'!G70:G302, 'URL-DATA'!AE70:AE302, "No encontrado", 0),
    """ align=", """right""",
    " class=", """fright""",
    "&gt;    &lt;span class=", """mso1""", "&gt;arrow_right_alt   &lt;/span&gt;&lt;/a&gt;"
)</f>
        <v>&lt;a href="/cantos/resucito/e/escuchadislaslejanas.html" align="right" class="fright"&gt;    &lt;span class="mso1"&gt;arrow_right_alt   &lt;/span&gt;&lt;/a&gt;</v>
      </c>
      <c r="E70" s="20"/>
      <c r="F70" s="20"/>
      <c r="G70" t="str">
        <f>_xlfn.CONCAT(
    "&lt;a href=", """",
    _xlfn.XLOOKUP(B69, 'URL-DATA'!G69:G301, 'URL-DATA'!AE69:AE301, "No encontrado", 0),
    """ align=", """left""",
    " class=", """fleft""",
    "&gt;    &lt;span class=", """mso1""", "&gt;arrow_left_alt   &lt;/span&gt;&lt;/a&gt;"
)</f>
        <v>&lt;a href="/cantos/resucito/e/espaciente.html" align="left" class="fleft"&gt;    &lt;span class="mso1"&gt;arrow_left_alt   &lt;/span&gt;&lt;/a&gt;</v>
      </c>
      <c r="H70" t="str">
        <f>_xlfn.CONCAT(
    "&lt;a href=", """",
    _xlfn.XLOOKUP(B71, 'URL-DATA'!G70:G302, 'URL-DATA'!AE70:AE302, "No encontrado", 0),
    """ align=", """right""",
    " class=", """fright""",
    "&gt;    &lt;span class=", """mso1""", "&gt;arrow_right_alt   &lt;/span&gt;&lt;/a&gt;"
)</f>
        <v>&lt;a href="/cantos/resucito/e/escuchadislaslejanas.html" align="right" class="fright"&gt;    &lt;span class="mso1"&gt;arrow_right_alt   &lt;/span&gt;&lt;/a&gt;</v>
      </c>
    </row>
    <row r="71" spans="1:8" x14ac:dyDescent="0.35">
      <c r="A71" s="12">
        <v>70</v>
      </c>
      <c r="B71" s="13" t="s">
        <v>240</v>
      </c>
      <c r="C71" s="20" t="str">
        <f>_xlfn.CONCAT(
    "&lt;a href=", """",
    _xlfn.XLOOKUP(B70, 'URL-DATA'!G70:G302, 'URL-DATA'!AE70:AE302, "No encontrado", 0),
    """ align=", """left""",
    " class=", """fleft""",
    "&gt;    &lt;span class=", """mso1""", "&gt;arrow_left_alt   &lt;/span&gt;&lt;/a&gt;"
)</f>
        <v>&lt;a href="/cantos/resucito/e/escondemeenloocultodetutienda.html" align="left" class="fleft"&gt;    &lt;span class="mso1"&gt;arrow_left_alt   &lt;/span&gt;&lt;/a&gt;</v>
      </c>
      <c r="D71" s="20" t="str">
        <f>_xlfn.CONCAT(
    "&lt;a href=", """",
    _xlfn.XLOOKUP(B72, 'URL-DATA'!G71:G303, 'URL-DATA'!AE71:AE303, "No encontrado", 0),
    """ align=", """right""",
    " class=", """fright""",
    "&gt;    &lt;span class=", """mso1""", "&gt;arrow_right_alt   &lt;/span&gt;&lt;/a&gt;"
)</f>
        <v>&lt;a href="/cantos/resucito/é/esteeseldiaenqueactuoelsenor.html" align="right" class="fright"&gt;    &lt;span class="mso1"&gt;arrow_right_alt   &lt;/span&gt;&lt;/a&gt;</v>
      </c>
      <c r="E71" s="19"/>
      <c r="F71" s="19"/>
      <c r="G71" t="str">
        <f>_xlfn.CONCAT(
    "&lt;a href=", """",
    _xlfn.XLOOKUP(B70, 'URL-DATA'!G70:G302, 'URL-DATA'!AE70:AE302, "No encontrado", 0),
    """ align=", """left""",
    " class=", """fleft""",
    "&gt;    &lt;span class=", """mso1""", "&gt;arrow_left_alt   &lt;/span&gt;&lt;/a&gt;"
)</f>
        <v>&lt;a href="/cantos/resucito/e/escondemeenloocultodetutienda.html" align="left" class="fleft"&gt;    &lt;span class="mso1"&gt;arrow_left_alt   &lt;/span&gt;&lt;/a&gt;</v>
      </c>
      <c r="H71" t="str">
        <f>_xlfn.CONCAT(
    "&lt;a href=", """",
    _xlfn.XLOOKUP(B72, 'URL-DATA'!G71:G303, 'URL-DATA'!AE71:AE303, "No encontrado", 0),
    """ align=", """right""",
    " class=", """fright""",
    "&gt;    &lt;span class=", """mso1""", "&gt;arrow_right_alt   &lt;/span&gt;&lt;/a&gt;"
)</f>
        <v>&lt;a href="/cantos/resucito/é/esteeseldiaenqueactuoelsenor.html" align="right" class="fright"&gt;    &lt;span class="mso1"&gt;arrow_right_alt   &lt;/span&gt;&lt;/a&gt;</v>
      </c>
    </row>
    <row r="72" spans="1:8" x14ac:dyDescent="0.35">
      <c r="A72" s="14">
        <v>71</v>
      </c>
      <c r="B72" s="15" t="s">
        <v>242</v>
      </c>
      <c r="C72" s="20" t="str">
        <f>_xlfn.CONCAT(
    "&lt;a href=", """",
    _xlfn.XLOOKUP(B71, 'URL-DATA'!G71:G303, 'URL-DATA'!AE71:AE303, "No encontrado", 0),
    """ align=", """left""",
    " class=", """fleft""",
    "&gt;    &lt;span class=", """mso1""", "&gt;arrow_left_alt   &lt;/span&gt;&lt;/a&gt;"
)</f>
        <v>&lt;a href="/cantos/resucito/e/escuchadislaslejanas.html" align="left" class="fleft"&gt;    &lt;span class="mso1"&gt;arrow_left_alt   &lt;/span&gt;&lt;/a&gt;</v>
      </c>
      <c r="D72" s="20" t="str">
        <f>_xlfn.CONCAT(
    "&lt;a href=", """",
    _xlfn.XLOOKUP(B73, 'URL-DATA'!G72:G304, 'URL-DATA'!AE72:AE304, "No encontrado", 0),
    """ align=", """right""",
    " class=", """fright""",
    "&gt;    &lt;span class=", """mso1""", "&gt;arrow_right_alt   &lt;/span&gt;&lt;/a&gt;"
)</f>
        <v>&lt;a href="/cantos/resucito/e/esteeselmandamientomio.html" align="right" class="fright"&gt;    &lt;span class="mso1"&gt;arrow_right_alt   &lt;/span&gt;&lt;/a&gt;</v>
      </c>
      <c r="E72" s="20"/>
      <c r="F72" s="20"/>
      <c r="G72" t="str">
        <f>_xlfn.CONCAT(
    "&lt;a href=", """",
    _xlfn.XLOOKUP(B71, 'URL-DATA'!G71:G303, 'URL-DATA'!AE71:AE303, "No encontrado", 0),
    """ align=", """left""",
    " class=", """fleft""",
    "&gt;    &lt;span class=", """mso1""", "&gt;arrow_left_alt   &lt;/span&gt;&lt;/a&gt;"
)</f>
        <v>&lt;a href="/cantos/resucito/e/escuchadislaslejanas.html" align="left" class="fleft"&gt;    &lt;span class="mso1"&gt;arrow_left_alt   &lt;/span&gt;&lt;/a&gt;</v>
      </c>
      <c r="H72" t="str">
        <f>_xlfn.CONCAT(
    "&lt;a href=", """",
    _xlfn.XLOOKUP(B73, 'URL-DATA'!G72:G304, 'URL-DATA'!AE72:AE304, "No encontrado", 0),
    """ align=", """right""",
    " class=", """fright""",
    "&gt;    &lt;span class=", """mso1""", "&gt;arrow_right_alt   &lt;/span&gt;&lt;/a&gt;"
)</f>
        <v>&lt;a href="/cantos/resucito/e/esteeselmandamientomio.html" align="right" class="fright"&gt;    &lt;span class="mso1"&gt;arrow_right_alt   &lt;/span&gt;&lt;/a&gt;</v>
      </c>
    </row>
    <row r="73" spans="1:8" x14ac:dyDescent="0.35">
      <c r="A73" s="12">
        <v>72</v>
      </c>
      <c r="B73" s="13" t="s">
        <v>244</v>
      </c>
      <c r="C73" s="20" t="str">
        <f>_xlfn.CONCAT(
    "&lt;a href=", """",
    _xlfn.XLOOKUP(B72, 'URL-DATA'!G72:G304, 'URL-DATA'!AE72:AE304, "No encontrado", 0),
    """ align=", """left""",
    " class=", """fleft""",
    "&gt;    &lt;span class=", """mso1""", "&gt;arrow_left_alt   &lt;/span&gt;&lt;/a&gt;"
)</f>
        <v>&lt;a href="/cantos/resucito/é/esteeseldiaenqueactuoelsenor.html" align="left" class="fleft"&gt;    &lt;span class="mso1"&gt;arrow_left_alt   &lt;/span&gt;&lt;/a&gt;</v>
      </c>
      <c r="D73" s="20" t="str">
        <f>_xlfn.CONCAT(
    "&lt;a href=", """",
    _xlfn.XLOOKUP(B74, 'URL-DATA'!G73:G305, 'URL-DATA'!AE73:AE305, "No encontrado", 0),
    """ align=", """right""",
    " class=", """fright""",
    "&gt;    &lt;span class=", """mso1""", "&gt;arrow_right_alt   &lt;/span&gt;&lt;/a&gt;"
)</f>
        <v>&lt;a href="/cantos/resucito/e/evenushalomalejem.html" align="right" class="fright"&gt;    &lt;span class="mso1"&gt;arrow_right_alt   &lt;/span&gt;&lt;/a&gt;</v>
      </c>
      <c r="E73" s="19"/>
      <c r="F73" s="19"/>
      <c r="G73" t="str">
        <f>_xlfn.CONCAT(
    "&lt;a href=", """",
    _xlfn.XLOOKUP(B72, 'URL-DATA'!G72:G304, 'URL-DATA'!AE72:AE304, "No encontrado", 0),
    """ align=", """left""",
    " class=", """fleft""",
    "&gt;    &lt;span class=", """mso1""", "&gt;arrow_left_alt   &lt;/span&gt;&lt;/a&gt;"
)</f>
        <v>&lt;a href="/cantos/resucito/é/esteeseldiaenqueactuoelsenor.html" align="left" class="fleft"&gt;    &lt;span class="mso1"&gt;arrow_left_alt   &lt;/span&gt;&lt;/a&gt;</v>
      </c>
      <c r="H73" t="str">
        <f>_xlfn.CONCAT(
    "&lt;a href=", """",
    _xlfn.XLOOKUP(B74, 'URL-DATA'!G73:G305, 'URL-DATA'!AE73:AE305, "No encontrado", 0),
    """ align=", """right""",
    " class=", """fright""",
    "&gt;    &lt;span class=", """mso1""", "&gt;arrow_right_alt   &lt;/span&gt;&lt;/a&gt;"
)</f>
        <v>&lt;a href="/cantos/resucito/e/evenushalomalejem.html" align="right" class="fright"&gt;    &lt;span class="mso1"&gt;arrow_right_alt   &lt;/span&gt;&lt;/a&gt;</v>
      </c>
    </row>
    <row r="74" spans="1:8" x14ac:dyDescent="0.35">
      <c r="A74" s="14">
        <v>73</v>
      </c>
      <c r="B74" s="15" t="s">
        <v>246</v>
      </c>
      <c r="C74" s="20" t="str">
        <f>_xlfn.CONCAT(
    "&lt;a href=", """",
    _xlfn.XLOOKUP(B73, 'URL-DATA'!G73:G305, 'URL-DATA'!AE73:AE305, "No encontrado", 0),
    """ align=", """left""",
    " class=", """fleft""",
    "&gt;    &lt;span class=", """mso1""", "&gt;arrow_left_alt   &lt;/span&gt;&lt;/a&gt;"
)</f>
        <v>&lt;a href="/cantos/resucito/e/esteeselmandamientomio.html" align="left" class="fleft"&gt;    &lt;span class="mso1"&gt;arrow_left_alt   &lt;/span&gt;&lt;/a&gt;</v>
      </c>
      <c r="D74" s="20" t="str">
        <f>_xlfn.CONCAT(
    "&lt;a href=", """",
    _xlfn.XLOOKUP(B75, 'URL-DATA'!G74:G306, 'URL-DATA'!AE74:AE306, "No encontrado", 0),
    """ align=", """right""",
    " class=", """fright""",
    "&gt;    &lt;span class=", """mso1""", "&gt;arrow_right_alt   &lt;/span&gt;&lt;/a&gt;"
)</f>
        <v>&lt;a href="/cantos/resucito/e/extiendomismanos.html" align="right" class="fright"&gt;    &lt;span class="mso1"&gt;arrow_right_alt   &lt;/span&gt;&lt;/a&gt;</v>
      </c>
      <c r="E74" s="20"/>
      <c r="F74" s="20"/>
      <c r="G74" t="str">
        <f>_xlfn.CONCAT(
    "&lt;a href=", """",
    _xlfn.XLOOKUP(B73, 'URL-DATA'!G73:G305, 'URL-DATA'!AE73:AE305, "No encontrado", 0),
    """ align=", """left""",
    " class=", """fleft""",
    "&gt;    &lt;span class=", """mso1""", "&gt;arrow_left_alt   &lt;/span&gt;&lt;/a&gt;"
)</f>
        <v>&lt;a href="/cantos/resucito/e/esteeselmandamientomio.html" align="left" class="fleft"&gt;    &lt;span class="mso1"&gt;arrow_left_alt   &lt;/span&gt;&lt;/a&gt;</v>
      </c>
      <c r="H74" t="str">
        <f>_xlfn.CONCAT(
    "&lt;a href=", """",
    _xlfn.XLOOKUP(B75, 'URL-DATA'!G74:G306, 'URL-DATA'!AE74:AE306, "No encontrado", 0),
    """ align=", """right""",
    " class=", """fright""",
    "&gt;    &lt;span class=", """mso1""", "&gt;arrow_right_alt   &lt;/span&gt;&lt;/a&gt;"
)</f>
        <v>&lt;a href="/cantos/resucito/e/extiendomismanos.html" align="right" class="fright"&gt;    &lt;span class="mso1"&gt;arrow_right_alt   &lt;/span&gt;&lt;/a&gt;</v>
      </c>
    </row>
    <row r="75" spans="1:8" x14ac:dyDescent="0.35">
      <c r="A75" s="12">
        <v>74</v>
      </c>
      <c r="B75" s="13" t="s">
        <v>248</v>
      </c>
      <c r="C75" s="20" t="str">
        <f>_xlfn.CONCAT(
    "&lt;a href=", """",
    _xlfn.XLOOKUP(B74, 'URL-DATA'!G74:G306, 'URL-DATA'!AE74:AE306, "No encontrado", 0),
    """ align=", """left""",
    " class=", """fleft""",
    "&gt;    &lt;span class=", """mso1""", "&gt;arrow_left_alt   &lt;/span&gt;&lt;/a&gt;"
)</f>
        <v>&lt;a href="/cantos/resucito/e/evenushalomalejem.html" align="left" class="fleft"&gt;    &lt;span class="mso1"&gt;arrow_left_alt   &lt;/span&gt;&lt;/a&gt;</v>
      </c>
      <c r="D75" s="20" t="str">
        <f>_xlfn.CONCAT(
    "&lt;a href=", """",
    _xlfn.XLOOKUP(B76, 'URL-DATA'!G75:G307, 'URL-DATA'!AE75:AE307, "No encontrado", 0),
    """ align=", """right""",
    " class=", """fright""",
    "&gt;    &lt;span class=", """mso1""", "&gt;arrow_right_alt   &lt;/span&gt;&lt;/a&gt;"
)</f>
        <v>&lt;a href="/cantos/resucito/e/exultadjustosenelsenor.html" align="right" class="fright"&gt;    &lt;span class="mso1"&gt;arrow_right_alt   &lt;/span&gt;&lt;/a&gt;</v>
      </c>
      <c r="E75" s="19"/>
      <c r="F75" s="19"/>
      <c r="G75" t="str">
        <f>_xlfn.CONCAT(
    "&lt;a href=", """",
    _xlfn.XLOOKUP(B74, 'URL-DATA'!G74:G306, 'URL-DATA'!AE74:AE306, "No encontrado", 0),
    """ align=", """left""",
    " class=", """fleft""",
    "&gt;    &lt;span class=", """mso1""", "&gt;arrow_left_alt   &lt;/span&gt;&lt;/a&gt;"
)</f>
        <v>&lt;a href="/cantos/resucito/e/evenushalomalejem.html" align="left" class="fleft"&gt;    &lt;span class="mso1"&gt;arrow_left_alt   &lt;/span&gt;&lt;/a&gt;</v>
      </c>
      <c r="H75" t="str">
        <f>_xlfn.CONCAT(
    "&lt;a href=", """",
    _xlfn.XLOOKUP(B76, 'URL-DATA'!G75:G307, 'URL-DATA'!AE75:AE307, "No encontrado", 0),
    """ align=", """right""",
    " class=", """fright""",
    "&gt;    &lt;span class=", """mso1""", "&gt;arrow_right_alt   &lt;/span&gt;&lt;/a&gt;"
)</f>
        <v>&lt;a href="/cantos/resucito/e/exultadjustosenelsenor.html" align="right" class="fright"&gt;    &lt;span class="mso1"&gt;arrow_right_alt   &lt;/span&gt;&lt;/a&gt;</v>
      </c>
    </row>
    <row r="76" spans="1:8" x14ac:dyDescent="0.35">
      <c r="A76" s="14">
        <v>75</v>
      </c>
      <c r="B76" s="15" t="s">
        <v>250</v>
      </c>
      <c r="C76" s="20" t="str">
        <f>_xlfn.CONCAT(
    "&lt;a href=", """",
    _xlfn.XLOOKUP(B75, 'URL-DATA'!G75:G307, 'URL-DATA'!AE75:AE307, "No encontrado", 0),
    """ align=", """left""",
    " class=", """fleft""",
    "&gt;    &lt;span class=", """mso1""", "&gt;arrow_left_alt   &lt;/span&gt;&lt;/a&gt;"
)</f>
        <v>&lt;a href="/cantos/resucito/e/extiendomismanos.html" align="left" class="fleft"&gt;    &lt;span class="mso1"&gt;arrow_left_alt   &lt;/span&gt;&lt;/a&gt;</v>
      </c>
      <c r="D76" s="20" t="str">
        <f>_xlfn.CONCAT(
    "&lt;a href=", """",
    _xlfn.XLOOKUP(B77, 'URL-DATA'!G76:G308, 'URL-DATA'!AE76:AE308, "No encontrado", 0),
    """ align=", """right""",
    " class=", """fright""",
    "&gt;    &lt;span class=", """mso1""", "&gt;arrow_right_alt   &lt;/span&gt;&lt;/a&gt;"
)</f>
        <v>&lt;a href="/cantos/resucito/f/felicidadparaelhombre.html" align="right" class="fright"&gt;    &lt;span class="mso1"&gt;arrow_right_alt   &lt;/span&gt;&lt;/a&gt;</v>
      </c>
      <c r="E76" s="20"/>
      <c r="F76" s="20"/>
      <c r="G76" t="str">
        <f>_xlfn.CONCAT(
    "&lt;a href=", """",
    _xlfn.XLOOKUP(B75, 'URL-DATA'!G75:G307, 'URL-DATA'!AE75:AE307, "No encontrado", 0),
    """ align=", """left""",
    " class=", """fleft""",
    "&gt;    &lt;span class=", """mso1""", "&gt;arrow_left_alt   &lt;/span&gt;&lt;/a&gt;"
)</f>
        <v>&lt;a href="/cantos/resucito/e/extiendomismanos.html" align="left" class="fleft"&gt;    &lt;span class="mso1"&gt;arrow_left_alt   &lt;/span&gt;&lt;/a&gt;</v>
      </c>
      <c r="H76" t="str">
        <f>_xlfn.CONCAT(
    "&lt;a href=", """",
    _xlfn.XLOOKUP(B77, 'URL-DATA'!G76:G308, 'URL-DATA'!AE76:AE308, "No encontrado", 0),
    """ align=", """right""",
    " class=", """fright""",
    "&gt;    &lt;span class=", """mso1""", "&gt;arrow_right_alt   &lt;/span&gt;&lt;/a&gt;"
)</f>
        <v>&lt;a href="/cantos/resucito/f/felicidadparaelhombre.html" align="right" class="fright"&gt;    &lt;span class="mso1"&gt;arrow_right_alt   &lt;/span&gt;&lt;/a&gt;</v>
      </c>
    </row>
    <row r="77" spans="1:8" x14ac:dyDescent="0.35">
      <c r="A77" s="12">
        <v>76</v>
      </c>
      <c r="B77" s="13" t="s">
        <v>252</v>
      </c>
      <c r="C77" s="20" t="str">
        <f>_xlfn.CONCAT(
    "&lt;a href=", """",
    _xlfn.XLOOKUP(B76, 'URL-DATA'!G76:G308, 'URL-DATA'!AE76:AE308, "No encontrado", 0),
    """ align=", """left""",
    " class=", """fleft""",
    "&gt;    &lt;span class=", """mso1""", "&gt;arrow_left_alt   &lt;/span&gt;&lt;/a&gt;"
)</f>
        <v>&lt;a href="/cantos/resucito/e/exultadjustosenelsenor.html" align="left" class="fleft"&gt;    &lt;span class="mso1"&gt;arrow_left_alt   &lt;/span&gt;&lt;/a&gt;</v>
      </c>
      <c r="D77" s="20" t="str">
        <f>_xlfn.CONCAT(
    "&lt;a href=", """",
    _xlfn.XLOOKUP(B78, 'URL-DATA'!G77:G309, 'URL-DATA'!AE77:AE309, "No encontrado", 0),
    """ align=", """right""",
    " class=", """fright""",
    "&gt;    &lt;span class=", """mso1""", "&gt;arrow_right_alt   &lt;/span&gt;&lt;/a&gt;"
)</f>
        <v>&lt;a href="/cantos/resucito/g/graciasayahveh.html" align="right" class="fright"&gt;    &lt;span class="mso1"&gt;arrow_right_alt   &lt;/span&gt;&lt;/a&gt;</v>
      </c>
      <c r="E77" s="19"/>
      <c r="F77" s="19"/>
      <c r="G77" t="str">
        <f>_xlfn.CONCAT(
    "&lt;a href=", """",
    _xlfn.XLOOKUP(B76, 'URL-DATA'!G76:G308, 'URL-DATA'!AE76:AE308, "No encontrado", 0),
    """ align=", """left""",
    " class=", """fleft""",
    "&gt;    &lt;span class=", """mso1""", "&gt;arrow_left_alt   &lt;/span&gt;&lt;/a&gt;"
)</f>
        <v>&lt;a href="/cantos/resucito/e/exultadjustosenelsenor.html" align="left" class="fleft"&gt;    &lt;span class="mso1"&gt;arrow_left_alt   &lt;/span&gt;&lt;/a&gt;</v>
      </c>
      <c r="H77" t="str">
        <f>_xlfn.CONCAT(
    "&lt;a href=", """",
    _xlfn.XLOOKUP(B78, 'URL-DATA'!G77:G309, 'URL-DATA'!AE77:AE309, "No encontrado", 0),
    """ align=", """right""",
    " class=", """fright""",
    "&gt;    &lt;span class=", """mso1""", "&gt;arrow_right_alt   &lt;/span&gt;&lt;/a&gt;"
)</f>
        <v>&lt;a href="/cantos/resucito/g/graciasayahveh.html" align="right" class="fright"&gt;    &lt;span class="mso1"&gt;arrow_right_alt   &lt;/span&gt;&lt;/a&gt;</v>
      </c>
    </row>
    <row r="78" spans="1:8" x14ac:dyDescent="0.35">
      <c r="A78" s="14">
        <v>77</v>
      </c>
      <c r="B78" s="15" t="s">
        <v>256</v>
      </c>
      <c r="C78" s="20" t="str">
        <f>_xlfn.CONCAT(
    "&lt;a href=", """",
    _xlfn.XLOOKUP(B77, 'URL-DATA'!G77:G309, 'URL-DATA'!AE77:AE309, "No encontrado", 0),
    """ align=", """left""",
    " class=", """fleft""",
    "&gt;    &lt;span class=", """mso1""", "&gt;arrow_left_alt   &lt;/span&gt;&lt;/a&gt;"
)</f>
        <v>&lt;a href="/cantos/resucito/f/felicidadparaelhombre.html" align="left" class="fleft"&gt;    &lt;span class="mso1"&gt;arrow_left_alt   &lt;/span&gt;&lt;/a&gt;</v>
      </c>
      <c r="D78" s="20" t="str">
        <f>_xlfn.CONCAT(
    "&lt;a href=", """",
    _xlfn.XLOOKUP(B79, 'URL-DATA'!G78:G310, 'URL-DATA'!AE78:AE310, "No encontrado", 0),
    """ align=", """right""",
    " class=", """fright""",
    "&gt;    &lt;span class=", """mso1""", "&gt;arrow_right_alt   &lt;/span&gt;&lt;/a&gt;"
)</f>
        <v>&lt;a href="/cantos/resucito/g/gritadjubilosos.html" align="right" class="fright"&gt;    &lt;span class="mso1"&gt;arrow_right_alt   &lt;/span&gt;&lt;/a&gt;</v>
      </c>
      <c r="E78" s="20"/>
      <c r="F78" s="20"/>
      <c r="G78" t="str">
        <f>_xlfn.CONCAT(
    "&lt;a href=", """",
    _xlfn.XLOOKUP(B77, 'URL-DATA'!G77:G309, 'URL-DATA'!AE77:AE309, "No encontrado", 0),
    """ align=", """left""",
    " class=", """fleft""",
    "&gt;    &lt;span class=", """mso1""", "&gt;arrow_left_alt   &lt;/span&gt;&lt;/a&gt;"
)</f>
        <v>&lt;a href="/cantos/resucito/f/felicidadparaelhombre.html" align="left" class="fleft"&gt;    &lt;span class="mso1"&gt;arrow_left_alt   &lt;/span&gt;&lt;/a&gt;</v>
      </c>
      <c r="H78" t="str">
        <f>_xlfn.CONCAT(
    "&lt;a href=", """",
    _xlfn.XLOOKUP(B79, 'URL-DATA'!G78:G310, 'URL-DATA'!AE78:AE310, "No encontrado", 0),
    """ align=", """right""",
    " class=", """fright""",
    "&gt;    &lt;span class=", """mso1""", "&gt;arrow_right_alt   &lt;/span&gt;&lt;/a&gt;"
)</f>
        <v>&lt;a href="/cantos/resucito/g/gritadjubilosos.html" align="right" class="fright"&gt;    &lt;span class="mso1"&gt;arrow_right_alt   &lt;/span&gt;&lt;/a&gt;</v>
      </c>
    </row>
    <row r="79" spans="1:8" x14ac:dyDescent="0.35">
      <c r="A79" s="12">
        <v>78</v>
      </c>
      <c r="B79" s="13" t="s">
        <v>258</v>
      </c>
      <c r="C79" s="20" t="str">
        <f>_xlfn.CONCAT(
    "&lt;a href=", """",
    _xlfn.XLOOKUP(B78, 'URL-DATA'!G78:G310, 'URL-DATA'!AE78:AE310, "No encontrado", 0),
    """ align=", """left""",
    " class=", """fleft""",
    "&gt;    &lt;span class=", """mso1""", "&gt;arrow_left_alt   &lt;/span&gt;&lt;/a&gt;"
)</f>
        <v>&lt;a href="/cantos/resucito/g/graciasayahveh.html" align="left" class="fleft"&gt;    &lt;span class="mso1"&gt;arrow_left_alt   &lt;/span&gt;&lt;/a&gt;</v>
      </c>
      <c r="D79" s="20" t="str">
        <f>_xlfn.CONCAT(
    "&lt;a href=", """",
    _xlfn.XLOOKUP(B80, 'URL-DATA'!G79:G311, 'URL-DATA'!AE79:AE311, "No encontrado", 0),
    """ align=", """right""",
    " class=", """fright""",
    "&gt;    &lt;span class=", """mso1""", "&gt;arrow_right_alt   &lt;/span&gt;&lt;/a&gt;"
)</f>
        <v>&lt;a href="/cantos/resucito/h/haciatimoradasanta.html" align="right" class="fright"&gt;    &lt;span class="mso1"&gt;arrow_right_alt   &lt;/span&gt;&lt;/a&gt;</v>
      </c>
      <c r="E79" s="19"/>
      <c r="F79" s="19"/>
      <c r="G79" t="str">
        <f>_xlfn.CONCAT(
    "&lt;a href=", """",
    _xlfn.XLOOKUP(B78, 'URL-DATA'!G78:G310, 'URL-DATA'!AE78:AE310, "No encontrado", 0),
    """ align=", """left""",
    " class=", """fleft""",
    "&gt;    &lt;span class=", """mso1""", "&gt;arrow_left_alt   &lt;/span&gt;&lt;/a&gt;"
)</f>
        <v>&lt;a href="/cantos/resucito/g/graciasayahveh.html" align="left" class="fleft"&gt;    &lt;span class="mso1"&gt;arrow_left_alt   &lt;/span&gt;&lt;/a&gt;</v>
      </c>
      <c r="H79" t="str">
        <f>_xlfn.CONCAT(
    "&lt;a href=", """",
    _xlfn.XLOOKUP(B80, 'URL-DATA'!G79:G311, 'URL-DATA'!AE79:AE311, "No encontrado", 0),
    """ align=", """right""",
    " class=", """fright""",
    "&gt;    &lt;span class=", """mso1""", "&gt;arrow_right_alt   &lt;/span&gt;&lt;/a&gt;"
)</f>
        <v>&lt;a href="/cantos/resucito/h/haciatimoradasanta.html" align="right" class="fright"&gt;    &lt;span class="mso1"&gt;arrow_right_alt   &lt;/span&gt;&lt;/a&gt;</v>
      </c>
    </row>
    <row r="80" spans="1:8" x14ac:dyDescent="0.35">
      <c r="A80" s="14">
        <v>79</v>
      </c>
      <c r="B80" s="15" t="s">
        <v>260</v>
      </c>
      <c r="C80" s="20" t="str">
        <f>_xlfn.CONCAT(
    "&lt;a href=", """",
    _xlfn.XLOOKUP(B79, 'URL-DATA'!G79:G311, 'URL-DATA'!AE79:AE311, "No encontrado", 0),
    """ align=", """left""",
    " class=", """fleft""",
    "&gt;    &lt;span class=", """mso1""", "&gt;arrow_left_alt   &lt;/span&gt;&lt;/a&gt;"
)</f>
        <v>&lt;a href="/cantos/resucito/g/gritadjubilosos.html" align="left" class="fleft"&gt;    &lt;span class="mso1"&gt;arrow_left_alt   &lt;/span&gt;&lt;/a&gt;</v>
      </c>
      <c r="D80" s="20" t="str">
        <f>_xlfn.CONCAT(
    "&lt;a href=", """",
    _xlfn.XLOOKUP(B81, 'URL-DATA'!G80:G312, 'URL-DATA'!AE80:AE312, "No encontrado", 0),
    """ align=", """right""",
    " class=", """fright""",
    "&gt;    &lt;span class=", """mso1""", "&gt;arrow_right_alt   &lt;/span&gt;&lt;/a&gt;"
)</f>
        <v>&lt;a href="/cantos/resucito/h/hastacuando.html" align="right" class="fright"&gt;    &lt;span class="mso1"&gt;arrow_right_alt   &lt;/span&gt;&lt;/a&gt;</v>
      </c>
      <c r="E80" s="20"/>
      <c r="F80" s="20"/>
      <c r="G80" t="str">
        <f>_xlfn.CONCAT(
    "&lt;a href=", """",
    _xlfn.XLOOKUP(B79, 'URL-DATA'!G79:G311, 'URL-DATA'!AE79:AE311, "No encontrado", 0),
    """ align=", """left""",
    " class=", """fleft""",
    "&gt;    &lt;span class=", """mso1""", "&gt;arrow_left_alt   &lt;/span&gt;&lt;/a&gt;"
)</f>
        <v>&lt;a href="/cantos/resucito/g/gritadjubilosos.html" align="left" class="fleft"&gt;    &lt;span class="mso1"&gt;arrow_left_alt   &lt;/span&gt;&lt;/a&gt;</v>
      </c>
      <c r="H80" t="str">
        <f>_xlfn.CONCAT(
    "&lt;a href=", """",
    _xlfn.XLOOKUP(B81, 'URL-DATA'!G80:G312, 'URL-DATA'!AE80:AE312, "No encontrado", 0),
    """ align=", """right""",
    " class=", """fright""",
    "&gt;    &lt;span class=", """mso1""", "&gt;arrow_right_alt   &lt;/span&gt;&lt;/a&gt;"
)</f>
        <v>&lt;a href="/cantos/resucito/h/hastacuando.html" align="right" class="fright"&gt;    &lt;span class="mso1"&gt;arrow_right_alt   &lt;/span&gt;&lt;/a&gt;</v>
      </c>
    </row>
    <row r="81" spans="1:8" x14ac:dyDescent="0.35">
      <c r="A81" s="12">
        <v>80</v>
      </c>
      <c r="B81" s="13" t="s">
        <v>262</v>
      </c>
      <c r="C81" s="20" t="str">
        <f>_xlfn.CONCAT(
    "&lt;a href=", """",
    _xlfn.XLOOKUP(B80, 'URL-DATA'!G80:G312, 'URL-DATA'!AE80:AE312, "No encontrado", 0),
    """ align=", """left""",
    " class=", """fleft""",
    "&gt;    &lt;span class=", """mso1""", "&gt;arrow_left_alt   &lt;/span&gt;&lt;/a&gt;"
)</f>
        <v>&lt;a href="/cantos/resucito/h/haciatimoradasanta.html" align="left" class="fleft"&gt;    &lt;span class="mso1"&gt;arrow_left_alt   &lt;/span&gt;&lt;/a&gt;</v>
      </c>
      <c r="D81" s="20" t="str">
        <f>_xlfn.CONCAT(
    "&lt;a href=", """",
    _xlfn.XLOOKUP(B82, 'URL-DATA'!G81:G313, 'URL-DATA'!AE81:AE313, "No encontrado", 0),
    """ align=", """right""",
    " class=", """fright""",
    "&gt;    &lt;span class=", """mso1""", "&gt;arrow_right_alt   &lt;/span&gt;&lt;/a&gt;"
)</f>
        <v>&lt;a href="/cantos/resucito/h/heaquimisiervo.html" align="right" class="fright"&gt;    &lt;span class="mso1"&gt;arrow_right_alt   &lt;/span&gt;&lt;/a&gt;</v>
      </c>
      <c r="E81" s="19"/>
      <c r="F81" s="19"/>
      <c r="G81" t="str">
        <f>_xlfn.CONCAT(
    "&lt;a href=", """",
    _xlfn.XLOOKUP(B80, 'URL-DATA'!G80:G312, 'URL-DATA'!AE80:AE312, "No encontrado", 0),
    """ align=", """left""",
    " class=", """fleft""",
    "&gt;    &lt;span class=", """mso1""", "&gt;arrow_left_alt   &lt;/span&gt;&lt;/a&gt;"
)</f>
        <v>&lt;a href="/cantos/resucito/h/haciatimoradasanta.html" align="left" class="fleft"&gt;    &lt;span class="mso1"&gt;arrow_left_alt   &lt;/span&gt;&lt;/a&gt;</v>
      </c>
      <c r="H81" t="str">
        <f>_xlfn.CONCAT(
    "&lt;a href=", """",
    _xlfn.XLOOKUP(B82, 'URL-DATA'!G81:G313, 'URL-DATA'!AE81:AE313, "No encontrado", 0),
    """ align=", """right""",
    " class=", """fright""",
    "&gt;    &lt;span class=", """mso1""", "&gt;arrow_right_alt   &lt;/span&gt;&lt;/a&gt;"
)</f>
        <v>&lt;a href="/cantos/resucito/h/heaquimisiervo.html" align="right" class="fright"&gt;    &lt;span class="mso1"&gt;arrow_right_alt   &lt;/span&gt;&lt;/a&gt;</v>
      </c>
    </row>
    <row r="82" spans="1:8" x14ac:dyDescent="0.35">
      <c r="A82" s="14">
        <v>81</v>
      </c>
      <c r="B82" s="15" t="s">
        <v>264</v>
      </c>
      <c r="C82" s="20" t="str">
        <f>_xlfn.CONCAT(
    "&lt;a href=", """",
    _xlfn.XLOOKUP(B81, 'URL-DATA'!G81:G313, 'URL-DATA'!AE81:AE313, "No encontrado", 0),
    """ align=", """left""",
    " class=", """fleft""",
    "&gt;    &lt;span class=", """mso1""", "&gt;arrow_left_alt   &lt;/span&gt;&lt;/a&gt;"
)</f>
        <v>&lt;a href="/cantos/resucito/h/hastacuando.html" align="left" class="fleft"&gt;    &lt;span class="mso1"&gt;arrow_left_alt   &lt;/span&gt;&lt;/a&gt;</v>
      </c>
      <c r="D82" s="20" t="str">
        <f>_xlfn.CONCAT(
    "&lt;a href=", """",
    _xlfn.XLOOKUP(B83, 'URL-DATA'!G82:G314, 'URL-DATA'!AE82:AE314, "No encontrado", 0),
    """ align=", """right""",
    " class=", """fright""",
    "&gt;    &lt;span class=", """mso1""", "&gt;arrow_right_alt   &lt;/span&gt;&lt;/a&gt;"
)</f>
        <v>&lt;a href="/cantos/resucito/h/heaquiquevengopresto.html" align="right" class="fright"&gt;    &lt;span class="mso1"&gt;arrow_right_alt   &lt;/span&gt;&lt;/a&gt;</v>
      </c>
      <c r="E82" s="20"/>
      <c r="F82" s="20"/>
      <c r="G82" t="str">
        <f>_xlfn.CONCAT(
    "&lt;a href=", """",
    _xlfn.XLOOKUP(B81, 'URL-DATA'!G81:G313, 'URL-DATA'!AE81:AE313, "No encontrado", 0),
    """ align=", """left""",
    " class=", """fleft""",
    "&gt;    &lt;span class=", """mso1""", "&gt;arrow_left_alt   &lt;/span&gt;&lt;/a&gt;"
)</f>
        <v>&lt;a href="/cantos/resucito/h/hastacuando.html" align="left" class="fleft"&gt;    &lt;span class="mso1"&gt;arrow_left_alt   &lt;/span&gt;&lt;/a&gt;</v>
      </c>
      <c r="H82" t="str">
        <f>_xlfn.CONCAT(
    "&lt;a href=", """",
    _xlfn.XLOOKUP(B83, 'URL-DATA'!G82:G314, 'URL-DATA'!AE82:AE314, "No encontrado", 0),
    """ align=", """right""",
    " class=", """fright""",
    "&gt;    &lt;span class=", """mso1""", "&gt;arrow_right_alt   &lt;/span&gt;&lt;/a&gt;"
)</f>
        <v>&lt;a href="/cantos/resucito/h/heaquiquevengopresto.html" align="right" class="fright"&gt;    &lt;span class="mso1"&gt;arrow_right_alt   &lt;/span&gt;&lt;/a&gt;</v>
      </c>
    </row>
    <row r="83" spans="1:8" x14ac:dyDescent="0.35">
      <c r="A83" s="12">
        <v>82</v>
      </c>
      <c r="B83" s="13" t="s">
        <v>268</v>
      </c>
      <c r="C83" s="20" t="str">
        <f>_xlfn.CONCAT(
    "&lt;a href=", """",
    _xlfn.XLOOKUP(B82, 'URL-DATA'!G82:G314, 'URL-DATA'!AE82:AE314, "No encontrado", 0),
    """ align=", """left""",
    " class=", """fleft""",
    "&gt;    &lt;span class=", """mso1""", "&gt;arrow_left_alt   &lt;/span&gt;&lt;/a&gt;"
)</f>
        <v>&lt;a href="/cantos/resucito/h/heaquimisiervo.html" align="left" class="fleft"&gt;    &lt;span class="mso1"&gt;arrow_left_alt   &lt;/span&gt;&lt;/a&gt;</v>
      </c>
      <c r="D83" s="20" t="str">
        <f>_xlfn.CONCAT(
    "&lt;a href=", """",
    _xlfn.XLOOKUP(B84, 'URL-DATA'!G83:G315, 'URL-DATA'!AE83:AE315, "No encontrado", 0),
    """ align=", """right""",
    " class=", """fright""",
    "&gt;    &lt;span class=", """mso1""", "&gt;arrow_right_alt   &lt;/span&gt;&lt;/a&gt;"
)</f>
        <v>&lt;a href="/cantos/resucito/h/heesperadoenelsenor.html" align="right" class="fright"&gt;    &lt;span class="mso1"&gt;arrow_right_alt   &lt;/span&gt;&lt;/a&gt;</v>
      </c>
      <c r="E83" s="19"/>
      <c r="F83" s="19"/>
      <c r="G83" t="str">
        <f>_xlfn.CONCAT(
    "&lt;a href=", """",
    _xlfn.XLOOKUP(B82, 'URL-DATA'!G82:G314, 'URL-DATA'!AE82:AE314, "No encontrado", 0),
    """ align=", """left""",
    " class=", """fleft""",
    "&gt;    &lt;span class=", """mso1""", "&gt;arrow_left_alt   &lt;/span&gt;&lt;/a&gt;"
)</f>
        <v>&lt;a href="/cantos/resucito/h/heaquimisiervo.html" align="left" class="fleft"&gt;    &lt;span class="mso1"&gt;arrow_left_alt   &lt;/span&gt;&lt;/a&gt;</v>
      </c>
      <c r="H83" t="str">
        <f>_xlfn.CONCAT(
    "&lt;a href=", """",
    _xlfn.XLOOKUP(B84, 'URL-DATA'!G83:G315, 'URL-DATA'!AE83:AE315, "No encontrado", 0),
    """ align=", """right""",
    " class=", """fright""",
    "&gt;    &lt;span class=", """mso1""", "&gt;arrow_right_alt   &lt;/span&gt;&lt;/a&gt;"
)</f>
        <v>&lt;a href="/cantos/resucito/h/heesperadoenelsenor.html" align="right" class="fright"&gt;    &lt;span class="mso1"&gt;arrow_right_alt   &lt;/span&gt;&lt;/a&gt;</v>
      </c>
    </row>
    <row r="84" spans="1:8" x14ac:dyDescent="0.35">
      <c r="A84" s="14">
        <v>83</v>
      </c>
      <c r="B84" s="15" t="s">
        <v>270</v>
      </c>
      <c r="C84" s="20" t="str">
        <f>_xlfn.CONCAT(
    "&lt;a href=", """",
    _xlfn.XLOOKUP(B83, 'URL-DATA'!G83:G315, 'URL-DATA'!AE83:AE315, "No encontrado", 0),
    """ align=", """left""",
    " class=", """fleft""",
    "&gt;    &lt;span class=", """mso1""", "&gt;arrow_left_alt   &lt;/span&gt;&lt;/a&gt;"
)</f>
        <v>&lt;a href="/cantos/resucito/h/heaquiquevengopresto.html" align="left" class="fleft"&gt;    &lt;span class="mso1"&gt;arrow_left_alt   &lt;/span&gt;&lt;/a&gt;</v>
      </c>
      <c r="D84" s="20" t="str">
        <f>_xlfn.CONCAT(
    "&lt;a href=", """",
    _xlfn.XLOOKUP(B85, 'URL-DATA'!G84:G316, 'URL-DATA'!AE84:AE316, "No encontrado", 0),
    """ align=", """right""",
    " class=", """fright""",
    "&gt;    &lt;span class=", """mso1""", "&gt;arrow_right_alt   &lt;/span&gt;&lt;/a&gt;"
)</f>
        <v>&lt;a href="/cantos/resucito/h/hijasdejerusalen.html" align="right" class="fright"&gt;    &lt;span class="mso1"&gt;arrow_right_alt   &lt;/span&gt;&lt;/a&gt;</v>
      </c>
      <c r="E84" s="20"/>
      <c r="F84" s="20"/>
      <c r="G84" t="str">
        <f>_xlfn.CONCAT(
    "&lt;a href=", """",
    _xlfn.XLOOKUP(B83, 'URL-DATA'!G83:G315, 'URL-DATA'!AE83:AE315, "No encontrado", 0),
    """ align=", """left""",
    " class=", """fleft""",
    "&gt;    &lt;span class=", """mso1""", "&gt;arrow_left_alt   &lt;/span&gt;&lt;/a&gt;"
)</f>
        <v>&lt;a href="/cantos/resucito/h/heaquiquevengopresto.html" align="left" class="fleft"&gt;    &lt;span class="mso1"&gt;arrow_left_alt   &lt;/span&gt;&lt;/a&gt;</v>
      </c>
      <c r="H84" t="str">
        <f>_xlfn.CONCAT(
    "&lt;a href=", """",
    _xlfn.XLOOKUP(B85, 'URL-DATA'!G84:G316, 'URL-DATA'!AE84:AE316, "No encontrado", 0),
    """ align=", """right""",
    " class=", """fright""",
    "&gt;    &lt;span class=", """mso1""", "&gt;arrow_right_alt   &lt;/span&gt;&lt;/a&gt;"
)</f>
        <v>&lt;a href="/cantos/resucito/h/hijasdejerusalen.html" align="right" class="fright"&gt;    &lt;span class="mso1"&gt;arrow_right_alt   &lt;/span&gt;&lt;/a&gt;</v>
      </c>
    </row>
    <row r="85" spans="1:8" x14ac:dyDescent="0.35">
      <c r="A85" s="12">
        <v>84</v>
      </c>
      <c r="B85" s="13" t="s">
        <v>274</v>
      </c>
      <c r="C85" s="20" t="str">
        <f>_xlfn.CONCAT(
    "&lt;a href=", """",
    _xlfn.XLOOKUP(B84, 'URL-DATA'!G84:G316, 'URL-DATA'!AE84:AE316, "No encontrado", 0),
    """ align=", """left""",
    " class=", """fleft""",
    "&gt;    &lt;span class=", """mso1""", "&gt;arrow_left_alt   &lt;/span&gt;&lt;/a&gt;"
)</f>
        <v>&lt;a href="/cantos/resucito/h/heesperadoenelsenor.html" align="left" class="fleft"&gt;    &lt;span class="mso1"&gt;arrow_left_alt   &lt;/span&gt;&lt;/a&gt;</v>
      </c>
      <c r="D85" s="20" t="str">
        <f>_xlfn.CONCAT(
    "&lt;a href=", """",
    _xlfn.XLOOKUP(B86, 'URL-DATA'!G85:G317, 'URL-DATA'!AE85:AE317, "No encontrado", 0),
    """ align=", """right""",
    " class=", """fright""",
    "&gt;    &lt;span class=", """mso1""", "&gt;arrow_right_alt   &lt;/span&gt;&lt;/a&gt;"
)</f>
        <v>&lt;a href="/cantos/resucito/h/himnoacristoluz.html" align="right" class="fright"&gt;    &lt;span class="mso1"&gt;arrow_right_alt   &lt;/span&gt;&lt;/a&gt;</v>
      </c>
      <c r="E85" s="19"/>
      <c r="F85" s="19"/>
      <c r="G85" t="str">
        <f>_xlfn.CONCAT(
    "&lt;a href=", """",
    _xlfn.XLOOKUP(B84, 'URL-DATA'!G84:G316, 'URL-DATA'!AE84:AE316, "No encontrado", 0),
    """ align=", """left""",
    " class=", """fleft""",
    "&gt;    &lt;span class=", """mso1""", "&gt;arrow_left_alt   &lt;/span&gt;&lt;/a&gt;"
)</f>
        <v>&lt;a href="/cantos/resucito/h/heesperadoenelsenor.html" align="left" class="fleft"&gt;    &lt;span class="mso1"&gt;arrow_left_alt   &lt;/span&gt;&lt;/a&gt;</v>
      </c>
      <c r="H85" t="str">
        <f>_xlfn.CONCAT(
    "&lt;a href=", """",
    _xlfn.XLOOKUP(B86, 'URL-DATA'!G85:G317, 'URL-DATA'!AE85:AE317, "No encontrado", 0),
    """ align=", """right""",
    " class=", """fright""",
    "&gt;    &lt;span class=", """mso1""", "&gt;arrow_right_alt   &lt;/span&gt;&lt;/a&gt;"
)</f>
        <v>&lt;a href="/cantos/resucito/h/himnoacristoluz.html" align="right" class="fright"&gt;    &lt;span class="mso1"&gt;arrow_right_alt   &lt;/span&gt;&lt;/a&gt;</v>
      </c>
    </row>
    <row r="86" spans="1:8" x14ac:dyDescent="0.35">
      <c r="A86" s="14">
        <v>85</v>
      </c>
      <c r="B86" s="15" t="s">
        <v>276</v>
      </c>
      <c r="C86" s="20" t="str">
        <f>_xlfn.CONCAT(
    "&lt;a href=", """",
    _xlfn.XLOOKUP(B85, 'URL-DATA'!G85:G317, 'URL-DATA'!AE85:AE317, "No encontrado", 0),
    """ align=", """left""",
    " class=", """fleft""",
    "&gt;    &lt;span class=", """mso1""", "&gt;arrow_left_alt   &lt;/span&gt;&lt;/a&gt;"
)</f>
        <v>&lt;a href="/cantos/resucito/h/hijasdejerusalen.html" align="left" class="fleft"&gt;    &lt;span class="mso1"&gt;arrow_left_alt   &lt;/span&gt;&lt;/a&gt;</v>
      </c>
      <c r="D86" s="20" t="str">
        <f>_xlfn.CONCAT(
    "&lt;a href=", """",
    _xlfn.XLOOKUP(B87, 'URL-DATA'!G86:G318, 'URL-DATA'!AE86:AE318, "No encontrado", 0),
    """ align=", """right""",
    " class=", """fright""",
    "&gt;    &lt;span class=", """mso1""", "&gt;arrow_right_alt   &lt;/span&gt;&lt;/a&gt;"
)</f>
        <v>&lt;a href="/cantos/resucito/h/himnoalacaridad.html" align="right" class="fright"&gt;    &lt;span class="mso1"&gt;arrow_right_alt   &lt;/span&gt;&lt;/a&gt;</v>
      </c>
      <c r="E86" s="20"/>
      <c r="F86" s="20"/>
      <c r="G86" t="str">
        <f>_xlfn.CONCAT(
    "&lt;a href=", """",
    _xlfn.XLOOKUP(B85, 'URL-DATA'!G85:G317, 'URL-DATA'!AE85:AE317, "No encontrado", 0),
    """ align=", """left""",
    " class=", """fleft""",
    "&gt;    &lt;span class=", """mso1""", "&gt;arrow_left_alt   &lt;/span&gt;&lt;/a&gt;"
)</f>
        <v>&lt;a href="/cantos/resucito/h/hijasdejerusalen.html" align="left" class="fleft"&gt;    &lt;span class="mso1"&gt;arrow_left_alt   &lt;/span&gt;&lt;/a&gt;</v>
      </c>
      <c r="H86" t="str">
        <f>_xlfn.CONCAT(
    "&lt;a href=", """",
    _xlfn.XLOOKUP(B87, 'URL-DATA'!G86:G318, 'URL-DATA'!AE86:AE318, "No encontrado", 0),
    """ align=", """right""",
    " class=", """fright""",
    "&gt;    &lt;span class=", """mso1""", "&gt;arrow_right_alt   &lt;/span&gt;&lt;/a&gt;"
)</f>
        <v>&lt;a href="/cantos/resucito/h/himnoalacaridad.html" align="right" class="fright"&gt;    &lt;span class="mso1"&gt;arrow_right_alt   &lt;/span&gt;&lt;/a&gt;</v>
      </c>
    </row>
    <row r="87" spans="1:8" x14ac:dyDescent="0.35">
      <c r="A87" s="12">
        <v>86</v>
      </c>
      <c r="B87" s="13" t="s">
        <v>278</v>
      </c>
      <c r="C87" s="20" t="str">
        <f>_xlfn.CONCAT(
    "&lt;a href=", """",
    _xlfn.XLOOKUP(B86, 'URL-DATA'!G86:G318, 'URL-DATA'!AE86:AE318, "No encontrado", 0),
    """ align=", """left""",
    " class=", """fleft""",
    "&gt;    &lt;span class=", """mso1""", "&gt;arrow_left_alt   &lt;/span&gt;&lt;/a&gt;"
)</f>
        <v>&lt;a href="/cantos/resucito/h/himnoacristoluz.html" align="left" class="fleft"&gt;    &lt;span class="mso1"&gt;arrow_left_alt   &lt;/span&gt;&lt;/a&gt;</v>
      </c>
      <c r="D87" s="20" t="str">
        <f>_xlfn.CONCAT(
    "&lt;a href=", """",
    _xlfn.XLOOKUP(B88, 'URL-DATA'!G87:G319, 'URL-DATA'!AE87:AE319, "No encontrado", 0),
    """ align=", """right""",
    " class=", """fright""",
    "&gt;    &lt;span class=", """mso1""", "&gt;arrow_right_alt   &lt;/span&gt;&lt;/a&gt;"
)</f>
        <v>&lt;a href="/cantos/resucito/h/himnoalakenosis.html" align="right" class="fright"&gt;    &lt;span class="mso1"&gt;arrow_right_alt   &lt;/span&gt;&lt;/a&gt;</v>
      </c>
      <c r="E87" s="19"/>
      <c r="F87" s="19"/>
      <c r="G87" t="str">
        <f>_xlfn.CONCAT(
    "&lt;a href=", """",
    _xlfn.XLOOKUP(B86, 'URL-DATA'!G86:G318, 'URL-DATA'!AE86:AE318, "No encontrado", 0),
    """ align=", """left""",
    " class=", """fleft""",
    "&gt;    &lt;span class=", """mso1""", "&gt;arrow_left_alt   &lt;/span&gt;&lt;/a&gt;"
)</f>
        <v>&lt;a href="/cantos/resucito/h/himnoacristoluz.html" align="left" class="fleft"&gt;    &lt;span class="mso1"&gt;arrow_left_alt   &lt;/span&gt;&lt;/a&gt;</v>
      </c>
      <c r="H87" t="str">
        <f>_xlfn.CONCAT(
    "&lt;a href=", """",
    _xlfn.XLOOKUP(B88, 'URL-DATA'!G87:G319, 'URL-DATA'!AE87:AE319, "No encontrado", 0),
    """ align=", """right""",
    " class=", """fright""",
    "&gt;    &lt;span class=", """mso1""", "&gt;arrow_right_alt   &lt;/span&gt;&lt;/a&gt;"
)</f>
        <v>&lt;a href="/cantos/resucito/h/himnoalakenosis.html" align="right" class="fright"&gt;    &lt;span class="mso1"&gt;arrow_right_alt   &lt;/span&gt;&lt;/a&gt;</v>
      </c>
    </row>
    <row r="88" spans="1:8" x14ac:dyDescent="0.35">
      <c r="A88" s="14">
        <v>87</v>
      </c>
      <c r="B88" s="15" t="s">
        <v>282</v>
      </c>
      <c r="C88" s="20" t="str">
        <f>_xlfn.CONCAT(
    "&lt;a href=", """",
    _xlfn.XLOOKUP(B87, 'URL-DATA'!G87:G319, 'URL-DATA'!AE87:AE319, "No encontrado", 0),
    """ align=", """left""",
    " class=", """fleft""",
    "&gt;    &lt;span class=", """mso1""", "&gt;arrow_left_alt   &lt;/span&gt;&lt;/a&gt;"
)</f>
        <v>&lt;a href="/cantos/resucito/h/himnoalacaridad.html" align="left" class="fleft"&gt;    &lt;span class="mso1"&gt;arrow_left_alt   &lt;/span&gt;&lt;/a&gt;</v>
      </c>
      <c r="D88" s="20" t="str">
        <f>_xlfn.CONCAT(
    "&lt;a href=", """",
    _xlfn.XLOOKUP(B89, 'URL-DATA'!G88:G320, 'URL-DATA'!AE88:AE320, "No encontrado", 0),
    """ align=", """right""",
    " class=", """fright""",
    "&gt;    &lt;span class=", """mso1""", "&gt;arrow_right_alt   &lt;/span&gt;&lt;/a&gt;"
)</f>
        <v>&lt;a href="/cantos/resucito/h/himnodeadviento.html" align="right" class="fright"&gt;    &lt;span class="mso1"&gt;arrow_right_alt   &lt;/span&gt;&lt;/a&gt;</v>
      </c>
      <c r="E88" s="20"/>
      <c r="F88" s="20"/>
      <c r="G88" t="str">
        <f>_xlfn.CONCAT(
    "&lt;a href=", """",
    _xlfn.XLOOKUP(B87, 'URL-DATA'!G87:G319, 'URL-DATA'!AE87:AE319, "No encontrado", 0),
    """ align=", """left""",
    " class=", """fleft""",
    "&gt;    &lt;span class=", """mso1""", "&gt;arrow_left_alt   &lt;/span&gt;&lt;/a&gt;"
)</f>
        <v>&lt;a href="/cantos/resucito/h/himnoalacaridad.html" align="left" class="fleft"&gt;    &lt;span class="mso1"&gt;arrow_left_alt   &lt;/span&gt;&lt;/a&gt;</v>
      </c>
      <c r="H88" t="str">
        <f>_xlfn.CONCAT(
    "&lt;a href=", """",
    _xlfn.XLOOKUP(B89, 'URL-DATA'!G88:G320, 'URL-DATA'!AE88:AE320, "No encontrado", 0),
    """ align=", """right""",
    " class=", """fright""",
    "&gt;    &lt;span class=", """mso1""", "&gt;arrow_right_alt   &lt;/span&gt;&lt;/a&gt;"
)</f>
        <v>&lt;a href="/cantos/resucito/h/himnodeadviento.html" align="right" class="fright"&gt;    &lt;span class="mso1"&gt;arrow_right_alt   &lt;/span&gt;&lt;/a&gt;</v>
      </c>
    </row>
    <row r="89" spans="1:8" x14ac:dyDescent="0.35">
      <c r="A89" s="12">
        <v>88</v>
      </c>
      <c r="B89" s="13" t="s">
        <v>284</v>
      </c>
      <c r="C89" s="20" t="str">
        <f>_xlfn.CONCAT(
    "&lt;a href=", """",
    _xlfn.XLOOKUP(B88, 'URL-DATA'!G88:G320, 'URL-DATA'!AE88:AE320, "No encontrado", 0),
    """ align=", """left""",
    " class=", """fleft""",
    "&gt;    &lt;span class=", """mso1""", "&gt;arrow_left_alt   &lt;/span&gt;&lt;/a&gt;"
)</f>
        <v>&lt;a href="/cantos/resucito/h/himnoalakenosis.html" align="left" class="fleft"&gt;    &lt;span class="mso1"&gt;arrow_left_alt   &lt;/span&gt;&lt;/a&gt;</v>
      </c>
      <c r="D89" s="20" t="str">
        <f>_xlfn.CONCAT(
    "&lt;a href=", """",
    _xlfn.XLOOKUP(B90, 'URL-DATA'!G89:G321, 'URL-DATA'!AE89:AE321, "No encontrado", 0),
    """ align=", """right""",
    " class=", """fright""",
    "&gt;    &lt;span class=", """mso1""", "&gt;arrow_right_alt   &lt;/span&gt;&lt;/a&gt;"
)</f>
        <v>&lt;a href="/cantos/resucito/h/himnodelaascension.html" align="right" class="fright"&gt;    &lt;span class="mso1"&gt;arrow_right_alt   &lt;/span&gt;&lt;/a&gt;</v>
      </c>
      <c r="E89" s="19"/>
      <c r="F89" s="19"/>
      <c r="G89" t="str">
        <f>_xlfn.CONCAT(
    "&lt;a href=", """",
    _xlfn.XLOOKUP(B88, 'URL-DATA'!G88:G320, 'URL-DATA'!AE88:AE320, "No encontrado", 0),
    """ align=", """left""",
    " class=", """fleft""",
    "&gt;    &lt;span class=", """mso1""", "&gt;arrow_left_alt   &lt;/span&gt;&lt;/a&gt;"
)</f>
        <v>&lt;a href="/cantos/resucito/h/himnoalakenosis.html" align="left" class="fleft"&gt;    &lt;span class="mso1"&gt;arrow_left_alt   &lt;/span&gt;&lt;/a&gt;</v>
      </c>
      <c r="H89" t="str">
        <f>_xlfn.CONCAT(
    "&lt;a href=", """",
    _xlfn.XLOOKUP(B90, 'URL-DATA'!G89:G321, 'URL-DATA'!AE89:AE321, "No encontrado", 0),
    """ align=", """right""",
    " class=", """fright""",
    "&gt;    &lt;span class=", """mso1""", "&gt;arrow_right_alt   &lt;/span&gt;&lt;/a&gt;"
)</f>
        <v>&lt;a href="/cantos/resucito/h/himnodelaascension.html" align="right" class="fright"&gt;    &lt;span class="mso1"&gt;arrow_right_alt   &lt;/span&gt;&lt;/a&gt;</v>
      </c>
    </row>
    <row r="90" spans="1:8" x14ac:dyDescent="0.35">
      <c r="A90" s="14">
        <v>89</v>
      </c>
      <c r="B90" s="15" t="s">
        <v>286</v>
      </c>
      <c r="C90" s="20" t="str">
        <f>_xlfn.CONCAT(
    "&lt;a href=", """",
    _xlfn.XLOOKUP(B89, 'URL-DATA'!G89:G321, 'URL-DATA'!AE89:AE321, "No encontrado", 0),
    """ align=", """left""",
    " class=", """fleft""",
    "&gt;    &lt;span class=", """mso1""", "&gt;arrow_left_alt   &lt;/span&gt;&lt;/a&gt;"
)</f>
        <v>&lt;a href="/cantos/resucito/h/himnodeadviento.html" align="left" class="fleft"&gt;    &lt;span class="mso1"&gt;arrow_left_alt   &lt;/span&gt;&lt;/a&gt;</v>
      </c>
      <c r="D90" s="20" t="str">
        <f>_xlfn.CONCAT(
    "&lt;a href=", """",
    _xlfn.XLOOKUP(B91, 'URL-DATA'!G90:G322, 'URL-DATA'!AE90:AE322, "No encontrado", 0),
    """ align=", """right""",
    " class=", """fright""",
    "&gt;    &lt;span class=", """mso1""", "&gt;arrow_right_alt   &lt;/span&gt;&lt;/a&gt;"
)</f>
        <v>&lt;a href="/cantos/resucito/h/himnodepascua.html" align="right" class="fright"&gt;    &lt;span class="mso1"&gt;arrow_right_alt   &lt;/span&gt;&lt;/a&gt;</v>
      </c>
      <c r="E90" s="20"/>
      <c r="F90" s="20"/>
      <c r="G90" t="str">
        <f>_xlfn.CONCAT(
    "&lt;a href=", """",
    _xlfn.XLOOKUP(B89, 'URL-DATA'!G89:G321, 'URL-DATA'!AE89:AE321, "No encontrado", 0),
    """ align=", """left""",
    " class=", """fleft""",
    "&gt;    &lt;span class=", """mso1""", "&gt;arrow_left_alt   &lt;/span&gt;&lt;/a&gt;"
)</f>
        <v>&lt;a href="/cantos/resucito/h/himnodeadviento.html" align="left" class="fleft"&gt;    &lt;span class="mso1"&gt;arrow_left_alt   &lt;/span&gt;&lt;/a&gt;</v>
      </c>
      <c r="H90" t="str">
        <f>_xlfn.CONCAT(
    "&lt;a href=", """",
    _xlfn.XLOOKUP(B91, 'URL-DATA'!G90:G322, 'URL-DATA'!AE90:AE322, "No encontrado", 0),
    """ align=", """right""",
    " class=", """fright""",
    "&gt;    &lt;span class=", """mso1""", "&gt;arrow_right_alt   &lt;/span&gt;&lt;/a&gt;"
)</f>
        <v>&lt;a href="/cantos/resucito/h/himnodepascua.html" align="right" class="fright"&gt;    &lt;span class="mso1"&gt;arrow_right_alt   &lt;/span&gt;&lt;/a&gt;</v>
      </c>
    </row>
    <row r="91" spans="1:8" x14ac:dyDescent="0.35">
      <c r="A91" s="12">
        <v>90</v>
      </c>
      <c r="B91" s="13" t="s">
        <v>288</v>
      </c>
      <c r="C91" s="20" t="str">
        <f>_xlfn.CONCAT(
    "&lt;a href=", """",
    _xlfn.XLOOKUP(B90, 'URL-DATA'!G90:G322, 'URL-DATA'!AE90:AE322, "No encontrado", 0),
    """ align=", """left""",
    " class=", """fleft""",
    "&gt;    &lt;span class=", """mso1""", "&gt;arrow_left_alt   &lt;/span&gt;&lt;/a&gt;"
)</f>
        <v>&lt;a href="/cantos/resucito/h/himnodelaascension.html" align="left" class="fleft"&gt;    &lt;span class="mso1"&gt;arrow_left_alt   &lt;/span&gt;&lt;/a&gt;</v>
      </c>
      <c r="D91" s="20" t="str">
        <f>_xlfn.CONCAT(
    "&lt;a href=", """",
    _xlfn.XLOOKUP(B92, 'URL-DATA'!G91:G323, 'URL-DATA'!AE91:AE323, "No encontrado", 0),
    """ align=", """right""",
    " class=", """fright""",
    "&gt;    &lt;span class=", """mso1""", "&gt;arrow_right_alt   &lt;/span&gt;&lt;/a&gt;"
)</f>
        <v>&lt;a href="/cantos/resucito/h/huyeamadomio.html" align="right" class="fright"&gt;    &lt;span class="mso1"&gt;arrow_right_alt   &lt;/span&gt;&lt;/a&gt;</v>
      </c>
      <c r="E91" s="19"/>
      <c r="F91" s="19"/>
      <c r="G91" t="str">
        <f>_xlfn.CONCAT(
    "&lt;a href=", """",
    _xlfn.XLOOKUP(B90, 'URL-DATA'!G90:G322, 'URL-DATA'!AE90:AE322, "No encontrado", 0),
    """ align=", """left""",
    " class=", """fleft""",
    "&gt;    &lt;span class=", """mso1""", "&gt;arrow_left_alt   &lt;/span&gt;&lt;/a&gt;"
)</f>
        <v>&lt;a href="/cantos/resucito/h/himnodelaascension.html" align="left" class="fleft"&gt;    &lt;span class="mso1"&gt;arrow_left_alt   &lt;/span&gt;&lt;/a&gt;</v>
      </c>
      <c r="H91" t="str">
        <f>_xlfn.CONCAT(
    "&lt;a href=", """",
    _xlfn.XLOOKUP(B92, 'URL-DATA'!G91:G323, 'URL-DATA'!AE91:AE323, "No encontrado", 0),
    """ align=", """right""",
    " class=", """fright""",
    "&gt;    &lt;span class=", """mso1""", "&gt;arrow_right_alt   &lt;/span&gt;&lt;/a&gt;"
)</f>
        <v>&lt;a href="/cantos/resucito/h/huyeamadomio.html" align="right" class="fright"&gt;    &lt;span class="mso1"&gt;arrow_right_alt   &lt;/span&gt;&lt;/a&gt;</v>
      </c>
    </row>
    <row r="92" spans="1:8" x14ac:dyDescent="0.35">
      <c r="A92" s="14">
        <v>91</v>
      </c>
      <c r="B92" s="15" t="s">
        <v>290</v>
      </c>
      <c r="C92" s="20" t="str">
        <f>_xlfn.CONCAT(
    "&lt;a href=", """",
    _xlfn.XLOOKUP(B91, 'URL-DATA'!G91:G323, 'URL-DATA'!AE91:AE323, "No encontrado", 0),
    """ align=", """left""",
    " class=", """fleft""",
    "&gt;    &lt;span class=", """mso1""", "&gt;arrow_left_alt   &lt;/span&gt;&lt;/a&gt;"
)</f>
        <v>&lt;a href="/cantos/resucito/h/himnodepascua.html" align="left" class="fleft"&gt;    &lt;span class="mso1"&gt;arrow_left_alt   &lt;/span&gt;&lt;/a&gt;</v>
      </c>
      <c r="D92" s="20" t="str">
        <f>_xlfn.CONCAT(
    "&lt;a href=", """",
    _xlfn.XLOOKUP(B93, 'URL-DATA'!G92:G324, 'URL-DATA'!AE92:AE324, "No encontrado", 0),
    """ align=", """right""",
    " class=", """fright""",
    "&gt;    &lt;span class=", """mso1""", "&gt;arrow_right_alt   &lt;/span&gt;&lt;/a&gt;"
)</f>
        <v>&lt;a href="/cantos/resucito/i/idyanunciadamishermanos.html" align="right" class="fright"&gt;    &lt;span class="mso1"&gt;arrow_right_alt   &lt;/span&gt;&lt;/a&gt;</v>
      </c>
      <c r="E92" s="20"/>
      <c r="F92" s="20"/>
      <c r="G92" t="str">
        <f>_xlfn.CONCAT(
    "&lt;a href=", """",
    _xlfn.XLOOKUP(B91, 'URL-DATA'!G91:G323, 'URL-DATA'!AE91:AE323, "No encontrado", 0),
    """ align=", """left""",
    " class=", """fleft""",
    "&gt;    &lt;span class=", """mso1""", "&gt;arrow_left_alt   &lt;/span&gt;&lt;/a&gt;"
)</f>
        <v>&lt;a href="/cantos/resucito/h/himnodepascua.html" align="left" class="fleft"&gt;    &lt;span class="mso1"&gt;arrow_left_alt   &lt;/span&gt;&lt;/a&gt;</v>
      </c>
      <c r="H92" t="str">
        <f>_xlfn.CONCAT(
    "&lt;a href=", """",
    _xlfn.XLOOKUP(B93, 'URL-DATA'!G92:G324, 'URL-DATA'!AE92:AE324, "No encontrado", 0),
    """ align=", """right""",
    " class=", """fright""",
    "&gt;    &lt;span class=", """mso1""", "&gt;arrow_right_alt   &lt;/span&gt;&lt;/a&gt;"
)</f>
        <v>&lt;a href="/cantos/resucito/i/idyanunciadamishermanos.html" align="right" class="fright"&gt;    &lt;span class="mso1"&gt;arrow_right_alt   &lt;/span&gt;&lt;/a&gt;</v>
      </c>
    </row>
    <row r="93" spans="1:8" x14ac:dyDescent="0.35">
      <c r="A93" s="12">
        <v>92</v>
      </c>
      <c r="B93" s="13" t="s">
        <v>292</v>
      </c>
      <c r="C93" s="20" t="str">
        <f>_xlfn.CONCAT(
    "&lt;a href=", """",
    _xlfn.XLOOKUP(B92, 'URL-DATA'!G92:G324, 'URL-DATA'!AE92:AE324, "No encontrado", 0),
    """ align=", """left""",
    " class=", """fleft""",
    "&gt;    &lt;span class=", """mso1""", "&gt;arrow_left_alt   &lt;/span&gt;&lt;/a&gt;"
)</f>
        <v>&lt;a href="/cantos/resucito/h/huyeamadomio.html" align="left" class="fleft"&gt;    &lt;span class="mso1"&gt;arrow_left_alt   &lt;/span&gt;&lt;/a&gt;</v>
      </c>
      <c r="D93" s="20" t="str">
        <f>_xlfn.CONCAT(
    "&lt;a href=", """",
    _xlfn.XLOOKUP(B94, 'URL-DATA'!G93:G325, 'URL-DATA'!AE93:AE325, "No encontrado", 0),
    """ align=", """right""",
    " class=", """fright""",
    "&gt;    &lt;span class=", """mso1""", "&gt;arrow_right_alt   &lt;/span&gt;&lt;/a&gt;"
)</f>
        <v>&lt;a href="/cantos/resucito/i/improperios.html" align="right" class="fright"&gt;    &lt;span class="mso1"&gt;arrow_right_alt   &lt;/span&gt;&lt;/a&gt;</v>
      </c>
      <c r="E93" s="19"/>
      <c r="F93" s="19"/>
      <c r="G93" t="str">
        <f>_xlfn.CONCAT(
    "&lt;a href=", """",
    _xlfn.XLOOKUP(B92, 'URL-DATA'!G92:G324, 'URL-DATA'!AE92:AE324, "No encontrado", 0),
    """ align=", """left""",
    " class=", """fleft""",
    "&gt;    &lt;span class=", """mso1""", "&gt;arrow_left_alt   &lt;/span&gt;&lt;/a&gt;"
)</f>
        <v>&lt;a href="/cantos/resucito/h/huyeamadomio.html" align="left" class="fleft"&gt;    &lt;span class="mso1"&gt;arrow_left_alt   &lt;/span&gt;&lt;/a&gt;</v>
      </c>
      <c r="H93" t="str">
        <f>_xlfn.CONCAT(
    "&lt;a href=", """",
    _xlfn.XLOOKUP(B94, 'URL-DATA'!G93:G325, 'URL-DATA'!AE93:AE325, "No encontrado", 0),
    """ align=", """right""",
    " class=", """fright""",
    "&gt;    &lt;span class=", """mso1""", "&gt;arrow_right_alt   &lt;/span&gt;&lt;/a&gt;"
)</f>
        <v>&lt;a href="/cantos/resucito/i/improperios.html" align="right" class="fright"&gt;    &lt;span class="mso1"&gt;arrow_right_alt   &lt;/span&gt;&lt;/a&gt;</v>
      </c>
    </row>
    <row r="94" spans="1:8" x14ac:dyDescent="0.35">
      <c r="A94" s="14">
        <v>93</v>
      </c>
      <c r="B94" s="15" t="s">
        <v>294</v>
      </c>
      <c r="C94" s="20" t="str">
        <f>_xlfn.CONCAT(
    "&lt;a href=", """",
    _xlfn.XLOOKUP(B93, 'URL-DATA'!G93:G325, 'URL-DATA'!AE93:AE325, "No encontrado", 0),
    """ align=", """left""",
    " class=", """fleft""",
    "&gt;    &lt;span class=", """mso1""", "&gt;arrow_left_alt   &lt;/span&gt;&lt;/a&gt;"
)</f>
        <v>&lt;a href="/cantos/resucito/i/idyanunciadamishermanos.html" align="left" class="fleft"&gt;    &lt;span class="mso1"&gt;arrow_left_alt   &lt;/span&gt;&lt;/a&gt;</v>
      </c>
      <c r="D94" s="20" t="str">
        <f>_xlfn.CONCAT(
    "&lt;a href=", """",
    _xlfn.XLOOKUP(B95, 'URL-DATA'!G94:G326, 'URL-DATA'!AE94:AE326, "No encontrado", 0),
    """ align=", """right""",
    " class=", """fright""",
    "&gt;    &lt;span class=", """mso1""", "&gt;arrow_right_alt   &lt;/span&gt;&lt;/a&gt;"
)</f>
        <v>&lt;a href="/cantos/resucito/j/jerusalenreconstruida.html" align="right" class="fright"&gt;    &lt;span class="mso1"&gt;arrow_right_alt   &lt;/span&gt;&lt;/a&gt;</v>
      </c>
      <c r="E94" s="20"/>
      <c r="F94" s="20"/>
      <c r="G94" t="str">
        <f>_xlfn.CONCAT(
    "&lt;a href=", """",
    _xlfn.XLOOKUP(B93, 'URL-DATA'!G93:G325, 'URL-DATA'!AE93:AE325, "No encontrado", 0),
    """ align=", """left""",
    " class=", """fleft""",
    "&gt;    &lt;span class=", """mso1""", "&gt;arrow_left_alt   &lt;/span&gt;&lt;/a&gt;"
)</f>
        <v>&lt;a href="/cantos/resucito/i/idyanunciadamishermanos.html" align="left" class="fleft"&gt;    &lt;span class="mso1"&gt;arrow_left_alt   &lt;/span&gt;&lt;/a&gt;</v>
      </c>
      <c r="H94" t="str">
        <f>_xlfn.CONCAT(
    "&lt;a href=", """",
    _xlfn.XLOOKUP(B95, 'URL-DATA'!G94:G326, 'URL-DATA'!AE94:AE326, "No encontrado", 0),
    """ align=", """right""",
    " class=", """fright""",
    "&gt;    &lt;span class=", """mso1""", "&gt;arrow_right_alt   &lt;/span&gt;&lt;/a&gt;"
)</f>
        <v>&lt;a href="/cantos/resucito/j/jerusalenreconstruida.html" align="right" class="fright"&gt;    &lt;span class="mso1"&gt;arrow_right_alt   &lt;/span&gt;&lt;/a&gt;</v>
      </c>
    </row>
    <row r="95" spans="1:8" x14ac:dyDescent="0.35">
      <c r="A95" s="12">
        <v>94</v>
      </c>
      <c r="B95" s="13" t="s">
        <v>298</v>
      </c>
      <c r="C95" s="20" t="str">
        <f>_xlfn.CONCAT(
    "&lt;a href=", """",
    _xlfn.XLOOKUP(B94, 'URL-DATA'!G94:G326, 'URL-DATA'!AE94:AE326, "No encontrado", 0),
    """ align=", """left""",
    " class=", """fleft""",
    "&gt;    &lt;span class=", """mso1""", "&gt;arrow_left_alt   &lt;/span&gt;&lt;/a&gt;"
)</f>
        <v>&lt;a href="/cantos/resucito/i/improperios.html" align="left" class="fleft"&gt;    &lt;span class="mso1"&gt;arrow_left_alt   &lt;/span&gt;&lt;/a&gt;</v>
      </c>
      <c r="D95" s="20" t="str">
        <f>_xlfn.CONCAT(
    "&lt;a href=", """",
    _xlfn.XLOOKUP(B96, 'URL-DATA'!G95:G327, 'URL-DATA'!AE95:AE327, "No encontrado", 0),
    """ align=", """right""",
    " class=", """fright""",
    "&gt;    &lt;span class=", """mso1""", "&gt;arrow_right_alt   &lt;/span&gt;&lt;/a&gt;"
)</f>
        <v>&lt;a href="/cantos/resucito/j/jesusrecorriatodaslasciudades.html" align="right" class="fright"&gt;    &lt;span class="mso1"&gt;arrow_right_alt   &lt;/span&gt;&lt;/a&gt;</v>
      </c>
      <c r="E95" s="19"/>
      <c r="F95" s="19"/>
      <c r="G95" t="str">
        <f>_xlfn.CONCAT(
    "&lt;a href=", """",
    _xlfn.XLOOKUP(B94, 'URL-DATA'!G94:G326, 'URL-DATA'!AE94:AE326, "No encontrado", 0),
    """ align=", """left""",
    " class=", """fleft""",
    "&gt;    &lt;span class=", """mso1""", "&gt;arrow_left_alt   &lt;/span&gt;&lt;/a&gt;"
)</f>
        <v>&lt;a href="/cantos/resucito/i/improperios.html" align="left" class="fleft"&gt;    &lt;span class="mso1"&gt;arrow_left_alt   &lt;/span&gt;&lt;/a&gt;</v>
      </c>
      <c r="H95" t="str">
        <f>_xlfn.CONCAT(
    "&lt;a href=", """",
    _xlfn.XLOOKUP(B96, 'URL-DATA'!G95:G327, 'URL-DATA'!AE95:AE327, "No encontrado", 0),
    """ align=", """right""",
    " class=", """fright""",
    "&gt;    &lt;span class=", """mso1""", "&gt;arrow_right_alt   &lt;/span&gt;&lt;/a&gt;"
)</f>
        <v>&lt;a href="/cantos/resucito/j/jesusrecorriatodaslasciudades.html" align="right" class="fright"&gt;    &lt;span class="mso1"&gt;arrow_right_alt   &lt;/span&gt;&lt;/a&gt;</v>
      </c>
    </row>
    <row r="96" spans="1:8" x14ac:dyDescent="0.35">
      <c r="A96" s="14">
        <v>95</v>
      </c>
      <c r="B96" s="15" t="s">
        <v>300</v>
      </c>
      <c r="C96" s="20" t="str">
        <f>_xlfn.CONCAT(
    "&lt;a href=", """",
    _xlfn.XLOOKUP(B95, 'URL-DATA'!G95:G327, 'URL-DATA'!AE95:AE327, "No encontrado", 0),
    """ align=", """left""",
    " class=", """fleft""",
    "&gt;    &lt;span class=", """mso1""", "&gt;arrow_left_alt   &lt;/span&gt;&lt;/a&gt;"
)</f>
        <v>&lt;a href="/cantos/resucito/j/jerusalenreconstruida.html" align="left" class="fleft"&gt;    &lt;span class="mso1"&gt;arrow_left_alt   &lt;/span&gt;&lt;/a&gt;</v>
      </c>
      <c r="D96" s="20" t="str">
        <f>_xlfn.CONCAT(
    "&lt;a href=", """",
    _xlfn.XLOOKUP(B97, 'URL-DATA'!G96:G328, 'URL-DATA'!AE96:AE328, "No encontrado", 0),
    """ align=", """right""",
    " class=", """fright""",
    "&gt;    &lt;span class=", """mso1""", "&gt;arrow_right_alt   &lt;/span&gt;&lt;/a&gt;"
)</f>
        <v>&lt;a href="/cantos/resucito/l/lacorderadedios.html" align="right" class="fright"&gt;    &lt;span class="mso1"&gt;arrow_right_alt   &lt;/span&gt;&lt;/a&gt;</v>
      </c>
      <c r="E96" s="20"/>
      <c r="F96" s="20"/>
      <c r="G96" t="str">
        <f>_xlfn.CONCAT(
    "&lt;a href=", """",
    _xlfn.XLOOKUP(B95, 'URL-DATA'!G95:G327, 'URL-DATA'!AE95:AE327, "No encontrado", 0),
    """ align=", """left""",
    " class=", """fleft""",
    "&gt;    &lt;span class=", """mso1""", "&gt;arrow_left_alt   &lt;/span&gt;&lt;/a&gt;"
)</f>
        <v>&lt;a href="/cantos/resucito/j/jerusalenreconstruida.html" align="left" class="fleft"&gt;    &lt;span class="mso1"&gt;arrow_left_alt   &lt;/span&gt;&lt;/a&gt;</v>
      </c>
      <c r="H96" t="str">
        <f>_xlfn.CONCAT(
    "&lt;a href=", """",
    _xlfn.XLOOKUP(B97, 'URL-DATA'!G96:G328, 'URL-DATA'!AE96:AE328, "No encontrado", 0),
    """ align=", """right""",
    " class=", """fright""",
    "&gt;    &lt;span class=", """mso1""", "&gt;arrow_right_alt   &lt;/span&gt;&lt;/a&gt;"
)</f>
        <v>&lt;a href="/cantos/resucito/l/lacorderadedios.html" align="right" class="fright"&gt;    &lt;span class="mso1"&gt;arrow_right_alt   &lt;/span&gt;&lt;/a&gt;</v>
      </c>
    </row>
    <row r="97" spans="1:8" x14ac:dyDescent="0.35">
      <c r="A97" s="12">
        <v>96</v>
      </c>
      <c r="B97" s="13" t="s">
        <v>302</v>
      </c>
      <c r="C97" s="20" t="str">
        <f>_xlfn.CONCAT(
    "&lt;a href=", """",
    _xlfn.XLOOKUP(B96, 'URL-DATA'!G96:G328, 'URL-DATA'!AE96:AE328, "No encontrado", 0),
    """ align=", """left""",
    " class=", """fleft""",
    "&gt;    &lt;span class=", """mso1""", "&gt;arrow_left_alt   &lt;/span&gt;&lt;/a&gt;"
)</f>
        <v>&lt;a href="/cantos/resucito/j/jesusrecorriatodaslasciudades.html" align="left" class="fleft"&gt;    &lt;span class="mso1"&gt;arrow_left_alt   &lt;/span&gt;&lt;/a&gt;</v>
      </c>
      <c r="D97" s="20" t="str">
        <f>_xlfn.CONCAT(
    "&lt;a href=", """",
    _xlfn.XLOOKUP(B98, 'URL-DATA'!G97:G329, 'URL-DATA'!AE97:AE329, "No encontrado", 0),
    """ align=", """right""",
    " class=", """fright""",
    "&gt;    &lt;span class=", """mso1""", "&gt;arrow_right_alt   &lt;/span&gt;&lt;/a&gt;"
)</f>
        <v>&lt;a href="/cantos/resucito/l/laespada.html" align="right" class="fright"&gt;    &lt;span class="mso1"&gt;arrow_right_alt   &lt;/span&gt;&lt;/a&gt;</v>
      </c>
      <c r="E97" s="19"/>
      <c r="F97" s="19"/>
      <c r="G97" t="str">
        <f>_xlfn.CONCAT(
    "&lt;a href=", """",
    _xlfn.XLOOKUP(B96, 'URL-DATA'!G96:G328, 'URL-DATA'!AE96:AE328, "No encontrado", 0),
    """ align=", """left""",
    " class=", """fleft""",
    "&gt;    &lt;span class=", """mso1""", "&gt;arrow_left_alt   &lt;/span&gt;&lt;/a&gt;"
)</f>
        <v>&lt;a href="/cantos/resucito/j/jesusrecorriatodaslasciudades.html" align="left" class="fleft"&gt;    &lt;span class="mso1"&gt;arrow_left_alt   &lt;/span&gt;&lt;/a&gt;</v>
      </c>
      <c r="H97" t="str">
        <f>_xlfn.CONCAT(
    "&lt;a href=", """",
    _xlfn.XLOOKUP(B98, 'URL-DATA'!G97:G329, 'URL-DATA'!AE97:AE329, "No encontrado", 0),
    """ align=", """right""",
    " class=", """fright""",
    "&gt;    &lt;span class=", """mso1""", "&gt;arrow_right_alt   &lt;/span&gt;&lt;/a&gt;"
)</f>
        <v>&lt;a href="/cantos/resucito/l/laespada.html" align="right" class="fright"&gt;    &lt;span class="mso1"&gt;arrow_right_alt   &lt;/span&gt;&lt;/a&gt;</v>
      </c>
    </row>
    <row r="98" spans="1:8" x14ac:dyDescent="0.35">
      <c r="A98" s="14">
        <v>97</v>
      </c>
      <c r="B98" s="15" t="s">
        <v>304</v>
      </c>
      <c r="C98" s="20" t="str">
        <f>_xlfn.CONCAT(
    "&lt;a href=", """",
    _xlfn.XLOOKUP(B97, 'URL-DATA'!G97:G329, 'URL-DATA'!AE97:AE329, "No encontrado", 0),
    """ align=", """left""",
    " class=", """fleft""",
    "&gt;    &lt;span class=", """mso1""", "&gt;arrow_left_alt   &lt;/span&gt;&lt;/a&gt;"
)</f>
        <v>&lt;a href="/cantos/resucito/l/lacorderadedios.html" align="left" class="fleft"&gt;    &lt;span class="mso1"&gt;arrow_left_alt   &lt;/span&gt;&lt;/a&gt;</v>
      </c>
      <c r="D98" s="20" t="str">
        <f>_xlfn.CONCAT(
    "&lt;a href=", """",
    _xlfn.XLOOKUP(B99, 'URL-DATA'!G98:G330, 'URL-DATA'!AE98:AE330, "No encontrado", 0),
    """ align=", """right""",
    " class=", """fright""",
    "&gt;    &lt;span class=", """mso1""", "&gt;arrow_right_alt   &lt;/span&gt;&lt;/a&gt;"
)</f>
        <v>&lt;a href="/cantos/resucito/l/lamarchaesdura.html" align="right" class="fright"&gt;    &lt;span class="mso1"&gt;arrow_right_alt   &lt;/span&gt;&lt;/a&gt;</v>
      </c>
      <c r="E98" s="20"/>
      <c r="F98" s="20"/>
      <c r="G98" t="str">
        <f>_xlfn.CONCAT(
    "&lt;a href=", """",
    _xlfn.XLOOKUP(B97, 'URL-DATA'!G97:G329, 'URL-DATA'!AE97:AE329, "No encontrado", 0),
    """ align=", """left""",
    " class=", """fleft""",
    "&gt;    &lt;span class=", """mso1""", "&gt;arrow_left_alt   &lt;/span&gt;&lt;/a&gt;"
)</f>
        <v>&lt;a href="/cantos/resucito/l/lacorderadedios.html" align="left" class="fleft"&gt;    &lt;span class="mso1"&gt;arrow_left_alt   &lt;/span&gt;&lt;/a&gt;</v>
      </c>
      <c r="H98" t="str">
        <f>_xlfn.CONCAT(
    "&lt;a href=", """",
    _xlfn.XLOOKUP(B99, 'URL-DATA'!G98:G330, 'URL-DATA'!AE98:AE330, "No encontrado", 0),
    """ align=", """right""",
    " class=", """fright""",
    "&gt;    &lt;span class=", """mso1""", "&gt;arrow_right_alt   &lt;/span&gt;&lt;/a&gt;"
)</f>
        <v>&lt;a href="/cantos/resucito/l/lamarchaesdura.html" align="right" class="fright"&gt;    &lt;span class="mso1"&gt;arrow_right_alt   &lt;/span&gt;&lt;/a&gt;</v>
      </c>
    </row>
    <row r="99" spans="1:8" x14ac:dyDescent="0.35">
      <c r="A99" s="12">
        <v>98</v>
      </c>
      <c r="B99" s="13" t="s">
        <v>306</v>
      </c>
      <c r="C99" s="20" t="str">
        <f>_xlfn.CONCAT(
    "&lt;a href=", """",
    _xlfn.XLOOKUP(B98, 'URL-DATA'!G98:G330, 'URL-DATA'!AE98:AE330, "No encontrado", 0),
    """ align=", """left""",
    " class=", """fleft""",
    "&gt;    &lt;span class=", """mso1""", "&gt;arrow_left_alt   &lt;/span&gt;&lt;/a&gt;"
)</f>
        <v>&lt;a href="/cantos/resucito/l/laespada.html" align="left" class="fleft"&gt;    &lt;span class="mso1"&gt;arrow_left_alt   &lt;/span&gt;&lt;/a&gt;</v>
      </c>
      <c r="D99" s="20" t="str">
        <f>_xlfn.CONCAT(
    "&lt;a href=", """",
    _xlfn.XLOOKUP(B100, 'URL-DATA'!G99:G331, 'URL-DATA'!AE99:AE331, "No encontrado", 0),
    """ align=", """right""",
    " class=", """fright""",
    "&gt;    &lt;span class=", """mso1""", "&gt;arrow_right_alt   &lt;/span&gt;&lt;/a&gt;"
)</f>
        <v>&lt;a href="/cantos/resucito/l/lasalve.html" align="right" class="fright"&gt;    &lt;span class="mso1"&gt;arrow_right_alt   &lt;/span&gt;&lt;/a&gt;</v>
      </c>
      <c r="E99" s="19"/>
      <c r="F99" s="19"/>
      <c r="G99" t="str">
        <f>_xlfn.CONCAT(
    "&lt;a href=", """",
    _xlfn.XLOOKUP(B98, 'URL-DATA'!G98:G330, 'URL-DATA'!AE98:AE330, "No encontrado", 0),
    """ align=", """left""",
    " class=", """fleft""",
    "&gt;    &lt;span class=", """mso1""", "&gt;arrow_left_alt   &lt;/span&gt;&lt;/a&gt;"
)</f>
        <v>&lt;a href="/cantos/resucito/l/laespada.html" align="left" class="fleft"&gt;    &lt;span class="mso1"&gt;arrow_left_alt   &lt;/span&gt;&lt;/a&gt;</v>
      </c>
      <c r="H99" t="str">
        <f>_xlfn.CONCAT(
    "&lt;a href=", """",
    _xlfn.XLOOKUP(B100, 'URL-DATA'!G99:G331, 'URL-DATA'!AE99:AE331, "No encontrado", 0),
    """ align=", """right""",
    " class=", """fright""",
    "&gt;    &lt;span class=", """mso1""", "&gt;arrow_right_alt   &lt;/span&gt;&lt;/a&gt;"
)</f>
        <v>&lt;a href="/cantos/resucito/l/lasalve.html" align="right" class="fright"&gt;    &lt;span class="mso1"&gt;arrow_right_alt   &lt;/span&gt;&lt;/a&gt;</v>
      </c>
    </row>
    <row r="100" spans="1:8" x14ac:dyDescent="0.35">
      <c r="A100" s="14">
        <v>99</v>
      </c>
      <c r="B100" s="15" t="s">
        <v>310</v>
      </c>
      <c r="C100" s="20" t="str">
        <f>_xlfn.CONCAT(
    "&lt;a href=", """",
    _xlfn.XLOOKUP(B99, 'URL-DATA'!G99:G331, 'URL-DATA'!AE99:AE331, "No encontrado", 0),
    """ align=", """left""",
    " class=", """fleft""",
    "&gt;    &lt;span class=", """mso1""", "&gt;arrow_left_alt   &lt;/span&gt;&lt;/a&gt;"
)</f>
        <v>&lt;a href="/cantos/resucito/l/lamarchaesdura.html" align="left" class="fleft"&gt;    &lt;span class="mso1"&gt;arrow_left_alt   &lt;/span&gt;&lt;/a&gt;</v>
      </c>
      <c r="D100" s="20" t="str">
        <f>_xlfn.CONCAT(
    "&lt;a href=", """",
    _xlfn.XLOOKUP(B101, 'URL-DATA'!G100:G332, 'URL-DATA'!AE100:AE332, "No encontrado", 0),
    """ align=", """right""",
    " class=", """fright""",
    "&gt;    &lt;span class=", """mso1""", "&gt;arrow_right_alt   &lt;/span&gt;&lt;/a&gt;"
)</f>
        <v>&lt;a href="/cantos/resucito/l/lasiegadelasnaciones.html" align="right" class="fright"&gt;    &lt;span class="mso1"&gt;arrow_right_alt   &lt;/span&gt;&lt;/a&gt;</v>
      </c>
      <c r="E100" s="20"/>
      <c r="F100" s="20"/>
      <c r="G100" t="str">
        <f>_xlfn.CONCAT(
    "&lt;a href=", """",
    _xlfn.XLOOKUP(B99, 'URL-DATA'!G99:G331, 'URL-DATA'!AE99:AE331, "No encontrado", 0),
    """ align=", """left""",
    " class=", """fleft""",
    "&gt;    &lt;span class=", """mso1""", "&gt;arrow_left_alt   &lt;/span&gt;&lt;/a&gt;"
)</f>
        <v>&lt;a href="/cantos/resucito/l/lamarchaesdura.html" align="left" class="fleft"&gt;    &lt;span class="mso1"&gt;arrow_left_alt   &lt;/span&gt;&lt;/a&gt;</v>
      </c>
      <c r="H100" t="str">
        <f>_xlfn.CONCAT(
    "&lt;a href=", """",
    _xlfn.XLOOKUP(B101, 'URL-DATA'!G100:G332, 'URL-DATA'!AE100:AE332, "No encontrado", 0),
    """ align=", """right""",
    " class=", """fright""",
    "&gt;    &lt;span class=", """mso1""", "&gt;arrow_right_alt   &lt;/span&gt;&lt;/a&gt;"
)</f>
        <v>&lt;a href="/cantos/resucito/l/lasiegadelasnaciones.html" align="right" class="fright"&gt;    &lt;span class="mso1"&gt;arrow_right_alt   &lt;/span&gt;&lt;/a&gt;</v>
      </c>
    </row>
    <row r="101" spans="1:8" x14ac:dyDescent="0.35">
      <c r="A101" s="12">
        <v>100</v>
      </c>
      <c r="B101" s="13" t="s">
        <v>312</v>
      </c>
      <c r="C101" s="20" t="str">
        <f>_xlfn.CONCAT(
    "&lt;a href=", """",
    _xlfn.XLOOKUP(B100, 'URL-DATA'!G100:G332, 'URL-DATA'!AE100:AE332, "No encontrado", 0),
    """ align=", """left""",
    " class=", """fleft""",
    "&gt;    &lt;span class=", """mso1""", "&gt;arrow_left_alt   &lt;/span&gt;&lt;/a&gt;"
)</f>
        <v>&lt;a href="/cantos/resucito/l/lasalve.html" align="left" class="fleft"&gt;    &lt;span class="mso1"&gt;arrow_left_alt   &lt;/span&gt;&lt;/a&gt;</v>
      </c>
      <c r="D101" s="20" t="str">
        <f>_xlfn.CONCAT(
    "&lt;a href=", """",
    _xlfn.XLOOKUP(B102, 'URL-DATA'!G101:G333, 'URL-DATA'!AE101:AE333, "No encontrado", 0),
    """ align=", """right""",
    " class=", """fright""",
    "&gt;    &lt;span class=", """mso1""", "&gt;arrow_right_alt   &lt;/span&gt;&lt;/a&gt;"
)</f>
        <v>&lt;a href="/cantos/resucito/l/lavozdemiamado.html" align="right" class="fright"&gt;    &lt;span class="mso1"&gt;arrow_right_alt   &lt;/span&gt;&lt;/a&gt;</v>
      </c>
      <c r="E101" s="19"/>
      <c r="F101" s="19"/>
      <c r="G101" t="str">
        <f>_xlfn.CONCAT(
    "&lt;a href=", """",
    _xlfn.XLOOKUP(B100, 'URL-DATA'!G100:G332, 'URL-DATA'!AE100:AE332, "No encontrado", 0),
    """ align=", """left""",
    " class=", """fleft""",
    "&gt;    &lt;span class=", """mso1""", "&gt;arrow_left_alt   &lt;/span&gt;&lt;/a&gt;"
)</f>
        <v>&lt;a href="/cantos/resucito/l/lasalve.html" align="left" class="fleft"&gt;    &lt;span class="mso1"&gt;arrow_left_alt   &lt;/span&gt;&lt;/a&gt;</v>
      </c>
      <c r="H101" t="str">
        <f>_xlfn.CONCAT(
    "&lt;a href=", """",
    _xlfn.XLOOKUP(B102, 'URL-DATA'!G101:G333, 'URL-DATA'!AE101:AE333, "No encontrado", 0),
    """ align=", """right""",
    " class=", """fright""",
    "&gt;    &lt;span class=", """mso1""", "&gt;arrow_right_alt   &lt;/span&gt;&lt;/a&gt;"
)</f>
        <v>&lt;a href="/cantos/resucito/l/lavozdemiamado.html" align="right" class="fright"&gt;    &lt;span class="mso1"&gt;arrow_right_alt   &lt;/span&gt;&lt;/a&gt;</v>
      </c>
    </row>
    <row r="102" spans="1:8" x14ac:dyDescent="0.35">
      <c r="A102" s="14">
        <v>101</v>
      </c>
      <c r="B102" s="15" t="s">
        <v>314</v>
      </c>
      <c r="C102" s="20" t="str">
        <f>_xlfn.CONCAT(
    "&lt;a href=", """",
    _xlfn.XLOOKUP(B101, 'URL-DATA'!G101:G333, 'URL-DATA'!AE101:AE333, "No encontrado", 0),
    """ align=", """left""",
    " class=", """fleft""",
    "&gt;    &lt;span class=", """mso1""", "&gt;arrow_left_alt   &lt;/span&gt;&lt;/a&gt;"
)</f>
        <v>&lt;a href="/cantos/resucito/l/lasiegadelasnaciones.html" align="left" class="fleft"&gt;    &lt;span class="mso1"&gt;arrow_left_alt   &lt;/span&gt;&lt;/a&gt;</v>
      </c>
      <c r="D102" s="20" t="str">
        <f>_xlfn.CONCAT(
    "&lt;a href=", """",
    _xlfn.XLOOKUP(B103, 'URL-DATA'!G102:G334, 'URL-DATA'!AE102:AE334, "No encontrado", 0),
    """ align=", """right""",
    " class=", """fright""",
    "&gt;    &lt;span class=", """mso1""", "&gt;arrow_right_alt   &lt;/span&gt;&lt;/a&gt;"
)</f>
        <v>&lt;a href="/cantos/resucito/l/lasarmasdelaluz.html" align="right" class="fright"&gt;    &lt;span class="mso1"&gt;arrow_right_alt   &lt;/span&gt;&lt;/a&gt;</v>
      </c>
      <c r="E102" s="20"/>
      <c r="F102" s="20"/>
      <c r="G102" t="str">
        <f>_xlfn.CONCAT(
    "&lt;a href=", """",
    _xlfn.XLOOKUP(B101, 'URL-DATA'!G101:G333, 'URL-DATA'!AE101:AE333, "No encontrado", 0),
    """ align=", """left""",
    " class=", """fleft""",
    "&gt;    &lt;span class=", """mso1""", "&gt;arrow_left_alt   &lt;/span&gt;&lt;/a&gt;"
)</f>
        <v>&lt;a href="/cantos/resucito/l/lasiegadelasnaciones.html" align="left" class="fleft"&gt;    &lt;span class="mso1"&gt;arrow_left_alt   &lt;/span&gt;&lt;/a&gt;</v>
      </c>
      <c r="H102" t="str">
        <f>_xlfn.CONCAT(
    "&lt;a href=", """",
    _xlfn.XLOOKUP(B103, 'URL-DATA'!G102:G334, 'URL-DATA'!AE102:AE334, "No encontrado", 0),
    """ align=", """right""",
    " class=", """fright""",
    "&gt;    &lt;span class=", """mso1""", "&gt;arrow_right_alt   &lt;/span&gt;&lt;/a&gt;"
)</f>
        <v>&lt;a href="/cantos/resucito/l/lasarmasdelaluz.html" align="right" class="fright"&gt;    &lt;span class="mso1"&gt;arrow_right_alt   &lt;/span&gt;&lt;/a&gt;</v>
      </c>
    </row>
    <row r="103" spans="1:8" x14ac:dyDescent="0.35">
      <c r="A103" s="12">
        <v>102</v>
      </c>
      <c r="B103" s="13" t="s">
        <v>316</v>
      </c>
      <c r="C103" s="20" t="str">
        <f>_xlfn.CONCAT(
    "&lt;a href=", """",
    _xlfn.XLOOKUP(B102, 'URL-DATA'!G102:G334, 'URL-DATA'!AE102:AE334, "No encontrado", 0),
    """ align=", """left""",
    " class=", """fleft""",
    "&gt;    &lt;span class=", """mso1""", "&gt;arrow_left_alt   &lt;/span&gt;&lt;/a&gt;"
)</f>
        <v>&lt;a href="/cantos/resucito/l/lavozdemiamado.html" align="left" class="fleft"&gt;    &lt;span class="mso1"&gt;arrow_left_alt   &lt;/span&gt;&lt;/a&gt;</v>
      </c>
      <c r="D103" s="20" t="str">
        <f>_xlfn.CONCAT(
    "&lt;a href=", """",
    _xlfn.XLOOKUP(B104, 'URL-DATA'!G103:G335, 'URL-DATA'!AE103:AE335, "No encontrado", 0),
    """ align=", """right""",
    " class=", """fright""",
    "&gt;    &lt;span class=", """mso1""", "&gt;arrow_right_alt   &lt;/span&gt;&lt;/a&gt;"
)</f>
        <v>&lt;a href="/cantos/resucito/l/laudasion.html" align="right" class="fright"&gt;    &lt;span class="mso1"&gt;arrow_right_alt   &lt;/span&gt;&lt;/a&gt;</v>
      </c>
      <c r="E103" s="19"/>
      <c r="F103" s="19"/>
      <c r="G103" t="str">
        <f>_xlfn.CONCAT(
    "&lt;a href=", """",
    _xlfn.XLOOKUP(B102, 'URL-DATA'!G102:G334, 'URL-DATA'!AE102:AE334, "No encontrado", 0),
    """ align=", """left""",
    " class=", """fleft""",
    "&gt;    &lt;span class=", """mso1""", "&gt;arrow_left_alt   &lt;/span&gt;&lt;/a&gt;"
)</f>
        <v>&lt;a href="/cantos/resucito/l/lavozdemiamado.html" align="left" class="fleft"&gt;    &lt;span class="mso1"&gt;arrow_left_alt   &lt;/span&gt;&lt;/a&gt;</v>
      </c>
      <c r="H103" t="str">
        <f>_xlfn.CONCAT(
    "&lt;a href=", """",
    _xlfn.XLOOKUP(B104, 'URL-DATA'!G103:G335, 'URL-DATA'!AE103:AE335, "No encontrado", 0),
    """ align=", """right""",
    " class=", """fright""",
    "&gt;    &lt;span class=", """mso1""", "&gt;arrow_right_alt   &lt;/span&gt;&lt;/a&gt;"
)</f>
        <v>&lt;a href="/cantos/resucito/l/laudasion.html" align="right" class="fright"&gt;    &lt;span class="mso1"&gt;arrow_right_alt   &lt;/span&gt;&lt;/a&gt;</v>
      </c>
    </row>
    <row r="104" spans="1:8" x14ac:dyDescent="0.35">
      <c r="A104" s="14">
        <v>103</v>
      </c>
      <c r="B104" s="15" t="s">
        <v>318</v>
      </c>
      <c r="C104" s="20" t="str">
        <f>_xlfn.CONCAT(
    "&lt;a href=", """",
    _xlfn.XLOOKUP(B103, 'URL-DATA'!G103:G335, 'URL-DATA'!AE103:AE335, "No encontrado", 0),
    """ align=", """left""",
    " class=", """fleft""",
    "&gt;    &lt;span class=", """mso1""", "&gt;arrow_left_alt   &lt;/span&gt;&lt;/a&gt;"
)</f>
        <v>&lt;a href="/cantos/resucito/l/lasarmasdelaluz.html" align="left" class="fleft"&gt;    &lt;span class="mso1"&gt;arrow_left_alt   &lt;/span&gt;&lt;/a&gt;</v>
      </c>
      <c r="D104" s="20" t="str">
        <f>_xlfn.CONCAT(
    "&lt;a href=", """",
    _xlfn.XLOOKUP(B105, 'URL-DATA'!G104:G336, 'URL-DATA'!AE104:AE336, "No encontrado", 0),
    """ align=", """right""",
    " class=", """fright""",
    "&gt;    &lt;span class=", """mso1""", "&gt;arrow_right_alt   &lt;/span&gt;&lt;/a&gt;"
)</f>
        <v>&lt;a href="/cantos/resucito/l/levantomisojosalosmontes.html" align="right" class="fright"&gt;    &lt;span class="mso1"&gt;arrow_right_alt   &lt;/span&gt;&lt;/a&gt;</v>
      </c>
      <c r="E104" s="20"/>
      <c r="F104" s="20"/>
      <c r="G104" t="str">
        <f>_xlfn.CONCAT(
    "&lt;a href=", """",
    _xlfn.XLOOKUP(B103, 'URL-DATA'!G103:G335, 'URL-DATA'!AE103:AE335, "No encontrado", 0),
    """ align=", """left""",
    " class=", """fleft""",
    "&gt;    &lt;span class=", """mso1""", "&gt;arrow_left_alt   &lt;/span&gt;&lt;/a&gt;"
)</f>
        <v>&lt;a href="/cantos/resucito/l/lasarmasdelaluz.html" align="left" class="fleft"&gt;    &lt;span class="mso1"&gt;arrow_left_alt   &lt;/span&gt;&lt;/a&gt;</v>
      </c>
      <c r="H104" t="str">
        <f>_xlfn.CONCAT(
    "&lt;a href=", """",
    _xlfn.XLOOKUP(B105, 'URL-DATA'!G104:G336, 'URL-DATA'!AE104:AE336, "No encontrado", 0),
    """ align=", """right""",
    " class=", """fright""",
    "&gt;    &lt;span class=", """mso1""", "&gt;arrow_right_alt   &lt;/span&gt;&lt;/a&gt;"
)</f>
        <v>&lt;a href="/cantos/resucito/l/levantomisojosalosmontes.html" align="right" class="fright"&gt;    &lt;span class="mso1"&gt;arrow_right_alt   &lt;/span&gt;&lt;/a&gt;</v>
      </c>
    </row>
    <row r="105" spans="1:8" x14ac:dyDescent="0.35">
      <c r="A105" s="12">
        <v>105</v>
      </c>
      <c r="B105" s="13" t="s">
        <v>325</v>
      </c>
      <c r="C105" s="20" t="str">
        <f>_xlfn.CONCAT(
    "&lt;a href=", """",
    _xlfn.XLOOKUP(B104, 'URL-DATA'!G104:G336, 'URL-DATA'!AE104:AE336, "No encontrado", 0),
    """ align=", """left""",
    " class=", """fleft""",
    "&gt;    &lt;span class=", """mso1""", "&gt;arrow_left_alt   &lt;/span&gt;&lt;/a&gt;"
)</f>
        <v>&lt;a href="/cantos/resucito/l/laudasion.html" align="left" class="fleft"&gt;    &lt;span class="mso1"&gt;arrow_left_alt   &lt;/span&gt;&lt;/a&gt;</v>
      </c>
      <c r="D105" s="20" t="str">
        <f>_xlfn.CONCAT(
    "&lt;a href=", """",
    _xlfn.XLOOKUP(B106, 'URL-DATA'!G105:G337, 'URL-DATA'!AE105:AE337, "No encontrado", 0),
    """ align=", """right""",
    " class=", """fright""",
    "&gt;    &lt;span class=", """mso1""", "&gt;arrow_right_alt   &lt;/span&gt;&lt;/a&gt;"
)</f>
        <v>&lt;a href="/cantos/resucito/l/lleguehastatupresenciamiclamor.html" align="right" class="fright"&gt;    &lt;span class="mso1"&gt;arrow_right_alt   &lt;/span&gt;&lt;/a&gt;</v>
      </c>
      <c r="E105" s="19"/>
      <c r="F105" s="19"/>
      <c r="G105" t="str">
        <f>_xlfn.CONCAT(
    "&lt;a href=", """",
    _xlfn.XLOOKUP(B104, 'URL-DATA'!G104:G336, 'URL-DATA'!AE104:AE336, "No encontrado", 0),
    """ align=", """left""",
    " class=", """fleft""",
    "&gt;    &lt;span class=", """mso1""", "&gt;arrow_left_alt   &lt;/span&gt;&lt;/a&gt;"
)</f>
        <v>&lt;a href="/cantos/resucito/l/laudasion.html" align="left" class="fleft"&gt;    &lt;span class="mso1"&gt;arrow_left_alt   &lt;/span&gt;&lt;/a&gt;</v>
      </c>
      <c r="H105" t="str">
        <f>_xlfn.CONCAT(
    "&lt;a href=", """",
    _xlfn.XLOOKUP(B106, 'URL-DATA'!G105:G337, 'URL-DATA'!AE105:AE337, "No encontrado", 0),
    """ align=", """right""",
    " class=", """fright""",
    "&gt;    &lt;span class=", """mso1""", "&gt;arrow_right_alt   &lt;/span&gt;&lt;/a&gt;"
)</f>
        <v>&lt;a href="/cantos/resucito/l/lleguehastatupresenciamiclamor.html" align="right" class="fright"&gt;    &lt;span class="mso1"&gt;arrow_right_alt   &lt;/span&gt;&lt;/a&gt;</v>
      </c>
    </row>
    <row r="106" spans="1:8" x14ac:dyDescent="0.35">
      <c r="A106" s="14">
        <v>106</v>
      </c>
      <c r="B106" s="15" t="s">
        <v>327</v>
      </c>
      <c r="C106" s="20" t="str">
        <f>_xlfn.CONCAT(
    "&lt;a href=", """",
    _xlfn.XLOOKUP(B105, 'URL-DATA'!G105:G337, 'URL-DATA'!AE105:AE337, "No encontrado", 0),
    """ align=", """left""",
    " class=", """fleft""",
    "&gt;    &lt;span class=", """mso1""", "&gt;arrow_left_alt   &lt;/span&gt;&lt;/a&gt;"
)</f>
        <v>&lt;a href="/cantos/resucito/l/levantomisojosalosmontes.html" align="left" class="fleft"&gt;    &lt;span class="mso1"&gt;arrow_left_alt   &lt;/span&gt;&lt;/a&gt;</v>
      </c>
      <c r="D106" s="20" t="str">
        <f>_xlfn.CONCAT(
    "&lt;a href=", """",
    _xlfn.XLOOKUP(B107, 'URL-DATA'!G106:G338, 'URL-DATA'!AE106:AE338, "No encontrado", 0),
    """ align=", """right""",
    " class=", """fright""",
    "&gt;    &lt;span class=", """mso1""", "&gt;arrow_right_alt   &lt;/span&gt;&lt;/a&gt;"
)</f>
        <v>&lt;a href="/cantos/resucito/l/llevamealcielo.html" align="right" class="fright"&gt;    &lt;span class="mso1"&gt;arrow_right_alt   &lt;/span&gt;&lt;/a&gt;</v>
      </c>
      <c r="E106" s="20"/>
      <c r="F106" s="20"/>
      <c r="G106" t="str">
        <f>_xlfn.CONCAT(
    "&lt;a href=", """",
    _xlfn.XLOOKUP(B105, 'URL-DATA'!G105:G337, 'URL-DATA'!AE105:AE337, "No encontrado", 0),
    """ align=", """left""",
    " class=", """fleft""",
    "&gt;    &lt;span class=", """mso1""", "&gt;arrow_left_alt   &lt;/span&gt;&lt;/a&gt;"
)</f>
        <v>&lt;a href="/cantos/resucito/l/levantomisojosalosmontes.html" align="left" class="fleft"&gt;    &lt;span class="mso1"&gt;arrow_left_alt   &lt;/span&gt;&lt;/a&gt;</v>
      </c>
      <c r="H106" t="str">
        <f>_xlfn.CONCAT(
    "&lt;a href=", """",
    _xlfn.XLOOKUP(B107, 'URL-DATA'!G106:G338, 'URL-DATA'!AE106:AE338, "No encontrado", 0),
    """ align=", """right""",
    " class=", """fright""",
    "&gt;    &lt;span class=", """mso1""", "&gt;arrow_right_alt   &lt;/span&gt;&lt;/a&gt;"
)</f>
        <v>&lt;a href="/cantos/resucito/l/llevamealcielo.html" align="right" class="fright"&gt;    &lt;span class="mso1"&gt;arrow_right_alt   &lt;/span&gt;&lt;/a&gt;</v>
      </c>
    </row>
    <row r="107" spans="1:8" x14ac:dyDescent="0.35">
      <c r="A107" s="12">
        <v>107</v>
      </c>
      <c r="B107" s="13" t="s">
        <v>329</v>
      </c>
      <c r="C107" s="20" t="str">
        <f>_xlfn.CONCAT(
    "&lt;a href=", """",
    _xlfn.XLOOKUP(B106, 'URL-DATA'!G106:G338, 'URL-DATA'!AE106:AE338, "No encontrado", 0),
    """ align=", """left""",
    " class=", """fleft""",
    "&gt;    &lt;span class=", """mso1""", "&gt;arrow_left_alt   &lt;/span&gt;&lt;/a&gt;"
)</f>
        <v>&lt;a href="/cantos/resucito/l/lleguehastatupresenciamiclamor.html" align="left" class="fleft"&gt;    &lt;span class="mso1"&gt;arrow_left_alt   &lt;/span&gt;&lt;/a&gt;</v>
      </c>
      <c r="D107" s="20" t="str">
        <f>_xlfn.CONCAT(
    "&lt;a href=", """",
    _xlfn.XLOOKUP(B108, 'URL-DATA'!G107:G339, 'URL-DATA'!AE107:AE339, "No encontrado", 0),
    """ align=", """right""",
    " class=", """fright""",
    "&gt;    &lt;span class=", """mso1""", "&gt;arrow_right_alt   &lt;/span&gt;&lt;/a&gt;"
)</f>
        <v>&lt;a href="/cantos/resucito/m/magnificat.html" align="right" class="fright"&gt;    &lt;span class="mso1"&gt;arrow_right_alt   &lt;/span&gt;&lt;/a&gt;</v>
      </c>
      <c r="E107" s="19"/>
      <c r="F107" s="19"/>
      <c r="G107" t="str">
        <f>_xlfn.CONCAT(
    "&lt;a href=", """",
    _xlfn.XLOOKUP(B106, 'URL-DATA'!G106:G338, 'URL-DATA'!AE106:AE338, "No encontrado", 0),
    """ align=", """left""",
    " class=", """fleft""",
    "&gt;    &lt;span class=", """mso1""", "&gt;arrow_left_alt   &lt;/span&gt;&lt;/a&gt;"
)</f>
        <v>&lt;a href="/cantos/resucito/l/lleguehastatupresenciamiclamor.html" align="left" class="fleft"&gt;    &lt;span class="mso1"&gt;arrow_left_alt   &lt;/span&gt;&lt;/a&gt;</v>
      </c>
      <c r="H107" t="str">
        <f>_xlfn.CONCAT(
    "&lt;a href=", """",
    _xlfn.XLOOKUP(B108, 'URL-DATA'!G107:G339, 'URL-DATA'!AE107:AE339, "No encontrado", 0),
    """ align=", """right""",
    " class=", """fright""",
    "&gt;    &lt;span class=", """mso1""", "&gt;arrow_right_alt   &lt;/span&gt;&lt;/a&gt;"
)</f>
        <v>&lt;a href="/cantos/resucito/m/magnificat.html" align="right" class="fright"&gt;    &lt;span class="mso1"&gt;arrow_right_alt   &lt;/span&gt;&lt;/a&gt;</v>
      </c>
    </row>
    <row r="108" spans="1:8" x14ac:dyDescent="0.35">
      <c r="A108" s="14">
        <v>108</v>
      </c>
      <c r="B108" s="15" t="s">
        <v>331</v>
      </c>
      <c r="C108" s="20" t="str">
        <f>_xlfn.CONCAT(
    "&lt;a href=", """",
    _xlfn.XLOOKUP(B107, 'URL-DATA'!G107:G339, 'URL-DATA'!AE107:AE339, "No encontrado", 0),
    """ align=", """left""",
    " class=", """fleft""",
    "&gt;    &lt;span class=", """mso1""", "&gt;arrow_left_alt   &lt;/span&gt;&lt;/a&gt;"
)</f>
        <v>&lt;a href="/cantos/resucito/l/llevamealcielo.html" align="left" class="fleft"&gt;    &lt;span class="mso1"&gt;arrow_left_alt   &lt;/span&gt;&lt;/a&gt;</v>
      </c>
      <c r="D108" s="20" t="str">
        <f>_xlfn.CONCAT(
    "&lt;a href=", """",
    _xlfn.XLOOKUP(B109, 'URL-DATA'!G108:G340, 'URL-DATA'!AE108:AE340, "No encontrado", 0),
    """ align=", """right""",
    " class=", """fright""",
    "&gt;    &lt;span class=", """mso1""", "&gt;arrow_right_alt   &lt;/span&gt;&lt;/a&gt;"
)</f>
        <v>&lt;a href="/cantos/resucito/m/mariacasadebendicion.html" align="right" class="fright"&gt;    &lt;span class="mso1"&gt;arrow_right_alt   &lt;/span&gt;&lt;/a&gt;</v>
      </c>
      <c r="E108" s="20"/>
      <c r="F108" s="20"/>
      <c r="G108" t="str">
        <f>_xlfn.CONCAT(
    "&lt;a href=", """",
    _xlfn.XLOOKUP(B107, 'URL-DATA'!G107:G339, 'URL-DATA'!AE107:AE339, "No encontrado", 0),
    """ align=", """left""",
    " class=", """fleft""",
    "&gt;    &lt;span class=", """mso1""", "&gt;arrow_left_alt   &lt;/span&gt;&lt;/a&gt;"
)</f>
        <v>&lt;a href="/cantos/resucito/l/llevamealcielo.html" align="left" class="fleft"&gt;    &lt;span class="mso1"&gt;arrow_left_alt   &lt;/span&gt;&lt;/a&gt;</v>
      </c>
      <c r="H108" t="str">
        <f>_xlfn.CONCAT(
    "&lt;a href=", """",
    _xlfn.XLOOKUP(B109, 'URL-DATA'!G108:G340, 'URL-DATA'!AE108:AE340, "No encontrado", 0),
    """ align=", """right""",
    " class=", """fright""",
    "&gt;    &lt;span class=", """mso1""", "&gt;arrow_right_alt   &lt;/span&gt;&lt;/a&gt;"
)</f>
        <v>&lt;a href="/cantos/resucito/m/mariacasadebendicion.html" align="right" class="fright"&gt;    &lt;span class="mso1"&gt;arrow_right_alt   &lt;/span&gt;&lt;/a&gt;</v>
      </c>
    </row>
    <row r="109" spans="1:8" x14ac:dyDescent="0.35">
      <c r="A109" s="12">
        <v>109</v>
      </c>
      <c r="B109" s="13" t="s">
        <v>335</v>
      </c>
      <c r="C109" s="20" t="str">
        <f>_xlfn.CONCAT(
    "&lt;a href=", """",
    _xlfn.XLOOKUP(B108, 'URL-DATA'!G108:G340, 'URL-DATA'!AE108:AE340, "No encontrado", 0),
    """ align=", """left""",
    " class=", """fleft""",
    "&gt;    &lt;span class=", """mso1""", "&gt;arrow_left_alt   &lt;/span&gt;&lt;/a&gt;"
)</f>
        <v>&lt;a href="/cantos/resucito/m/magnificat.html" align="left" class="fleft"&gt;    &lt;span class="mso1"&gt;arrow_left_alt   &lt;/span&gt;&lt;/a&gt;</v>
      </c>
      <c r="D109" s="20" t="str">
        <f>_xlfn.CONCAT(
    "&lt;a href=", """",
    _xlfn.XLOOKUP(B110, 'URL-DATA'!G109:G341, 'URL-DATA'!AE109:AE341, "No encontrado", 0),
    """ align=", """right""",
    " class=", """fright""",
    "&gt;    &lt;span class=", """mso1""", "&gt;arrow_right_alt   &lt;/span&gt;&lt;/a&gt;"
)</f>
        <v>&lt;a href="/cantos/resucito/m/mariadejasnagöra.html" align="right" class="fright"&gt;    &lt;span class="mso1"&gt;arrow_right_alt   &lt;/span&gt;&lt;/a&gt;</v>
      </c>
      <c r="E109" s="19"/>
      <c r="F109" s="19"/>
      <c r="G109" t="str">
        <f>_xlfn.CONCAT(
    "&lt;a href=", """",
    _xlfn.XLOOKUP(B108, 'URL-DATA'!G108:G340, 'URL-DATA'!AE108:AE340, "No encontrado", 0),
    """ align=", """left""",
    " class=", """fleft""",
    "&gt;    &lt;span class=", """mso1""", "&gt;arrow_left_alt   &lt;/span&gt;&lt;/a&gt;"
)</f>
        <v>&lt;a href="/cantos/resucito/m/magnificat.html" align="left" class="fleft"&gt;    &lt;span class="mso1"&gt;arrow_left_alt   &lt;/span&gt;&lt;/a&gt;</v>
      </c>
      <c r="H109" t="str">
        <f>_xlfn.CONCAT(
    "&lt;a href=", """",
    _xlfn.XLOOKUP(B110, 'URL-DATA'!G109:G341, 'URL-DATA'!AE109:AE341, "No encontrado", 0),
    """ align=", """right""",
    " class=", """fright""",
    "&gt;    &lt;span class=", """mso1""", "&gt;arrow_right_alt   &lt;/span&gt;&lt;/a&gt;"
)</f>
        <v>&lt;a href="/cantos/resucito/m/mariadejasnagöra.html" align="right" class="fright"&gt;    &lt;span class="mso1"&gt;arrow_right_alt   &lt;/span&gt;&lt;/a&gt;</v>
      </c>
    </row>
    <row r="110" spans="1:8" x14ac:dyDescent="0.35">
      <c r="A110" s="14">
        <v>110</v>
      </c>
      <c r="B110" s="15" t="s">
        <v>333</v>
      </c>
      <c r="C110" s="20" t="str">
        <f>_xlfn.CONCAT(
    "&lt;a href=", """",
    _xlfn.XLOOKUP(B109, 'URL-DATA'!G109:G341, 'URL-DATA'!AE109:AE341, "No encontrado", 0),
    """ align=", """left""",
    " class=", """fleft""",
    "&gt;    &lt;span class=", """mso1""", "&gt;arrow_left_alt   &lt;/span&gt;&lt;/a&gt;"
)</f>
        <v>&lt;a href="/cantos/resucito/m/mariacasadebendicion.html" align="left" class="fleft"&gt;    &lt;span class="mso1"&gt;arrow_left_alt   &lt;/span&gt;&lt;/a&gt;</v>
      </c>
      <c r="D110" s="20" t="str">
        <f>_xlfn.CONCAT(
    "&lt;a href=", """",
    _xlfn.XLOOKUP(B111, 'URL-DATA'!G110:G342, 'URL-DATA'!AE110:AE342, "No encontrado", 0),
    """ align=", """right""",
    " class=", """fright""",
    "&gt;    &lt;span class=", """mso1""", "&gt;arrow_right_alt   &lt;/span&gt;&lt;/a&gt;"
)</f>
        <v>&lt;a href="/cantos/resucito/m/mariamadredelaiglesia.html" align="right" class="fright"&gt;    &lt;span class="mso1"&gt;arrow_right_alt   &lt;/span&gt;&lt;/a&gt;</v>
      </c>
      <c r="E110" s="20"/>
      <c r="F110" s="20"/>
      <c r="G110" t="str">
        <f>_xlfn.CONCAT(
    "&lt;a href=", """",
    _xlfn.XLOOKUP(B109, 'URL-DATA'!G109:G341, 'URL-DATA'!AE109:AE341, "No encontrado", 0),
    """ align=", """left""",
    " class=", """fleft""",
    "&gt;    &lt;span class=", """mso1""", "&gt;arrow_left_alt   &lt;/span&gt;&lt;/a&gt;"
)</f>
        <v>&lt;a href="/cantos/resucito/m/mariacasadebendicion.html" align="left" class="fleft"&gt;    &lt;span class="mso1"&gt;arrow_left_alt   &lt;/span&gt;&lt;/a&gt;</v>
      </c>
      <c r="H110" t="str">
        <f>_xlfn.CONCAT(
    "&lt;a href=", """",
    _xlfn.XLOOKUP(B111, 'URL-DATA'!G110:G342, 'URL-DATA'!AE110:AE342, "No encontrado", 0),
    """ align=", """right""",
    " class=", """fright""",
    "&gt;    &lt;span class=", """mso1""", "&gt;arrow_right_alt   &lt;/span&gt;&lt;/a&gt;"
)</f>
        <v>&lt;a href="/cantos/resucito/m/mariamadredelaiglesia.html" align="right" class="fright"&gt;    &lt;span class="mso1"&gt;arrow_right_alt   &lt;/span&gt;&lt;/a&gt;</v>
      </c>
    </row>
    <row r="111" spans="1:8" x14ac:dyDescent="0.35">
      <c r="A111" s="12">
        <v>111</v>
      </c>
      <c r="B111" s="13" t="s">
        <v>337</v>
      </c>
      <c r="C111" s="20" t="str">
        <f>_xlfn.CONCAT(
    "&lt;a href=", """",
    _xlfn.XLOOKUP(B110, 'URL-DATA'!G110:G342, 'URL-DATA'!AE110:AE342, "No encontrado", 0),
    """ align=", """left""",
    " class=", """fleft""",
    "&gt;    &lt;span class=", """mso1""", "&gt;arrow_left_alt   &lt;/span&gt;&lt;/a&gt;"
)</f>
        <v>&lt;a href="/cantos/resucito/m/mariadejasnagöra.html" align="left" class="fleft"&gt;    &lt;span class="mso1"&gt;arrow_left_alt   &lt;/span&gt;&lt;/a&gt;</v>
      </c>
      <c r="D111" s="20" t="str">
        <f>_xlfn.CONCAT(
    "&lt;a href=", """",
    _xlfn.XLOOKUP(B112, 'URL-DATA'!G111:G343, 'URL-DATA'!AE111:AE343, "No encontrado", 0),
    """ align=", """right""",
    " class=", """fright""",
    "&gt;    &lt;span class=", """mso1""", "&gt;arrow_right_alt   &lt;/span&gt;&lt;/a&gt;"
)</f>
        <v>&lt;a href="/cantos/resucito/m/mariamadredelcaminoardiente.html" align="right" class="fright"&gt;    &lt;span class="mso1"&gt;arrow_right_alt   &lt;/span&gt;&lt;/a&gt;</v>
      </c>
      <c r="E111" s="19"/>
      <c r="F111" s="19"/>
      <c r="G111" t="str">
        <f>_xlfn.CONCAT(
    "&lt;a href=", """",
    _xlfn.XLOOKUP(B110, 'URL-DATA'!G110:G342, 'URL-DATA'!AE110:AE342, "No encontrado", 0),
    """ align=", """left""",
    " class=", """fleft""",
    "&gt;    &lt;span class=", """mso1""", "&gt;arrow_left_alt   &lt;/span&gt;&lt;/a&gt;"
)</f>
        <v>&lt;a href="/cantos/resucito/m/mariadejasnagöra.html" align="left" class="fleft"&gt;    &lt;span class="mso1"&gt;arrow_left_alt   &lt;/span&gt;&lt;/a&gt;</v>
      </c>
      <c r="H111" t="str">
        <f>_xlfn.CONCAT(
    "&lt;a href=", """",
    _xlfn.XLOOKUP(B112, 'URL-DATA'!G111:G343, 'URL-DATA'!AE111:AE343, "No encontrado", 0),
    """ align=", """right""",
    " class=", """fright""",
    "&gt;    &lt;span class=", """mso1""", "&gt;arrow_right_alt   &lt;/span&gt;&lt;/a&gt;"
)</f>
        <v>&lt;a href="/cantos/resucito/m/mariamadredelcaminoardiente.html" align="right" class="fright"&gt;    &lt;span class="mso1"&gt;arrow_right_alt   &lt;/span&gt;&lt;/a&gt;</v>
      </c>
    </row>
    <row r="112" spans="1:8" x14ac:dyDescent="0.35">
      <c r="A112" s="14">
        <v>112</v>
      </c>
      <c r="B112" s="15" t="s">
        <v>339</v>
      </c>
      <c r="C112" s="20" t="str">
        <f>_xlfn.CONCAT(
    "&lt;a href=", """",
    _xlfn.XLOOKUP(B111, 'URL-DATA'!G111:G343, 'URL-DATA'!AE111:AE343, "No encontrado", 0),
    """ align=", """left""",
    " class=", """fleft""",
    "&gt;    &lt;span class=", """mso1""", "&gt;arrow_left_alt   &lt;/span&gt;&lt;/a&gt;"
)</f>
        <v>&lt;a href="/cantos/resucito/m/mariamadredelaiglesia.html" align="left" class="fleft"&gt;    &lt;span class="mso1"&gt;arrow_left_alt   &lt;/span&gt;&lt;/a&gt;</v>
      </c>
      <c r="D112" s="20" t="str">
        <f>_xlfn.CONCAT(
    "&lt;a href=", """",
    _xlfn.XLOOKUP(B113, 'URL-DATA'!G112:G344, 'URL-DATA'!AE112:AE344, "No encontrado", 0),
    """ align=", """right""",
    " class=", """fright""",
    "&gt;    &lt;span class=", """mso1""", "&gt;arrow_right_alt   &lt;/span&gt;&lt;/a&gt;"
)</f>
        <v>&lt;a href="/cantos/resucito/m/mariapequenamaria.html" align="right" class="fright"&gt;    &lt;span class="mso1"&gt;arrow_right_alt   &lt;/span&gt;&lt;/a&gt;</v>
      </c>
      <c r="E112" s="20"/>
      <c r="F112" s="20"/>
      <c r="G112" t="str">
        <f>_xlfn.CONCAT(
    "&lt;a href=", """",
    _xlfn.XLOOKUP(B111, 'URL-DATA'!G111:G343, 'URL-DATA'!AE111:AE343, "No encontrado", 0),
    """ align=", """left""",
    " class=", """fleft""",
    "&gt;    &lt;span class=", """mso1""", "&gt;arrow_left_alt   &lt;/span&gt;&lt;/a&gt;"
)</f>
        <v>&lt;a href="/cantos/resucito/m/mariamadredelaiglesia.html" align="left" class="fleft"&gt;    &lt;span class="mso1"&gt;arrow_left_alt   &lt;/span&gt;&lt;/a&gt;</v>
      </c>
      <c r="H112" t="str">
        <f>_xlfn.CONCAT(
    "&lt;a href=", """",
    _xlfn.XLOOKUP(B113, 'URL-DATA'!G112:G344, 'URL-DATA'!AE112:AE344, "No encontrado", 0),
    """ align=", """right""",
    " class=", """fright""",
    "&gt;    &lt;span class=", """mso1""", "&gt;arrow_right_alt   &lt;/span&gt;&lt;/a&gt;"
)</f>
        <v>&lt;a href="/cantos/resucito/m/mariapequenamaria.html" align="right" class="fright"&gt;    &lt;span class="mso1"&gt;arrow_right_alt   &lt;/span&gt;&lt;/a&gt;</v>
      </c>
    </row>
    <row r="113" spans="1:8" x14ac:dyDescent="0.35">
      <c r="A113" s="12">
        <v>113</v>
      </c>
      <c r="B113" s="13" t="s">
        <v>341</v>
      </c>
      <c r="C113" s="20" t="str">
        <f>_xlfn.CONCAT(
    "&lt;a href=", """",
    _xlfn.XLOOKUP(B112, 'URL-DATA'!G112:G344, 'URL-DATA'!AE112:AE344, "No encontrado", 0),
    """ align=", """left""",
    " class=", """fleft""",
    "&gt;    &lt;span class=", """mso1""", "&gt;arrow_left_alt   &lt;/span&gt;&lt;/a&gt;"
)</f>
        <v>&lt;a href="/cantos/resucito/m/mariamadredelcaminoardiente.html" align="left" class="fleft"&gt;    &lt;span class="mso1"&gt;arrow_left_alt   &lt;/span&gt;&lt;/a&gt;</v>
      </c>
      <c r="D113" s="20" t="str">
        <f>_xlfn.CONCAT(
    "&lt;a href=", """",
    _xlfn.XLOOKUP(B114, 'URL-DATA'!G113:G345, 'URL-DATA'!AE113:AE345, "No encontrado", 0),
    """ align=", """right""",
    " class=", """fright""",
    "&gt;    &lt;span class=", """mso1""", "&gt;arrow_right_alt   &lt;/span&gt;&lt;/a&gt;"
)</f>
        <v>&lt;a href="/cantos/resucito/m/meensenaraselcaminodelavida.html" align="right" class="fright"&gt;    &lt;span class="mso1"&gt;arrow_right_alt   &lt;/span&gt;&lt;/a&gt;</v>
      </c>
      <c r="E113" s="19"/>
      <c r="F113" s="19"/>
      <c r="G113" t="str">
        <f>_xlfn.CONCAT(
    "&lt;a href=", """",
    _xlfn.XLOOKUP(B112, 'URL-DATA'!G112:G344, 'URL-DATA'!AE112:AE344, "No encontrado", 0),
    """ align=", """left""",
    " class=", """fleft""",
    "&gt;    &lt;span class=", """mso1""", "&gt;arrow_left_alt   &lt;/span&gt;&lt;/a&gt;"
)</f>
        <v>&lt;a href="/cantos/resucito/m/mariamadredelcaminoardiente.html" align="left" class="fleft"&gt;    &lt;span class="mso1"&gt;arrow_left_alt   &lt;/span&gt;&lt;/a&gt;</v>
      </c>
      <c r="H113" t="str">
        <f>_xlfn.CONCAT(
    "&lt;a href=", """",
    _xlfn.XLOOKUP(B114, 'URL-DATA'!G113:G345, 'URL-DATA'!AE113:AE345, "No encontrado", 0),
    """ align=", """right""",
    " class=", """fright""",
    "&gt;    &lt;span class=", """mso1""", "&gt;arrow_right_alt   &lt;/span&gt;&lt;/a&gt;"
)</f>
        <v>&lt;a href="/cantos/resucito/m/meensenaraselcaminodelavida.html" align="right" class="fright"&gt;    &lt;span class="mso1"&gt;arrow_right_alt   &lt;/span&gt;&lt;/a&gt;</v>
      </c>
    </row>
    <row r="114" spans="1:8" x14ac:dyDescent="0.35">
      <c r="A114" s="14">
        <v>114</v>
      </c>
      <c r="B114" s="15" t="s">
        <v>343</v>
      </c>
      <c r="C114" s="20" t="str">
        <f>_xlfn.CONCAT(
    "&lt;a href=", """",
    _xlfn.XLOOKUP(B113, 'URL-DATA'!G113:G345, 'URL-DATA'!AE113:AE345, "No encontrado", 0),
    """ align=", """left""",
    " class=", """fleft""",
    "&gt;    &lt;span class=", """mso1""", "&gt;arrow_left_alt   &lt;/span&gt;&lt;/a&gt;"
)</f>
        <v>&lt;a href="/cantos/resucito/m/mariapequenamaria.html" align="left" class="fleft"&gt;    &lt;span class="mso1"&gt;arrow_left_alt   &lt;/span&gt;&lt;/a&gt;</v>
      </c>
      <c r="D114" s="20" t="str">
        <f>_xlfn.CONCAT(
    "&lt;a href=", """",
    _xlfn.XLOOKUP(B115, 'URL-DATA'!G114:G346, 'URL-DATA'!AE114:AE346, "No encontrado", 0),
    """ align=", """right""",
    " class=", """fright""",
    "&gt;    &lt;span class=", """mso1""", "&gt;arrow_right_alt   &lt;/span&gt;&lt;/a&gt;"
)</f>
        <v>&lt;a href="/cantos/resucito/m/mehasseducidosenor.html" align="right" class="fright"&gt;    &lt;span class="mso1"&gt;arrow_right_alt   &lt;/span&gt;&lt;/a&gt;</v>
      </c>
      <c r="E114" s="20"/>
      <c r="F114" s="20"/>
      <c r="G114" t="str">
        <f>_xlfn.CONCAT(
    "&lt;a href=", """",
    _xlfn.XLOOKUP(B113, 'URL-DATA'!G113:G345, 'URL-DATA'!AE113:AE345, "No encontrado", 0),
    """ align=", """left""",
    " class=", """fleft""",
    "&gt;    &lt;span class=", """mso1""", "&gt;arrow_left_alt   &lt;/span&gt;&lt;/a&gt;"
)</f>
        <v>&lt;a href="/cantos/resucito/m/mariapequenamaria.html" align="left" class="fleft"&gt;    &lt;span class="mso1"&gt;arrow_left_alt   &lt;/span&gt;&lt;/a&gt;</v>
      </c>
      <c r="H114" t="str">
        <f>_xlfn.CONCAT(
    "&lt;a href=", """",
    _xlfn.XLOOKUP(B115, 'URL-DATA'!G114:G346, 'URL-DATA'!AE114:AE346, "No encontrado", 0),
    """ align=", """right""",
    " class=", """fright""",
    "&gt;    &lt;span class=", """mso1""", "&gt;arrow_right_alt   &lt;/span&gt;&lt;/a&gt;"
)</f>
        <v>&lt;a href="/cantos/resucito/m/mehasseducidosenor.html" align="right" class="fright"&gt;    &lt;span class="mso1"&gt;arrow_right_alt   &lt;/span&gt;&lt;/a&gt;</v>
      </c>
    </row>
    <row r="115" spans="1:8" x14ac:dyDescent="0.35">
      <c r="A115" s="12">
        <v>115</v>
      </c>
      <c r="B115" s="13" t="s">
        <v>345</v>
      </c>
      <c r="C115" s="20" t="str">
        <f>_xlfn.CONCAT(
    "&lt;a href=", """",
    _xlfn.XLOOKUP(B114, 'URL-DATA'!G114:G346, 'URL-DATA'!AE114:AE346, "No encontrado", 0),
    """ align=", """left""",
    " class=", """fleft""",
    "&gt;    &lt;span class=", """mso1""", "&gt;arrow_left_alt   &lt;/span&gt;&lt;/a&gt;"
)</f>
        <v>&lt;a href="/cantos/resucito/m/meensenaraselcaminodelavida.html" align="left" class="fleft"&gt;    &lt;span class="mso1"&gt;arrow_left_alt   &lt;/span&gt;&lt;/a&gt;</v>
      </c>
      <c r="D115" s="20" t="str">
        <f>_xlfn.CONCAT(
    "&lt;a href=", """",
    _xlfn.XLOOKUP(B116, 'URL-DATA'!G115:G347, 'URL-DATA'!AE115:AE347, "No encontrado", 0),
    """ align=", """right""",
    " class=", """fright""",
    "&gt;    &lt;span class=", """mso1""", "&gt;arrow_right_alt   &lt;/span&gt;&lt;/a&gt;"
)</f>
        <v>&lt;a href="/cantos/resucito/m/miradqueestupendo.html" align="right" class="fright"&gt;    &lt;span class="mso1"&gt;arrow_right_alt   &lt;/span&gt;&lt;/a&gt;</v>
      </c>
      <c r="E115" s="19"/>
      <c r="F115" s="19"/>
      <c r="G115" t="str">
        <f>_xlfn.CONCAT(
    "&lt;a href=", """",
    _xlfn.XLOOKUP(B114, 'URL-DATA'!G114:G346, 'URL-DATA'!AE114:AE346, "No encontrado", 0),
    """ align=", """left""",
    " class=", """fleft""",
    "&gt;    &lt;span class=", """mso1""", "&gt;arrow_left_alt   &lt;/span&gt;&lt;/a&gt;"
)</f>
        <v>&lt;a href="/cantos/resucito/m/meensenaraselcaminodelavida.html" align="left" class="fleft"&gt;    &lt;span class="mso1"&gt;arrow_left_alt   &lt;/span&gt;&lt;/a&gt;</v>
      </c>
      <c r="H115" t="str">
        <f>_xlfn.CONCAT(
    "&lt;a href=", """",
    _xlfn.XLOOKUP(B116, 'URL-DATA'!G115:G347, 'URL-DATA'!AE115:AE347, "No encontrado", 0),
    """ align=", """right""",
    " class=", """fright""",
    "&gt;    &lt;span class=", """mso1""", "&gt;arrow_right_alt   &lt;/span&gt;&lt;/a&gt;"
)</f>
        <v>&lt;a href="/cantos/resucito/m/miradqueestupendo.html" align="right" class="fright"&gt;    &lt;span class="mso1"&gt;arrow_right_alt   &lt;/span&gt;&lt;/a&gt;</v>
      </c>
    </row>
    <row r="116" spans="1:8" x14ac:dyDescent="0.35">
      <c r="A116" s="14">
        <v>116</v>
      </c>
      <c r="B116" s="15" t="s">
        <v>349</v>
      </c>
      <c r="C116" s="20" t="str">
        <f>_xlfn.CONCAT(
    "&lt;a href=", """",
    _xlfn.XLOOKUP(B115, 'URL-DATA'!G115:G347, 'URL-DATA'!AE115:AE347, "No encontrado", 0),
    """ align=", """left""",
    " class=", """fleft""",
    "&gt;    &lt;span class=", """mso1""", "&gt;arrow_left_alt   &lt;/span&gt;&lt;/a&gt;"
)</f>
        <v>&lt;a href="/cantos/resucito/m/mehasseducidosenor.html" align="left" class="fleft"&gt;    &lt;span class="mso1"&gt;arrow_left_alt   &lt;/span&gt;&lt;/a&gt;</v>
      </c>
      <c r="D116" s="20" t="str">
        <f>_xlfn.CONCAT(
    "&lt;a href=", """",
    _xlfn.XLOOKUP(B117, 'URL-DATA'!G116:G348, 'URL-DATA'!AE116:AE348, "No encontrado", 0),
    """ align=", """right""",
    " class=", """fright""",
    "&gt;    &lt;span class=", """mso1""", "&gt;arrow_right_alt   &lt;/span&gt;&lt;/a&gt;"
)</f>
        <v>&lt;a href="/cantos/resucito/m/misericordiadiosmio.html" align="right" class="fright"&gt;    &lt;span class="mso1"&gt;arrow_right_alt   &lt;/span&gt;&lt;/a&gt;</v>
      </c>
      <c r="E116" s="20"/>
      <c r="F116" s="20"/>
      <c r="G116" t="str">
        <f>_xlfn.CONCAT(
    "&lt;a href=", """",
    _xlfn.XLOOKUP(B115, 'URL-DATA'!G115:G347, 'URL-DATA'!AE115:AE347, "No encontrado", 0),
    """ align=", """left""",
    " class=", """fleft""",
    "&gt;    &lt;span class=", """mso1""", "&gt;arrow_left_alt   &lt;/span&gt;&lt;/a&gt;"
)</f>
        <v>&lt;a href="/cantos/resucito/m/mehasseducidosenor.html" align="left" class="fleft"&gt;    &lt;span class="mso1"&gt;arrow_left_alt   &lt;/span&gt;&lt;/a&gt;</v>
      </c>
      <c r="H116" t="str">
        <f>_xlfn.CONCAT(
    "&lt;a href=", """",
    _xlfn.XLOOKUP(B117, 'URL-DATA'!G116:G348, 'URL-DATA'!AE116:AE348, "No encontrado", 0),
    """ align=", """right""",
    " class=", """fright""",
    "&gt;    &lt;span class=", """mso1""", "&gt;arrow_right_alt   &lt;/span&gt;&lt;/a&gt;"
)</f>
        <v>&lt;a href="/cantos/resucito/m/misericordiadiosmio.html" align="right" class="fright"&gt;    &lt;span class="mso1"&gt;arrow_right_alt   &lt;/span&gt;&lt;/a&gt;</v>
      </c>
    </row>
    <row r="117" spans="1:8" x14ac:dyDescent="0.35">
      <c r="A117" s="12">
        <v>117</v>
      </c>
      <c r="B117" s="13" t="s">
        <v>353</v>
      </c>
      <c r="C117" s="20" t="str">
        <f>_xlfn.CONCAT(
    "&lt;a href=", """",
    _xlfn.XLOOKUP(B116, 'URL-DATA'!G116:G348, 'URL-DATA'!AE116:AE348, "No encontrado", 0),
    """ align=", """left""",
    " class=", """fleft""",
    "&gt;    &lt;span class=", """mso1""", "&gt;arrow_left_alt   &lt;/span&gt;&lt;/a&gt;"
)</f>
        <v>&lt;a href="/cantos/resucito/m/miradqueestupendo.html" align="left" class="fleft"&gt;    &lt;span class="mso1"&gt;arrow_left_alt   &lt;/span&gt;&lt;/a&gt;</v>
      </c>
      <c r="D117" s="20" t="str">
        <f>_xlfn.CONCAT(
    "&lt;a href=", """",
    _xlfn.XLOOKUP(B118, 'URL-DATA'!G117:G349, 'URL-DATA'!AE117:AE349, "No encontrado", 0),
    """ align=", """right""",
    " class=", """fright""",
    "&gt;    &lt;span class=", """mso1""", "&gt;arrow_right_alt   &lt;/span&gt;&lt;/a&gt;"
)</f>
        <v>&lt;a href="/cantos/resucito/m/misericordiamiamisericordia.html" align="right" class="fright"&gt;    &lt;span class="mso1"&gt;arrow_right_alt   &lt;/span&gt;&lt;/a&gt;</v>
      </c>
      <c r="E117" s="19"/>
      <c r="F117" s="19"/>
      <c r="G117" t="str">
        <f>_xlfn.CONCAT(
    "&lt;a href=", """",
    _xlfn.XLOOKUP(B116, 'URL-DATA'!G116:G348, 'URL-DATA'!AE116:AE348, "No encontrado", 0),
    """ align=", """left""",
    " class=", """fleft""",
    "&gt;    &lt;span class=", """mso1""", "&gt;arrow_left_alt   &lt;/span&gt;&lt;/a&gt;"
)</f>
        <v>&lt;a href="/cantos/resucito/m/miradqueestupendo.html" align="left" class="fleft"&gt;    &lt;span class="mso1"&gt;arrow_left_alt   &lt;/span&gt;&lt;/a&gt;</v>
      </c>
      <c r="H117" t="str">
        <f>_xlfn.CONCAT(
    "&lt;a href=", """",
    _xlfn.XLOOKUP(B118, 'URL-DATA'!G117:G349, 'URL-DATA'!AE117:AE349, "No encontrado", 0),
    """ align=", """right""",
    " class=", """fright""",
    "&gt;    &lt;span class=", """mso1""", "&gt;arrow_right_alt   &lt;/span&gt;&lt;/a&gt;"
)</f>
        <v>&lt;a href="/cantos/resucito/m/misericordiamiamisericordia.html" align="right" class="fright"&gt;    &lt;span class="mso1"&gt;arrow_right_alt   &lt;/span&gt;&lt;/a&gt;</v>
      </c>
    </row>
    <row r="118" spans="1:8" x14ac:dyDescent="0.35">
      <c r="A118" s="14">
        <v>118</v>
      </c>
      <c r="B118" s="15" t="s">
        <v>351</v>
      </c>
      <c r="C118" s="20" t="str">
        <f>_xlfn.CONCAT(
    "&lt;a href=", """",
    _xlfn.XLOOKUP(B117, 'URL-DATA'!G117:G349, 'URL-DATA'!AE117:AE349, "No encontrado", 0),
    """ align=", """left""",
    " class=", """fleft""",
    "&gt;    &lt;span class=", """mso1""", "&gt;arrow_left_alt   &lt;/span&gt;&lt;/a&gt;"
)</f>
        <v>&lt;a href="/cantos/resucito/m/misericordiadiosmio.html" align="left" class="fleft"&gt;    &lt;span class="mso1"&gt;arrow_left_alt   &lt;/span&gt;&lt;/a&gt;</v>
      </c>
      <c r="D118" s="20" t="str">
        <f>_xlfn.CONCAT(
    "&lt;a href=", """",
    _xlfn.XLOOKUP(B119, 'URL-DATA'!G118:G350, 'URL-DATA'!AE118:AE350, "No encontrado", 0),
    """ align=", """right""",
    " class=", """fright""",
    "&gt;    &lt;span class=", """mso1""", "&gt;arrow_right_alt   &lt;/span&gt;&lt;/a&gt;"
)</f>
        <v>&lt;a href="/cantos/resucito/m/muchomehanperseguido.html" align="right" class="fright"&gt;    &lt;span class="mso1"&gt;arrow_right_alt   &lt;/span&gt;&lt;/a&gt;</v>
      </c>
      <c r="E118" s="20"/>
      <c r="F118" s="20"/>
      <c r="G118" t="str">
        <f>_xlfn.CONCAT(
    "&lt;a href=", """",
    _xlfn.XLOOKUP(B117, 'URL-DATA'!G117:G349, 'URL-DATA'!AE117:AE349, "No encontrado", 0),
    """ align=", """left""",
    " class=", """fleft""",
    "&gt;    &lt;span class=", """mso1""", "&gt;arrow_left_alt   &lt;/span&gt;&lt;/a&gt;"
)</f>
        <v>&lt;a href="/cantos/resucito/m/misericordiadiosmio.html" align="left" class="fleft"&gt;    &lt;span class="mso1"&gt;arrow_left_alt   &lt;/span&gt;&lt;/a&gt;</v>
      </c>
      <c r="H118" t="str">
        <f>_xlfn.CONCAT(
    "&lt;a href=", """",
    _xlfn.XLOOKUP(B119, 'URL-DATA'!G118:G350, 'URL-DATA'!AE118:AE350, "No encontrado", 0),
    """ align=", """right""",
    " class=", """fright""",
    "&gt;    &lt;span class=", """mso1""", "&gt;arrow_right_alt   &lt;/span&gt;&lt;/a&gt;"
)</f>
        <v>&lt;a href="/cantos/resucito/m/muchomehanperseguido.html" align="right" class="fright"&gt;    &lt;span class="mso1"&gt;arrow_right_alt   &lt;/span&gt;&lt;/a&gt;</v>
      </c>
    </row>
    <row r="119" spans="1:8" x14ac:dyDescent="0.35">
      <c r="A119" s="12">
        <v>119</v>
      </c>
      <c r="B119" s="13" t="s">
        <v>355</v>
      </c>
      <c r="C119" s="20" t="str">
        <f>_xlfn.CONCAT(
    "&lt;a href=", """",
    _xlfn.XLOOKUP(B118, 'URL-DATA'!G118:G350, 'URL-DATA'!AE118:AE350, "No encontrado", 0),
    """ align=", """left""",
    " class=", """fleft""",
    "&gt;    &lt;span class=", """mso1""", "&gt;arrow_left_alt   &lt;/span&gt;&lt;/a&gt;"
)</f>
        <v>&lt;a href="/cantos/resucito/m/misericordiamiamisericordia.html" align="left" class="fleft"&gt;    &lt;span class="mso1"&gt;arrow_left_alt   &lt;/span&gt;&lt;/a&gt;</v>
      </c>
      <c r="D119" s="20" t="str">
        <f>_xlfn.CONCAT(
    "&lt;a href=", """",
    _xlfn.XLOOKUP(B120, 'URL-DATA'!G119:G351, 'URL-DATA'!AE119:AE351, "No encontrado", 0),
    """ align=", """right""",
    " class=", """fright""",
    "&gt;    &lt;span class=", """mso1""", "&gt;arrow_right_alt   &lt;/span&gt;&lt;/a&gt;"
)</f>
        <v>&lt;a href="/cantos/resucito/n/noestaaquiresucito.html" align="right" class="fright"&gt;    &lt;span class="mso1"&gt;arrow_right_alt   &lt;/span&gt;&lt;/a&gt;</v>
      </c>
      <c r="E119" s="19"/>
      <c r="F119" s="19"/>
      <c r="G119" t="str">
        <f>_xlfn.CONCAT(
    "&lt;a href=", """",
    _xlfn.XLOOKUP(B118, 'URL-DATA'!G118:G350, 'URL-DATA'!AE118:AE350, "No encontrado", 0),
    """ align=", """left""",
    " class=", """fleft""",
    "&gt;    &lt;span class=", """mso1""", "&gt;arrow_left_alt   &lt;/span&gt;&lt;/a&gt;"
)</f>
        <v>&lt;a href="/cantos/resucito/m/misericordiamiamisericordia.html" align="left" class="fleft"&gt;    &lt;span class="mso1"&gt;arrow_left_alt   &lt;/span&gt;&lt;/a&gt;</v>
      </c>
      <c r="H119" t="str">
        <f>_xlfn.CONCAT(
    "&lt;a href=", """",
    _xlfn.XLOOKUP(B120, 'URL-DATA'!G119:G351, 'URL-DATA'!AE119:AE351, "No encontrado", 0),
    """ align=", """right""",
    " class=", """fright""",
    "&gt;    &lt;span class=", """mso1""", "&gt;arrow_right_alt   &lt;/span&gt;&lt;/a&gt;"
)</f>
        <v>&lt;a href="/cantos/resucito/n/noestaaquiresucito.html" align="right" class="fright"&gt;    &lt;span class="mso1"&gt;arrow_right_alt   &lt;/span&gt;&lt;/a&gt;</v>
      </c>
    </row>
    <row r="120" spans="1:8" x14ac:dyDescent="0.35">
      <c r="A120" s="14">
        <v>120</v>
      </c>
      <c r="B120" s="15" t="s">
        <v>359</v>
      </c>
      <c r="C120" s="20" t="str">
        <f>_xlfn.CONCAT(
    "&lt;a href=", """",
    _xlfn.XLOOKUP(B119, 'URL-DATA'!G119:G351, 'URL-DATA'!AE119:AE351, "No encontrado", 0),
    """ align=", """left""",
    " class=", """fleft""",
    "&gt;    &lt;span class=", """mso1""", "&gt;arrow_left_alt   &lt;/span&gt;&lt;/a&gt;"
)</f>
        <v>&lt;a href="/cantos/resucito/m/muchomehanperseguido.html" align="left" class="fleft"&gt;    &lt;span class="mso1"&gt;arrow_left_alt   &lt;/span&gt;&lt;/a&gt;</v>
      </c>
      <c r="D120" s="20" t="str">
        <f>_xlfn.CONCAT(
    "&lt;a href=", """",
    _xlfn.XLOOKUP(B121, 'URL-DATA'!G120:G352, 'URL-DATA'!AE120:AE352, "No encontrado", 0),
    """ align=", """right""",
    " class=", """fright""",
    "&gt;    &lt;span class=", """mso1""", "&gt;arrow_right_alt   &lt;/span&gt;&lt;/a&gt;"
)</f>
        <v>&lt;a href="/cantos/resucito/n/nohayenelparecer.html" align="right" class="fright"&gt;    &lt;span class="mso1"&gt;arrow_right_alt   &lt;/span&gt;&lt;/a&gt;</v>
      </c>
      <c r="E120" s="20"/>
      <c r="F120" s="20"/>
      <c r="G120" t="str">
        <f>_xlfn.CONCAT(
    "&lt;a href=", """",
    _xlfn.XLOOKUP(B119, 'URL-DATA'!G119:G351, 'URL-DATA'!AE119:AE351, "No encontrado", 0),
    """ align=", """left""",
    " class=", """fleft""",
    "&gt;    &lt;span class=", """mso1""", "&gt;arrow_left_alt   &lt;/span&gt;&lt;/a&gt;"
)</f>
        <v>&lt;a href="/cantos/resucito/m/muchomehanperseguido.html" align="left" class="fleft"&gt;    &lt;span class="mso1"&gt;arrow_left_alt   &lt;/span&gt;&lt;/a&gt;</v>
      </c>
      <c r="H120" t="str">
        <f>_xlfn.CONCAT(
    "&lt;a href=", """",
    _xlfn.XLOOKUP(B121, 'URL-DATA'!G120:G352, 'URL-DATA'!AE120:AE352, "No encontrado", 0),
    """ align=", """right""",
    " class=", """fright""",
    "&gt;    &lt;span class=", """mso1""", "&gt;arrow_right_alt   &lt;/span&gt;&lt;/a&gt;"
)</f>
        <v>&lt;a href="/cantos/resucito/n/nohayenelparecer.html" align="right" class="fright"&gt;    &lt;span class="mso1"&gt;arrow_right_alt   &lt;/span&gt;&lt;/a&gt;</v>
      </c>
    </row>
    <row r="121" spans="1:8" x14ac:dyDescent="0.35">
      <c r="A121" s="12">
        <v>121</v>
      </c>
      <c r="B121" s="13" t="s">
        <v>361</v>
      </c>
      <c r="C121" s="20" t="str">
        <f>_xlfn.CONCAT(
    "&lt;a href=", """",
    _xlfn.XLOOKUP(B120, 'URL-DATA'!G120:G352, 'URL-DATA'!AE120:AE352, "No encontrado", 0),
    """ align=", """left""",
    " class=", """fleft""",
    "&gt;    &lt;span class=", """mso1""", "&gt;arrow_left_alt   &lt;/span&gt;&lt;/a&gt;"
)</f>
        <v>&lt;a href="/cantos/resucito/n/noestaaquiresucito.html" align="left" class="fleft"&gt;    &lt;span class="mso1"&gt;arrow_left_alt   &lt;/span&gt;&lt;/a&gt;</v>
      </c>
      <c r="D121" s="20" t="str">
        <f>_xlfn.CONCAT(
    "&lt;a href=", """",
    _xlfn.XLOOKUP(B122, 'URL-DATA'!G121:G353, 'URL-DATA'!AE121:AE353, "No encontrado", 0),
    """ align=", """right""",
    " class=", """fright""",
    "&gt;    &lt;span class=", """mso1""", "&gt;arrow_right_alt   &lt;/span&gt;&lt;/a&gt;"
)</f>
        <v>&lt;a href="/cantos/resucito/n/nolimetangere.html" align="right" class="fright"&gt;    &lt;span class="mso1"&gt;arrow_right_alt   &lt;/span&gt;&lt;/a&gt;</v>
      </c>
      <c r="E121" s="19"/>
      <c r="F121" s="19"/>
      <c r="G121" t="str">
        <f>_xlfn.CONCAT(
    "&lt;a href=", """",
    _xlfn.XLOOKUP(B120, 'URL-DATA'!G120:G352, 'URL-DATA'!AE120:AE352, "No encontrado", 0),
    """ align=", """left""",
    " class=", """fleft""",
    "&gt;    &lt;span class=", """mso1""", "&gt;arrow_left_alt   &lt;/span&gt;&lt;/a&gt;"
)</f>
        <v>&lt;a href="/cantos/resucito/n/noestaaquiresucito.html" align="left" class="fleft"&gt;    &lt;span class="mso1"&gt;arrow_left_alt   &lt;/span&gt;&lt;/a&gt;</v>
      </c>
      <c r="H121" t="str">
        <f>_xlfn.CONCAT(
    "&lt;a href=", """",
    _xlfn.XLOOKUP(B122, 'URL-DATA'!G121:G353, 'URL-DATA'!AE121:AE353, "No encontrado", 0),
    """ align=", """right""",
    " class=", """fright""",
    "&gt;    &lt;span class=", """mso1""", "&gt;arrow_right_alt   &lt;/span&gt;&lt;/a&gt;"
)</f>
        <v>&lt;a href="/cantos/resucito/n/nolimetangere.html" align="right" class="fright"&gt;    &lt;span class="mso1"&gt;arrow_right_alt   &lt;/span&gt;&lt;/a&gt;</v>
      </c>
    </row>
    <row r="122" spans="1:8" x14ac:dyDescent="0.35">
      <c r="A122" s="14">
        <v>122</v>
      </c>
      <c r="B122" s="15" t="s">
        <v>367</v>
      </c>
      <c r="C122" s="20" t="str">
        <f>_xlfn.CONCAT(
    "&lt;a href=", """",
    _xlfn.XLOOKUP(B121, 'URL-DATA'!G121:G353, 'URL-DATA'!AE121:AE353, "No encontrado", 0),
    """ align=", """left""",
    " class=", """fleft""",
    "&gt;    &lt;span class=", """mso1""", "&gt;arrow_left_alt   &lt;/span&gt;&lt;/a&gt;"
)</f>
        <v>&lt;a href="/cantos/resucito/n/nohayenelparecer.html" align="left" class="fleft"&gt;    &lt;span class="mso1"&gt;arrow_left_alt   &lt;/span&gt;&lt;/a&gt;</v>
      </c>
      <c r="D122" s="20" t="str">
        <f>_xlfn.CONCAT(
    "&lt;a href=", """",
    _xlfn.XLOOKUP(B123, 'URL-DATA'!G122:G354, 'URL-DATA'!AE122:AE354, "No encontrado", 0),
    """ align=", """right""",
    " class=", """fright""",
    "&gt;    &lt;span class=", """mso1""", "&gt;arrow_right_alt   &lt;/span&gt;&lt;/a&gt;"
)</f>
        <v>&lt;a href="/cantos/resucito/o/ohcieloslloveddeloalto.html" align="right" class="fright"&gt;    &lt;span class="mso1"&gt;arrow_right_alt   &lt;/span&gt;&lt;/a&gt;</v>
      </c>
      <c r="E122" s="20"/>
      <c r="F122" s="20"/>
      <c r="G122" t="str">
        <f>_xlfn.CONCAT(
    "&lt;a href=", """",
    _xlfn.XLOOKUP(B121, 'URL-DATA'!G121:G353, 'URL-DATA'!AE121:AE353, "No encontrado", 0),
    """ align=", """left""",
    " class=", """fleft""",
    "&gt;    &lt;span class=", """mso1""", "&gt;arrow_left_alt   &lt;/span&gt;&lt;/a&gt;"
)</f>
        <v>&lt;a href="/cantos/resucito/n/nohayenelparecer.html" align="left" class="fleft"&gt;    &lt;span class="mso1"&gt;arrow_left_alt   &lt;/span&gt;&lt;/a&gt;</v>
      </c>
      <c r="H122" t="str">
        <f>_xlfn.CONCAT(
    "&lt;a href=", """",
    _xlfn.XLOOKUP(B123, 'URL-DATA'!G122:G354, 'URL-DATA'!AE122:AE354, "No encontrado", 0),
    """ align=", """right""",
    " class=", """fright""",
    "&gt;    &lt;span class=", """mso1""", "&gt;arrow_right_alt   &lt;/span&gt;&lt;/a&gt;"
)</f>
        <v>&lt;a href="/cantos/resucito/o/ohcieloslloveddeloalto.html" align="right" class="fright"&gt;    &lt;span class="mso1"&gt;arrow_right_alt   &lt;/span&gt;&lt;/a&gt;</v>
      </c>
    </row>
    <row r="123" spans="1:8" x14ac:dyDescent="0.35">
      <c r="A123" s="12">
        <v>123</v>
      </c>
      <c r="B123" s="13" t="s">
        <v>369</v>
      </c>
      <c r="C123" s="20" t="str">
        <f>_xlfn.CONCAT(
    "&lt;a href=", """",
    _xlfn.XLOOKUP(B122, 'URL-DATA'!G122:G354, 'URL-DATA'!AE122:AE354, "No encontrado", 0),
    """ align=", """left""",
    " class=", """fleft""",
    "&gt;    &lt;span class=", """mso1""", "&gt;arrow_left_alt   &lt;/span&gt;&lt;/a&gt;"
)</f>
        <v>&lt;a href="/cantos/resucito/n/nolimetangere.html" align="left" class="fleft"&gt;    &lt;span class="mso1"&gt;arrow_left_alt   &lt;/span&gt;&lt;/a&gt;</v>
      </c>
      <c r="D123" s="20" t="str">
        <f>_xlfn.CONCAT(
    "&lt;a href=", """",
    _xlfn.XLOOKUP(B124, 'URL-DATA'!G123:G355, 'URL-DATA'!AE123:AE355, "No encontrado", 0),
    """ align=", """right""",
    " class=", """fright""",
    "&gt;    &lt;span class=", """mso1""", "&gt;arrow_right_alt   &lt;/span&gt;&lt;/a&gt;"
)</f>
        <v>&lt;a href="/cantos/resucito/o/ohdiosportunombresalvame.html" align="right" class="fright"&gt;    &lt;span class="mso1"&gt;arrow_right_alt   &lt;/span&gt;&lt;/a&gt;</v>
      </c>
      <c r="E123" s="19"/>
      <c r="F123" s="19"/>
      <c r="G123" t="str">
        <f>_xlfn.CONCAT(
    "&lt;a href=", """",
    _xlfn.XLOOKUP(B122, 'URL-DATA'!G122:G354, 'URL-DATA'!AE122:AE354, "No encontrado", 0),
    """ align=", """left""",
    " class=", """fleft""",
    "&gt;    &lt;span class=", """mso1""", "&gt;arrow_left_alt   &lt;/span&gt;&lt;/a&gt;"
)</f>
        <v>&lt;a href="/cantos/resucito/n/nolimetangere.html" align="left" class="fleft"&gt;    &lt;span class="mso1"&gt;arrow_left_alt   &lt;/span&gt;&lt;/a&gt;</v>
      </c>
      <c r="H123" t="str">
        <f>_xlfn.CONCAT(
    "&lt;a href=", """",
    _xlfn.XLOOKUP(B124, 'URL-DATA'!G123:G355, 'URL-DATA'!AE123:AE355, "No encontrado", 0),
    """ align=", """right""",
    " class=", """fright""",
    "&gt;    &lt;span class=", """mso1""", "&gt;arrow_right_alt   &lt;/span&gt;&lt;/a&gt;"
)</f>
        <v>&lt;a href="/cantos/resucito/o/ohdiosportunombresalvame.html" align="right" class="fright"&gt;    &lt;span class="mso1"&gt;arrow_right_alt   &lt;/span&gt;&lt;/a&gt;</v>
      </c>
    </row>
    <row r="124" spans="1:8" x14ac:dyDescent="0.35">
      <c r="A124" s="14">
        <v>124</v>
      </c>
      <c r="B124" s="15" t="s">
        <v>371</v>
      </c>
      <c r="C124" s="20" t="str">
        <f>_xlfn.CONCAT(
    "&lt;a href=", """",
    _xlfn.XLOOKUP(B123, 'URL-DATA'!G123:G355, 'URL-DATA'!AE123:AE355, "No encontrado", 0),
    """ align=", """left""",
    " class=", """fleft""",
    "&gt;    &lt;span class=", """mso1""", "&gt;arrow_left_alt   &lt;/span&gt;&lt;/a&gt;"
)</f>
        <v>&lt;a href="/cantos/resucito/o/ohcieloslloveddeloalto.html" align="left" class="fleft"&gt;    &lt;span class="mso1"&gt;arrow_left_alt   &lt;/span&gt;&lt;/a&gt;</v>
      </c>
      <c r="D124" s="20" t="str">
        <f>_xlfn.CONCAT(
    "&lt;a href=", """",
    _xlfn.XLOOKUP(B125, 'URL-DATA'!G124:G356, 'URL-DATA'!AE124:AE356, "No encontrado", 0),
    """ align=", """right""",
    " class=", """fright""",
    "&gt;    &lt;span class=", """mso1""", "&gt;arrow_right_alt   &lt;/span&gt;&lt;/a&gt;"
)</f>
        <v>&lt;a href="/cantos/resucito/o/ohdiostueresmidios.html" align="right" class="fright"&gt;    &lt;span class="mso1"&gt;arrow_right_alt   &lt;/span&gt;&lt;/a&gt;</v>
      </c>
      <c r="E124" s="20"/>
      <c r="F124" s="20"/>
      <c r="G124" t="str">
        <f>_xlfn.CONCAT(
    "&lt;a href=", """",
    _xlfn.XLOOKUP(B123, 'URL-DATA'!G123:G355, 'URL-DATA'!AE123:AE355, "No encontrado", 0),
    """ align=", """left""",
    " class=", """fleft""",
    "&gt;    &lt;span class=", """mso1""", "&gt;arrow_left_alt   &lt;/span&gt;&lt;/a&gt;"
)</f>
        <v>&lt;a href="/cantos/resucito/o/ohcieloslloveddeloalto.html" align="left" class="fleft"&gt;    &lt;span class="mso1"&gt;arrow_left_alt   &lt;/span&gt;&lt;/a&gt;</v>
      </c>
      <c r="H124" t="str">
        <f>_xlfn.CONCAT(
    "&lt;a href=", """",
    _xlfn.XLOOKUP(B125, 'URL-DATA'!G124:G356, 'URL-DATA'!AE124:AE356, "No encontrado", 0),
    """ align=", """right""",
    " class=", """fright""",
    "&gt;    &lt;span class=", """mso1""", "&gt;arrow_right_alt   &lt;/span&gt;&lt;/a&gt;"
)</f>
        <v>&lt;a href="/cantos/resucito/o/ohdiostueresmidios.html" align="right" class="fright"&gt;    &lt;span class="mso1"&gt;arrow_right_alt   &lt;/span&gt;&lt;/a&gt;</v>
      </c>
    </row>
    <row r="125" spans="1:8" x14ac:dyDescent="0.35">
      <c r="A125" s="12">
        <v>125</v>
      </c>
      <c r="B125" s="13" t="s">
        <v>373</v>
      </c>
      <c r="C125" s="20" t="str">
        <f>_xlfn.CONCAT(
    "&lt;a href=", """",
    _xlfn.XLOOKUP(B124, 'URL-DATA'!G124:G356, 'URL-DATA'!AE124:AE356, "No encontrado", 0),
    """ align=", """left""",
    " class=", """fleft""",
    "&gt;    &lt;span class=", """mso1""", "&gt;arrow_left_alt   &lt;/span&gt;&lt;/a&gt;"
)</f>
        <v>&lt;a href="/cantos/resucito/o/ohdiosportunombresalvame.html" align="left" class="fleft"&gt;    &lt;span class="mso1"&gt;arrow_left_alt   &lt;/span&gt;&lt;/a&gt;</v>
      </c>
      <c r="D125" s="20" t="str">
        <f>_xlfn.CONCAT(
    "&lt;a href=", """",
    _xlfn.XLOOKUP(B126, 'URL-DATA'!G125:G357, 'URL-DATA'!AE125:AE357, "No encontrado", 0),
    """ align=", """right""",
    " class=", """fright""",
    "&gt;    &lt;span class=", """mso1""", "&gt;arrow_right_alt   &lt;/span&gt;&lt;/a&gt;"
)</f>
        <v>&lt;a href="/cantos/resucito/o/ohjesusamormio.html" align="right" class="fright"&gt;    &lt;span class="mso1"&gt;arrow_right_alt   &lt;/span&gt;&lt;/a&gt;</v>
      </c>
      <c r="E125" s="19"/>
      <c r="F125" s="19"/>
      <c r="G125" t="str">
        <f>_xlfn.CONCAT(
    "&lt;a href=", """",
    _xlfn.XLOOKUP(B124, 'URL-DATA'!G124:G356, 'URL-DATA'!AE124:AE356, "No encontrado", 0),
    """ align=", """left""",
    " class=", """fleft""",
    "&gt;    &lt;span class=", """mso1""", "&gt;arrow_left_alt   &lt;/span&gt;&lt;/a&gt;"
)</f>
        <v>&lt;a href="/cantos/resucito/o/ohdiosportunombresalvame.html" align="left" class="fleft"&gt;    &lt;span class="mso1"&gt;arrow_left_alt   &lt;/span&gt;&lt;/a&gt;</v>
      </c>
      <c r="H125" t="str">
        <f>_xlfn.CONCAT(
    "&lt;a href=", """",
    _xlfn.XLOOKUP(B126, 'URL-DATA'!G125:G357, 'URL-DATA'!AE125:AE357, "No encontrado", 0),
    """ align=", """right""",
    " class=", """fright""",
    "&gt;    &lt;span class=", """mso1""", "&gt;arrow_right_alt   &lt;/span&gt;&lt;/a&gt;"
)</f>
        <v>&lt;a href="/cantos/resucito/o/ohjesusamormio.html" align="right" class="fright"&gt;    &lt;span class="mso1"&gt;arrow_right_alt   &lt;/span&gt;&lt;/a&gt;</v>
      </c>
    </row>
    <row r="126" spans="1:8" x14ac:dyDescent="0.35">
      <c r="A126" s="14">
        <v>126</v>
      </c>
      <c r="B126" s="15" t="s">
        <v>375</v>
      </c>
      <c r="C126" s="20" t="str">
        <f>_xlfn.CONCAT(
    "&lt;a href=", """",
    _xlfn.XLOOKUP(B125, 'URL-DATA'!G125:G357, 'URL-DATA'!AE125:AE357, "No encontrado", 0),
    """ align=", """left""",
    " class=", """fleft""",
    "&gt;    &lt;span class=", """mso1""", "&gt;arrow_left_alt   &lt;/span&gt;&lt;/a&gt;"
)</f>
        <v>&lt;a href="/cantos/resucito/o/ohdiostueresmidios.html" align="left" class="fleft"&gt;    &lt;span class="mso1"&gt;arrow_left_alt   &lt;/span&gt;&lt;/a&gt;</v>
      </c>
      <c r="D126" s="20" t="str">
        <f>_xlfn.CONCAT(
    "&lt;a href=", """",
    _xlfn.XLOOKUP(B127, 'URL-DATA'!G126:G358, 'URL-DATA'!AE126:AE358, "No encontrado", 0),
    """ align=", """right""",
    " class=", """fright""",
    "&gt;    &lt;span class=", """mso1""", "&gt;arrow_right_alt   &lt;/span&gt;&lt;/a&gt;"
)</f>
        <v>&lt;a href="/cantos/resucito/o/ohmuerte¿dondeestatuvictoria?.html" align="right" class="fright"&gt;    &lt;span class="mso1"&gt;arrow_right_alt   &lt;/span&gt;&lt;/a&gt;</v>
      </c>
      <c r="E126" s="20"/>
      <c r="F126" s="20"/>
      <c r="G126" t="str">
        <f>_xlfn.CONCAT(
    "&lt;a href=", """",
    _xlfn.XLOOKUP(B125, 'URL-DATA'!G125:G357, 'URL-DATA'!AE125:AE357, "No encontrado", 0),
    """ align=", """left""",
    " class=", """fleft""",
    "&gt;    &lt;span class=", """mso1""", "&gt;arrow_left_alt   &lt;/span&gt;&lt;/a&gt;"
)</f>
        <v>&lt;a href="/cantos/resucito/o/ohdiostueresmidios.html" align="left" class="fleft"&gt;    &lt;span class="mso1"&gt;arrow_left_alt   &lt;/span&gt;&lt;/a&gt;</v>
      </c>
      <c r="H126" t="str">
        <f>_xlfn.CONCAT(
    "&lt;a href=", """",
    _xlfn.XLOOKUP(B127, 'URL-DATA'!G126:G358, 'URL-DATA'!AE126:AE358, "No encontrado", 0),
    """ align=", """right""",
    " class=", """fright""",
    "&gt;    &lt;span class=", """mso1""", "&gt;arrow_right_alt   &lt;/span&gt;&lt;/a&gt;"
)</f>
        <v>&lt;a href="/cantos/resucito/o/ohmuerte¿dondeestatuvictoria?.html" align="right" class="fright"&gt;    &lt;span class="mso1"&gt;arrow_right_alt   &lt;/span&gt;&lt;/a&gt;</v>
      </c>
    </row>
    <row r="127" spans="1:8" x14ac:dyDescent="0.35">
      <c r="A127" s="12">
        <v>127</v>
      </c>
      <c r="B127" s="13" t="s">
        <v>377</v>
      </c>
      <c r="C127" s="20" t="str">
        <f>_xlfn.CONCAT(
    "&lt;a href=", """",
    _xlfn.XLOOKUP(B126, 'URL-DATA'!G126:G358, 'URL-DATA'!AE126:AE358, "No encontrado", 0),
    """ align=", """left""",
    " class=", """fleft""",
    "&gt;    &lt;span class=", """mso1""", "&gt;arrow_left_alt   &lt;/span&gt;&lt;/a&gt;"
)</f>
        <v>&lt;a href="/cantos/resucito/o/ohjesusamormio.html" align="left" class="fleft"&gt;    &lt;span class="mso1"&gt;arrow_left_alt   &lt;/span&gt;&lt;/a&gt;</v>
      </c>
      <c r="D127" s="20" t="str">
        <f>_xlfn.CONCAT(
    "&lt;a href=", """",
    _xlfn.XLOOKUP(B128, 'URL-DATA'!G127:G359, 'URL-DATA'!AE127:AE359, "No encontrado", 0),
    """ align=", """right""",
    " class=", """fright""",
    "&gt;    &lt;span class=", """mso1""", "&gt;arrow_right_alt   &lt;/span&gt;&lt;/a&gt;"
)</f>
        <v>&lt;a href="/cantos/resucito/o/ohsenornuestrodios.html" align="right" class="fright"&gt;    &lt;span class="mso1"&gt;arrow_right_alt   &lt;/span&gt;&lt;/a&gt;</v>
      </c>
      <c r="E127" s="19"/>
      <c r="F127" s="19"/>
      <c r="G127" t="str">
        <f>_xlfn.CONCAT(
    "&lt;a href=", """",
    _xlfn.XLOOKUP(B126, 'URL-DATA'!G126:G358, 'URL-DATA'!AE126:AE358, "No encontrado", 0),
    """ align=", """left""",
    " class=", """fleft""",
    "&gt;    &lt;span class=", """mso1""", "&gt;arrow_left_alt   &lt;/span&gt;&lt;/a&gt;"
)</f>
        <v>&lt;a href="/cantos/resucito/o/ohjesusamormio.html" align="left" class="fleft"&gt;    &lt;span class="mso1"&gt;arrow_left_alt   &lt;/span&gt;&lt;/a&gt;</v>
      </c>
      <c r="H127" t="str">
        <f>_xlfn.CONCAT(
    "&lt;a href=", """",
    _xlfn.XLOOKUP(B128, 'URL-DATA'!G127:G359, 'URL-DATA'!AE127:AE359, "No encontrado", 0),
    """ align=", """right""",
    " class=", """fright""",
    "&gt;    &lt;span class=", """mso1""", "&gt;arrow_right_alt   &lt;/span&gt;&lt;/a&gt;"
)</f>
        <v>&lt;a href="/cantos/resucito/o/ohsenornuestrodios.html" align="right" class="fright"&gt;    &lt;span class="mso1"&gt;arrow_right_alt   &lt;/span&gt;&lt;/a&gt;</v>
      </c>
    </row>
    <row r="128" spans="1:8" x14ac:dyDescent="0.35">
      <c r="A128" s="14">
        <v>128</v>
      </c>
      <c r="B128" s="15" t="s">
        <v>381</v>
      </c>
      <c r="C128" s="20" t="str">
        <f>_xlfn.CONCAT(
    "&lt;a href=", """",
    _xlfn.XLOOKUP(B127, 'URL-DATA'!G127:G359, 'URL-DATA'!AE127:AE359, "No encontrado", 0),
    """ align=", """left""",
    " class=", """fleft""",
    "&gt;    &lt;span class=", """mso1""", "&gt;arrow_left_alt   &lt;/span&gt;&lt;/a&gt;"
)</f>
        <v>&lt;a href="/cantos/resucito/o/ohmuerte¿dondeestatuvictoria?.html" align="left" class="fleft"&gt;    &lt;span class="mso1"&gt;arrow_left_alt   &lt;/span&gt;&lt;/a&gt;</v>
      </c>
      <c r="D128" s="20" t="str">
        <f>_xlfn.CONCAT(
    "&lt;a href=", """",
    _xlfn.XLOOKUP(B129, 'URL-DATA'!G128:G360, 'URL-DATA'!AE128:AE360, "No encontrado", 0),
    """ align=", """right""",
    " class=", """fright""",
    "&gt;    &lt;span class=", """mso1""", "&gt;arrow_right_alt   &lt;/span&gt;&lt;/a&gt;"
)</f>
        <v>&lt;a href="/cantos/resucito/o/ostomaredeentrelasnaciones.html" align="right" class="fright"&gt;    &lt;span class="mso1"&gt;arrow_right_alt   &lt;/span&gt;&lt;/a&gt;</v>
      </c>
      <c r="E128" s="20"/>
      <c r="F128" s="20"/>
      <c r="G128" t="str">
        <f>_xlfn.CONCAT(
    "&lt;a href=", """",
    _xlfn.XLOOKUP(B127, 'URL-DATA'!G127:G359, 'URL-DATA'!AE127:AE359, "No encontrado", 0),
    """ align=", """left""",
    " class=", """fleft""",
    "&gt;    &lt;span class=", """mso1""", "&gt;arrow_left_alt   &lt;/span&gt;&lt;/a&gt;"
)</f>
        <v>&lt;a href="/cantos/resucito/o/ohmuerte¿dondeestatuvictoria?.html" align="left" class="fleft"&gt;    &lt;span class="mso1"&gt;arrow_left_alt   &lt;/span&gt;&lt;/a&gt;</v>
      </c>
      <c r="H128" t="str">
        <f>_xlfn.CONCAT(
    "&lt;a href=", """",
    _xlfn.XLOOKUP(B129, 'URL-DATA'!G128:G360, 'URL-DATA'!AE128:AE360, "No encontrado", 0),
    """ align=", """right""",
    " class=", """fright""",
    "&gt;    &lt;span class=", """mso1""", "&gt;arrow_right_alt   &lt;/span&gt;&lt;/a&gt;"
)</f>
        <v>&lt;a href="/cantos/resucito/o/ostomaredeentrelasnaciones.html" align="right" class="fright"&gt;    &lt;span class="mso1"&gt;arrow_right_alt   &lt;/span&gt;&lt;/a&gt;</v>
      </c>
    </row>
    <row r="129" spans="1:8" x14ac:dyDescent="0.35">
      <c r="A129" s="12">
        <v>129</v>
      </c>
      <c r="B129" s="13" t="s">
        <v>383</v>
      </c>
      <c r="C129" s="20" t="str">
        <f>_xlfn.CONCAT(
    "&lt;a href=", """",
    _xlfn.XLOOKUP(B128, 'URL-DATA'!G128:G360, 'URL-DATA'!AE128:AE360, "No encontrado", 0),
    """ align=", """left""",
    " class=", """fleft""",
    "&gt;    &lt;span class=", """mso1""", "&gt;arrow_left_alt   &lt;/span&gt;&lt;/a&gt;"
)</f>
        <v>&lt;a href="/cantos/resucito/o/ohsenornuestrodios.html" align="left" class="fleft"&gt;    &lt;span class="mso1"&gt;arrow_left_alt   &lt;/span&gt;&lt;/a&gt;</v>
      </c>
      <c r="D129" s="20" t="str">
        <f>_xlfn.CONCAT(
    "&lt;a href=", """",
    _xlfn.XLOOKUP(B130, 'URL-DATA'!G129:G361, 'URL-DATA'!AE129:AE361, "No encontrado", 0),
    """ align=", """right""",
    " class=", """fright""",
    "&gt;    &lt;span class=", """mso1""", "&gt;arrow_right_alt   &lt;/span&gt;&lt;/a&gt;"
)</f>
        <v>&lt;a href="/cantos/resucito/p/palomaincorrupta.html" align="right" class="fright"&gt;    &lt;span class="mso1"&gt;arrow_right_alt   &lt;/span&gt;&lt;/a&gt;</v>
      </c>
      <c r="E129" s="19"/>
      <c r="F129" s="19"/>
      <c r="G129" t="str">
        <f>_xlfn.CONCAT(
    "&lt;a href=", """",
    _xlfn.XLOOKUP(B128, 'URL-DATA'!G128:G360, 'URL-DATA'!AE128:AE360, "No encontrado", 0),
    """ align=", """left""",
    " class=", """fleft""",
    "&gt;    &lt;span class=", """mso1""", "&gt;arrow_left_alt   &lt;/span&gt;&lt;/a&gt;"
)</f>
        <v>&lt;a href="/cantos/resucito/o/ohsenornuestrodios.html" align="left" class="fleft"&gt;    &lt;span class="mso1"&gt;arrow_left_alt   &lt;/span&gt;&lt;/a&gt;</v>
      </c>
      <c r="H129" t="str">
        <f>_xlfn.CONCAT(
    "&lt;a href=", """",
    _xlfn.XLOOKUP(B130, 'URL-DATA'!G129:G361, 'URL-DATA'!AE129:AE361, "No encontrado", 0),
    """ align=", """right""",
    " class=", """fright""",
    "&gt;    &lt;span class=", """mso1""", "&gt;arrow_right_alt   &lt;/span&gt;&lt;/a&gt;"
)</f>
        <v>&lt;a href="/cantos/resucito/p/palomaincorrupta.html" align="right" class="fright"&gt;    &lt;span class="mso1"&gt;arrow_right_alt   &lt;/span&gt;&lt;/a&gt;</v>
      </c>
    </row>
    <row r="130" spans="1:8" x14ac:dyDescent="0.35">
      <c r="A130" s="14">
        <v>130</v>
      </c>
      <c r="B130" s="15" t="s">
        <v>387</v>
      </c>
      <c r="C130" s="20" t="str">
        <f>_xlfn.CONCAT(
    "&lt;a href=", """",
    _xlfn.XLOOKUP(B129, 'URL-DATA'!G129:G361, 'URL-DATA'!AE129:AE361, "No encontrado", 0),
    """ align=", """left""",
    " class=", """fleft""",
    "&gt;    &lt;span class=", """mso1""", "&gt;arrow_left_alt   &lt;/span&gt;&lt;/a&gt;"
)</f>
        <v>&lt;a href="/cantos/resucito/o/ostomaredeentrelasnaciones.html" align="left" class="fleft"&gt;    &lt;span class="mso1"&gt;arrow_left_alt   &lt;/span&gt;&lt;/a&gt;</v>
      </c>
      <c r="D130" s="20" t="str">
        <f>_xlfn.CONCAT(
    "&lt;a href=", """",
    _xlfn.XLOOKUP(B131, 'URL-DATA'!G130:G362, 'URL-DATA'!AE130:AE362, "No encontrado", 0),
    """ align=", """right""",
    " class=", """fright""",
    "&gt;    &lt;span class=", """mso1""", "&gt;arrow_right_alt   &lt;/span&gt;&lt;/a&gt;"
)</f>
        <v>&lt;a href="/cantos/resucito/p/pentecostes.html" align="right" class="fright"&gt;    &lt;span class="mso1"&gt;arrow_right_alt   &lt;/span&gt;&lt;/a&gt;</v>
      </c>
      <c r="E130" s="20"/>
      <c r="F130" s="20"/>
      <c r="G130" t="str">
        <f>_xlfn.CONCAT(
    "&lt;a href=", """",
    _xlfn.XLOOKUP(B129, 'URL-DATA'!G129:G361, 'URL-DATA'!AE129:AE361, "No encontrado", 0),
    """ align=", """left""",
    " class=", """fleft""",
    "&gt;    &lt;span class=", """mso1""", "&gt;arrow_left_alt   &lt;/span&gt;&lt;/a&gt;"
)</f>
        <v>&lt;a href="/cantos/resucito/o/ostomaredeentrelasnaciones.html" align="left" class="fleft"&gt;    &lt;span class="mso1"&gt;arrow_left_alt   &lt;/span&gt;&lt;/a&gt;</v>
      </c>
      <c r="H130" t="str">
        <f>_xlfn.CONCAT(
    "&lt;a href=", """",
    _xlfn.XLOOKUP(B131, 'URL-DATA'!G130:G362, 'URL-DATA'!AE130:AE362, "No encontrado", 0),
    """ align=", """right""",
    " class=", """fright""",
    "&gt;    &lt;span class=", """mso1""", "&gt;arrow_right_alt   &lt;/span&gt;&lt;/a&gt;"
)</f>
        <v>&lt;a href="/cantos/resucito/p/pentecostes.html" align="right" class="fright"&gt;    &lt;span class="mso1"&gt;arrow_right_alt   &lt;/span&gt;&lt;/a&gt;</v>
      </c>
    </row>
    <row r="131" spans="1:8" x14ac:dyDescent="0.35">
      <c r="A131" s="12">
        <v>131</v>
      </c>
      <c r="B131" s="13" t="s">
        <v>20</v>
      </c>
      <c r="C131" s="20" t="str">
        <f>_xlfn.CONCAT(
    "&lt;a href=", """",
    _xlfn.XLOOKUP(B130, 'URL-DATA'!G130:G362, 'URL-DATA'!AE130:AE362, "No encontrado", 0),
    """ align=", """left""",
    " class=", """fleft""",
    "&gt;    &lt;span class=", """mso1""", "&gt;arrow_left_alt   &lt;/span&gt;&lt;/a&gt;"
)</f>
        <v>&lt;a href="/cantos/resucito/p/palomaincorrupta.html" align="left" class="fleft"&gt;    &lt;span class="mso1"&gt;arrow_left_alt   &lt;/span&gt;&lt;/a&gt;</v>
      </c>
      <c r="D131" s="20" t="str">
        <f>_xlfn.CONCAT(
    "&lt;a href=", """",
    _xlfn.XLOOKUP(B132, 'URL-DATA'!G131:G363, 'URL-DATA'!AE131:AE363, "No encontrado", 0),
    """ align=", """right""",
    " class=", """fright""",
    "&gt;    &lt;span class=", """mso1""", "&gt;arrow_right_alt   &lt;/span&gt;&lt;/a&gt;"
)</f>
        <v>&lt;a href="/cantos/resucito/p/porelamordemisamigos.html" align="right" class="fright"&gt;    &lt;span class="mso1"&gt;arrow_right_alt   &lt;/span&gt;&lt;/a&gt;</v>
      </c>
      <c r="E131" s="19"/>
      <c r="F131" s="19"/>
      <c r="G131" t="str">
        <f>_xlfn.CONCAT(
    "&lt;a href=", """",
    _xlfn.XLOOKUP(B130, 'URL-DATA'!G130:G362, 'URL-DATA'!AE130:AE362, "No encontrado", 0),
    """ align=", """left""",
    " class=", """fleft""",
    "&gt;    &lt;span class=", """mso1""", "&gt;arrow_left_alt   &lt;/span&gt;&lt;/a&gt;"
)</f>
        <v>&lt;a href="/cantos/resucito/p/palomaincorrupta.html" align="left" class="fleft"&gt;    &lt;span class="mso1"&gt;arrow_left_alt   &lt;/span&gt;&lt;/a&gt;</v>
      </c>
      <c r="H131" t="str">
        <f>_xlfn.CONCAT(
    "&lt;a href=", """",
    _xlfn.XLOOKUP(B132, 'URL-DATA'!G131:G363, 'URL-DATA'!AE131:AE363, "No encontrado", 0),
    """ align=", """right""",
    " class=", """fright""",
    "&gt;    &lt;span class=", """mso1""", "&gt;arrow_right_alt   &lt;/span&gt;&lt;/a&gt;"
)</f>
        <v>&lt;a href="/cantos/resucito/p/porelamordemisamigos.html" align="right" class="fright"&gt;    &lt;span class="mso1"&gt;arrow_right_alt   &lt;/span&gt;&lt;/a&gt;</v>
      </c>
    </row>
    <row r="132" spans="1:8" x14ac:dyDescent="0.35">
      <c r="A132" s="14">
        <v>132</v>
      </c>
      <c r="B132" s="15" t="s">
        <v>396</v>
      </c>
      <c r="C132" s="20" t="str">
        <f>_xlfn.CONCAT(
    "&lt;a href=", """",
    _xlfn.XLOOKUP(B131, 'URL-DATA'!G131:G363, 'URL-DATA'!AE131:AE363, "No encontrado", 0),
    """ align=", """left""",
    " class=", """fleft""",
    "&gt;    &lt;span class=", """mso1""", "&gt;arrow_left_alt   &lt;/span&gt;&lt;/a&gt;"
)</f>
        <v>&lt;a href="/cantos/resucito/p/pentecostes.html" align="left" class="fleft"&gt;    &lt;span class="mso1"&gt;arrow_left_alt   &lt;/span&gt;&lt;/a&gt;</v>
      </c>
      <c r="D132" s="20" t="str">
        <f>_xlfn.CONCAT(
    "&lt;a href=", """",
    _xlfn.XLOOKUP(B133, 'URL-DATA'!G132:G364, 'URL-DATA'!AE132:AE364, "No encontrado", 0),
    """ align=", """right""",
    " class=", """fright""",
    "&gt;    &lt;span class=", """mso1""", "&gt;arrow_right_alt   &lt;/span&gt;&lt;/a&gt;"
)</f>
        <v>&lt;a href="/cantos/resucito/p/porqueestanocheesdiferente.html" align="right" class="fright"&gt;    &lt;span class="mso1"&gt;arrow_right_alt   &lt;/span&gt;&lt;/a&gt;</v>
      </c>
      <c r="E132" s="20"/>
      <c r="F132" s="20"/>
      <c r="G132" t="str">
        <f>_xlfn.CONCAT(
    "&lt;a href=", """",
    _xlfn.XLOOKUP(B131, 'URL-DATA'!G131:G363, 'URL-DATA'!AE131:AE363, "No encontrado", 0),
    """ align=", """left""",
    " class=", """fleft""",
    "&gt;    &lt;span class=", """mso1""", "&gt;arrow_left_alt   &lt;/span&gt;&lt;/a&gt;"
)</f>
        <v>&lt;a href="/cantos/resucito/p/pentecostes.html" align="left" class="fleft"&gt;    &lt;span class="mso1"&gt;arrow_left_alt   &lt;/span&gt;&lt;/a&gt;</v>
      </c>
      <c r="H132" t="str">
        <f>_xlfn.CONCAT(
    "&lt;a href=", """",
    _xlfn.XLOOKUP(B133, 'URL-DATA'!G132:G364, 'URL-DATA'!AE132:AE364, "No encontrado", 0),
    """ align=", """right""",
    " class=", """fright""",
    "&gt;    &lt;span class=", """mso1""", "&gt;arrow_right_alt   &lt;/span&gt;&lt;/a&gt;"
)</f>
        <v>&lt;a href="/cantos/resucito/p/porqueestanocheesdiferente.html" align="right" class="fright"&gt;    &lt;span class="mso1"&gt;arrow_right_alt   &lt;/span&gt;&lt;/a&gt;</v>
      </c>
    </row>
    <row r="133" spans="1:8" x14ac:dyDescent="0.35">
      <c r="A133" s="12">
        <v>133</v>
      </c>
      <c r="B133" s="13" t="s">
        <v>398</v>
      </c>
      <c r="C133" s="20" t="str">
        <f>_xlfn.CONCAT(
    "&lt;a href=", """",
    _xlfn.XLOOKUP(B132, 'URL-DATA'!G132:G364, 'URL-DATA'!AE132:AE364, "No encontrado", 0),
    """ align=", """left""",
    " class=", """fleft""",
    "&gt;    &lt;span class=", """mso1""", "&gt;arrow_left_alt   &lt;/span&gt;&lt;/a&gt;"
)</f>
        <v>&lt;a href="/cantos/resucito/p/porelamordemisamigos.html" align="left" class="fleft"&gt;    &lt;span class="mso1"&gt;arrow_left_alt   &lt;/span&gt;&lt;/a&gt;</v>
      </c>
      <c r="D133" s="20" t="str">
        <f>_xlfn.CONCAT(
    "&lt;a href=", """",
    _xlfn.XLOOKUP(B134, 'URL-DATA'!G133:G365, 'URL-DATA'!AE133:AE365, "No encontrado", 0),
    """ align=", """right""",
    " class=", """fright""",
    "&gt;    &lt;span class=", """mso1""", "&gt;arrow_right_alt   &lt;/span&gt;&lt;/a&gt;"
)</f>
        <v>&lt;a href="/cantos/resucito/p/porquelasgentesconjuran.html" align="right" class="fright"&gt;    &lt;span class="mso1"&gt;arrow_right_alt   &lt;/span&gt;&lt;/a&gt;</v>
      </c>
      <c r="E133" s="19"/>
      <c r="F133" s="19"/>
      <c r="G133" t="str">
        <f>_xlfn.CONCAT(
    "&lt;a href=", """",
    _xlfn.XLOOKUP(B132, 'URL-DATA'!G132:G364, 'URL-DATA'!AE132:AE364, "No encontrado", 0),
    """ align=", """left""",
    " class=", """fleft""",
    "&gt;    &lt;span class=", """mso1""", "&gt;arrow_left_alt   &lt;/span&gt;&lt;/a&gt;"
)</f>
        <v>&lt;a href="/cantos/resucito/p/porelamordemisamigos.html" align="left" class="fleft"&gt;    &lt;span class="mso1"&gt;arrow_left_alt   &lt;/span&gt;&lt;/a&gt;</v>
      </c>
      <c r="H133" t="str">
        <f>_xlfn.CONCAT(
    "&lt;a href=", """",
    _xlfn.XLOOKUP(B134, 'URL-DATA'!G133:G365, 'URL-DATA'!AE133:AE365, "No encontrado", 0),
    """ align=", """right""",
    " class=", """fright""",
    "&gt;    &lt;span class=", """mso1""", "&gt;arrow_right_alt   &lt;/span&gt;&lt;/a&gt;"
)</f>
        <v>&lt;a href="/cantos/resucito/p/porquelasgentesconjuran.html" align="right" class="fright"&gt;    &lt;span class="mso1"&gt;arrow_right_alt   &lt;/span&gt;&lt;/a&gt;</v>
      </c>
    </row>
    <row r="134" spans="1:8" x14ac:dyDescent="0.35">
      <c r="A134" s="14">
        <v>134</v>
      </c>
      <c r="B134" s="15" t="s">
        <v>400</v>
      </c>
      <c r="C134" s="20" t="str">
        <f>_xlfn.CONCAT(
    "&lt;a href=", """",
    _xlfn.XLOOKUP(B133, 'URL-DATA'!G133:G365, 'URL-DATA'!AE133:AE365, "No encontrado", 0),
    """ align=", """left""",
    " class=", """fleft""",
    "&gt;    &lt;span class=", """mso1""", "&gt;arrow_left_alt   &lt;/span&gt;&lt;/a&gt;"
)</f>
        <v>&lt;a href="/cantos/resucito/p/porqueestanocheesdiferente.html" align="left" class="fleft"&gt;    &lt;span class="mso1"&gt;arrow_left_alt   &lt;/span&gt;&lt;/a&gt;</v>
      </c>
      <c r="D134" s="20" t="str">
        <f>_xlfn.CONCAT(
    "&lt;a href=", """",
    _xlfn.XLOOKUP(B135, 'URL-DATA'!G134:G366, 'URL-DATA'!AE134:AE366, "No encontrado", 0),
    """ align=", """right""",
    " class=", """fright""",
    "&gt;    &lt;span class=", """mso1""", "&gt;arrow_right_alt   &lt;/span&gt;&lt;/a&gt;"
)</f>
        <v>&lt;a href="/cantos/resucito/p/porquemiyugoessuave.html" align="right" class="fright"&gt;    &lt;span class="mso1"&gt;arrow_right_alt   &lt;/span&gt;&lt;/a&gt;</v>
      </c>
      <c r="E134" s="20"/>
      <c r="F134" s="20"/>
      <c r="G134" t="str">
        <f>_xlfn.CONCAT(
    "&lt;a href=", """",
    _xlfn.XLOOKUP(B133, 'URL-DATA'!G133:G365, 'URL-DATA'!AE133:AE365, "No encontrado", 0),
    """ align=", """left""",
    " class=", """fleft""",
    "&gt;    &lt;span class=", """mso1""", "&gt;arrow_left_alt   &lt;/span&gt;&lt;/a&gt;"
)</f>
        <v>&lt;a href="/cantos/resucito/p/porqueestanocheesdiferente.html" align="left" class="fleft"&gt;    &lt;span class="mso1"&gt;arrow_left_alt   &lt;/span&gt;&lt;/a&gt;</v>
      </c>
      <c r="H134" t="str">
        <f>_xlfn.CONCAT(
    "&lt;a href=", """",
    _xlfn.XLOOKUP(B135, 'URL-DATA'!G134:G366, 'URL-DATA'!AE134:AE366, "No encontrado", 0),
    """ align=", """right""",
    " class=", """fright""",
    "&gt;    &lt;span class=", """mso1""", "&gt;arrow_right_alt   &lt;/span&gt;&lt;/a&gt;"
)</f>
        <v>&lt;a href="/cantos/resucito/p/porquemiyugoessuave.html" align="right" class="fright"&gt;    &lt;span class="mso1"&gt;arrow_right_alt   &lt;/span&gt;&lt;/a&gt;</v>
      </c>
    </row>
    <row r="135" spans="1:8" x14ac:dyDescent="0.35">
      <c r="A135" s="12">
        <v>135</v>
      </c>
      <c r="B135" s="13" t="s">
        <v>402</v>
      </c>
      <c r="C135" s="20" t="str">
        <f>_xlfn.CONCAT(
    "&lt;a href=", """",
    _xlfn.XLOOKUP(B134, 'URL-DATA'!G134:G366, 'URL-DATA'!AE134:AE366, "No encontrado", 0),
    """ align=", """left""",
    " class=", """fleft""",
    "&gt;    &lt;span class=", """mso1""", "&gt;arrow_left_alt   &lt;/span&gt;&lt;/a&gt;"
)</f>
        <v>&lt;a href="/cantos/resucito/p/porquelasgentesconjuran.html" align="left" class="fleft"&gt;    &lt;span class="mso1"&gt;arrow_left_alt   &lt;/span&gt;&lt;/a&gt;</v>
      </c>
      <c r="D135" s="20" t="str">
        <f>_xlfn.CONCAT(
    "&lt;a href=", """",
    _xlfn.XLOOKUP(B136, 'URL-DATA'!G135:G367, 'URL-DATA'!AE135:AE367, "No encontrado", 0),
    """ align=", """right""",
    " class=", """fright""",
    "&gt;    &lt;span class=", """mso1""", "&gt;arrow_right_alt   &lt;/span&gt;&lt;/a&gt;"
)</f>
        <v>&lt;a href="/cantos/resucito/q/queamablessontusmoradas.html" align="right" class="fright"&gt;    &lt;span class="mso1"&gt;arrow_right_alt   &lt;/span&gt;&lt;/a&gt;</v>
      </c>
      <c r="E135" s="19"/>
      <c r="F135" s="19"/>
      <c r="G135" t="str">
        <f>_xlfn.CONCAT(
    "&lt;a href=", """",
    _xlfn.XLOOKUP(B134, 'URL-DATA'!G134:G366, 'URL-DATA'!AE134:AE366, "No encontrado", 0),
    """ align=", """left""",
    " class=", """fleft""",
    "&gt;    &lt;span class=", """mso1""", "&gt;arrow_left_alt   &lt;/span&gt;&lt;/a&gt;"
)</f>
        <v>&lt;a href="/cantos/resucito/p/porquelasgentesconjuran.html" align="left" class="fleft"&gt;    &lt;span class="mso1"&gt;arrow_left_alt   &lt;/span&gt;&lt;/a&gt;</v>
      </c>
      <c r="H135" t="str">
        <f>_xlfn.CONCAT(
    "&lt;a href=", """",
    _xlfn.XLOOKUP(B136, 'URL-DATA'!G135:G367, 'URL-DATA'!AE135:AE367, "No encontrado", 0),
    """ align=", """right""",
    " class=", """fright""",
    "&gt;    &lt;span class=", """mso1""", "&gt;arrow_right_alt   &lt;/span&gt;&lt;/a&gt;"
)</f>
        <v>&lt;a href="/cantos/resucito/q/queamablessontusmoradas.html" align="right" class="fright"&gt;    &lt;span class="mso1"&gt;arrow_right_alt   &lt;/span&gt;&lt;/a&gt;</v>
      </c>
    </row>
    <row r="136" spans="1:8" x14ac:dyDescent="0.35">
      <c r="A136" s="14">
        <v>136</v>
      </c>
      <c r="B136" s="15" t="s">
        <v>410</v>
      </c>
      <c r="C136" s="20" t="str">
        <f>_xlfn.CONCAT(
    "&lt;a href=", """",
    _xlfn.XLOOKUP(B135, 'URL-DATA'!G135:G367, 'URL-DATA'!AE135:AE367, "No encontrado", 0),
    """ align=", """left""",
    " class=", """fleft""",
    "&gt;    &lt;span class=", """mso1""", "&gt;arrow_left_alt   &lt;/span&gt;&lt;/a&gt;"
)</f>
        <v>&lt;a href="/cantos/resucito/p/porquemiyugoessuave.html" align="left" class="fleft"&gt;    &lt;span class="mso1"&gt;arrow_left_alt   &lt;/span&gt;&lt;/a&gt;</v>
      </c>
      <c r="D136" s="20" t="str">
        <f>_xlfn.CONCAT(
    "&lt;a href=", """",
    _xlfn.XLOOKUP(B137, 'URL-DATA'!G136:G368, 'URL-DATA'!AE136:AE368, "No encontrado", 0),
    """ align=", """right""",
    " class=", """fright""",
    "&gt;    &lt;span class=", """mso1""", "&gt;arrow_right_alt   &lt;/span&gt;&lt;/a&gt;"
)</f>
        <v>&lt;a href="/cantos/resucito/q/queestupendoquealegria.html" align="right" class="fright"&gt;    &lt;span class="mso1"&gt;arrow_right_alt   &lt;/span&gt;&lt;/a&gt;</v>
      </c>
      <c r="E136" s="20"/>
      <c r="F136" s="20"/>
      <c r="G136" t="str">
        <f>_xlfn.CONCAT(
    "&lt;a href=", """",
    _xlfn.XLOOKUP(B135, 'URL-DATA'!G135:G367, 'URL-DATA'!AE135:AE367, "No encontrado", 0),
    """ align=", """left""",
    " class=", """fleft""",
    "&gt;    &lt;span class=", """mso1""", "&gt;arrow_left_alt   &lt;/span&gt;&lt;/a&gt;"
)</f>
        <v>&lt;a href="/cantos/resucito/p/porquemiyugoessuave.html" align="left" class="fleft"&gt;    &lt;span class="mso1"&gt;arrow_left_alt   &lt;/span&gt;&lt;/a&gt;</v>
      </c>
      <c r="H136" t="str">
        <f>_xlfn.CONCAT(
    "&lt;a href=", """",
    _xlfn.XLOOKUP(B137, 'URL-DATA'!G136:G368, 'URL-DATA'!AE136:AE368, "No encontrado", 0),
    """ align=", """right""",
    " class=", """fright""",
    "&gt;    &lt;span class=", """mso1""", "&gt;arrow_right_alt   &lt;/span&gt;&lt;/a&gt;"
)</f>
        <v>&lt;a href="/cantos/resucito/q/queestupendoquealegria.html" align="right" class="fright"&gt;    &lt;span class="mso1"&gt;arrow_right_alt   &lt;/span&gt;&lt;/a&gt;</v>
      </c>
    </row>
    <row r="137" spans="1:8" x14ac:dyDescent="0.35">
      <c r="A137" s="12">
        <v>137</v>
      </c>
      <c r="B137" s="13" t="s">
        <v>412</v>
      </c>
      <c r="C137" s="20" t="str">
        <f>_xlfn.CONCAT(
    "&lt;a href=", """",
    _xlfn.XLOOKUP(B136, 'URL-DATA'!G136:G368, 'URL-DATA'!AE136:AE368, "No encontrado", 0),
    """ align=", """left""",
    " class=", """fleft""",
    "&gt;    &lt;span class=", """mso1""", "&gt;arrow_left_alt   &lt;/span&gt;&lt;/a&gt;"
)</f>
        <v>&lt;a href="/cantos/resucito/q/queamablessontusmoradas.html" align="left" class="fleft"&gt;    &lt;span class="mso1"&gt;arrow_left_alt   &lt;/span&gt;&lt;/a&gt;</v>
      </c>
      <c r="D137" s="20" t="str">
        <f>_xlfn.CONCAT(
    "&lt;a href=", """",
    _xlfn.XLOOKUP(B138, 'URL-DATA'!G137:G369, 'URL-DATA'!AE137:AE369, "No encontrado", 0),
    """ align=", """right""",
    " class=", """fright""",
    "&gt;    &lt;span class=", """mso1""", "&gt;arrow_right_alt   &lt;/span&gt;&lt;/a&gt;"
)</f>
        <v>&lt;a href="/cantos/resucito/q/quienesestaquesubedeldesierto.html" align="right" class="fright"&gt;    &lt;span class="mso1"&gt;arrow_right_alt   &lt;/span&gt;&lt;/a&gt;</v>
      </c>
      <c r="E137" s="19"/>
      <c r="F137" s="19"/>
      <c r="G137" t="str">
        <f>_xlfn.CONCAT(
    "&lt;a href=", """",
    _xlfn.XLOOKUP(B136, 'URL-DATA'!G136:G368, 'URL-DATA'!AE136:AE368, "No encontrado", 0),
    """ align=", """left""",
    " class=", """fleft""",
    "&gt;    &lt;span class=", """mso1""", "&gt;arrow_left_alt   &lt;/span&gt;&lt;/a&gt;"
)</f>
        <v>&lt;a href="/cantos/resucito/q/queamablessontusmoradas.html" align="left" class="fleft"&gt;    &lt;span class="mso1"&gt;arrow_left_alt   &lt;/span&gt;&lt;/a&gt;</v>
      </c>
      <c r="H137" t="str">
        <f>_xlfn.CONCAT(
    "&lt;a href=", """",
    _xlfn.XLOOKUP(B138, 'URL-DATA'!G137:G369, 'URL-DATA'!AE137:AE369, "No encontrado", 0),
    """ align=", """right""",
    " class=", """fright""",
    "&gt;    &lt;span class=", """mso1""", "&gt;arrow_right_alt   &lt;/span&gt;&lt;/a&gt;"
)</f>
        <v>&lt;a href="/cantos/resucito/q/quienesestaquesubedeldesierto.html" align="right" class="fright"&gt;    &lt;span class="mso1"&gt;arrow_right_alt   &lt;/span&gt;&lt;/a&gt;</v>
      </c>
    </row>
    <row r="138" spans="1:8" x14ac:dyDescent="0.35">
      <c r="A138" s="14">
        <v>138</v>
      </c>
      <c r="B138" s="15" t="s">
        <v>413</v>
      </c>
      <c r="C138" s="20" t="str">
        <f>_xlfn.CONCAT(
    "&lt;a href=", """",
    _xlfn.XLOOKUP(B137, 'URL-DATA'!G137:G369, 'URL-DATA'!AE137:AE369, "No encontrado", 0),
    """ align=", """left""",
    " class=", """fleft""",
    "&gt;    &lt;span class=", """mso1""", "&gt;arrow_left_alt   &lt;/span&gt;&lt;/a&gt;"
)</f>
        <v>&lt;a href="/cantos/resucito/q/queestupendoquealegria.html" align="left" class="fleft"&gt;    &lt;span class="mso1"&gt;arrow_left_alt   &lt;/span&gt;&lt;/a&gt;</v>
      </c>
      <c r="D138" s="20" t="str">
        <f>_xlfn.CONCAT(
    "&lt;a href=", """",
    _xlfn.XLOOKUP(B139, 'URL-DATA'!G138:G370, 'URL-DATA'!AE138:AE370, "No encontrado", 0),
    """ align=", """right""",
    " class=", """fright""",
    "&gt;    &lt;span class=", """mso1""", "&gt;arrow_right_alt   &lt;/span&gt;&lt;/a&gt;"
)</f>
        <v>&lt;a href="/cantos/resucito/q/quiennosseparara.html" align="right" class="fright"&gt;    &lt;span class="mso1"&gt;arrow_right_alt   &lt;/span&gt;&lt;/a&gt;</v>
      </c>
      <c r="E138" s="20"/>
      <c r="F138" s="20"/>
      <c r="G138" t="str">
        <f>_xlfn.CONCAT(
    "&lt;a href=", """",
    _xlfn.XLOOKUP(B137, 'URL-DATA'!G137:G369, 'URL-DATA'!AE137:AE369, "No encontrado", 0),
    """ align=", """left""",
    " class=", """fleft""",
    "&gt;    &lt;span class=", """mso1""", "&gt;arrow_left_alt   &lt;/span&gt;&lt;/a&gt;"
)</f>
        <v>&lt;a href="/cantos/resucito/q/queestupendoquealegria.html" align="left" class="fleft"&gt;    &lt;span class="mso1"&gt;arrow_left_alt   &lt;/span&gt;&lt;/a&gt;</v>
      </c>
      <c r="H138" t="str">
        <f>_xlfn.CONCAT(
    "&lt;a href=", """",
    _xlfn.XLOOKUP(B139, 'URL-DATA'!G138:G370, 'URL-DATA'!AE138:AE370, "No encontrado", 0),
    """ align=", """right""",
    " class=", """fright""",
    "&gt;    &lt;span class=", """mso1""", "&gt;arrow_right_alt   &lt;/span&gt;&lt;/a&gt;"
)</f>
        <v>&lt;a href="/cantos/resucito/q/quiennosseparara.html" align="right" class="fright"&gt;    &lt;span class="mso1"&gt;arrow_right_alt   &lt;/span&gt;&lt;/a&gt;</v>
      </c>
    </row>
    <row r="139" spans="1:8" x14ac:dyDescent="0.35">
      <c r="A139" s="12">
        <v>139</v>
      </c>
      <c r="B139" s="13" t="s">
        <v>415</v>
      </c>
      <c r="C139" s="20" t="str">
        <f>_xlfn.CONCAT(
    "&lt;a href=", """",
    _xlfn.XLOOKUP(B138, 'URL-DATA'!G138:G370, 'URL-DATA'!AE138:AE370, "No encontrado", 0),
    """ align=", """left""",
    " class=", """fleft""",
    "&gt;    &lt;span class=", """mso1""", "&gt;arrow_left_alt   &lt;/span&gt;&lt;/a&gt;"
)</f>
        <v>&lt;a href="/cantos/resucito/q/quienesestaquesubedeldesierto.html" align="left" class="fleft"&gt;    &lt;span class="mso1"&gt;arrow_left_alt   &lt;/span&gt;&lt;/a&gt;</v>
      </c>
      <c r="D139" s="20" t="str">
        <f>_xlfn.CONCAT(
    "&lt;a href=", """",
    _xlfn.XLOOKUP(B140, 'URL-DATA'!G139:G371, 'URL-DATA'!AE139:AE371, "No encontrado", 0),
    """ align=", """right""",
    " class=", """fright""",
    "&gt;    &lt;span class=", """mso1""", "&gt;arrow_right_alt   &lt;/span&gt;&lt;/a&gt;"
)</f>
        <v>&lt;a href="/cantos/resucito/q/quieroandarmadreajerusalen.html" align="right" class="fright"&gt;    &lt;span class="mso1"&gt;arrow_right_alt   &lt;/span&gt;&lt;/a&gt;</v>
      </c>
      <c r="E139" s="19"/>
      <c r="F139" s="19"/>
      <c r="G139" t="str">
        <f>_xlfn.CONCAT(
    "&lt;a href=", """",
    _xlfn.XLOOKUP(B138, 'URL-DATA'!G138:G370, 'URL-DATA'!AE138:AE370, "No encontrado", 0),
    """ align=", """left""",
    " class=", """fleft""",
    "&gt;    &lt;span class=", """mso1""", "&gt;arrow_left_alt   &lt;/span&gt;&lt;/a&gt;"
)</f>
        <v>&lt;a href="/cantos/resucito/q/quienesestaquesubedeldesierto.html" align="left" class="fleft"&gt;    &lt;span class="mso1"&gt;arrow_left_alt   &lt;/span&gt;&lt;/a&gt;</v>
      </c>
      <c r="H139" t="str">
        <f>_xlfn.CONCAT(
    "&lt;a href=", """",
    _xlfn.XLOOKUP(B140, 'URL-DATA'!G139:G371, 'URL-DATA'!AE139:AE371, "No encontrado", 0),
    """ align=", """right""",
    " class=", """fright""",
    "&gt;    &lt;span class=", """mso1""", "&gt;arrow_right_alt   &lt;/span&gt;&lt;/a&gt;"
)</f>
        <v>&lt;a href="/cantos/resucito/q/quieroandarmadreajerusalen.html" align="right" class="fright"&gt;    &lt;span class="mso1"&gt;arrow_right_alt   &lt;/span&gt;&lt;/a&gt;</v>
      </c>
    </row>
    <row r="140" spans="1:8" x14ac:dyDescent="0.35">
      <c r="A140" s="14">
        <v>140</v>
      </c>
      <c r="B140" s="15" t="s">
        <v>417</v>
      </c>
      <c r="C140" s="20" t="str">
        <f>_xlfn.CONCAT(
    "&lt;a href=", """",
    _xlfn.XLOOKUP(B139, 'URL-DATA'!G139:G371, 'URL-DATA'!AE139:AE371, "No encontrado", 0),
    """ align=", """left""",
    " class=", """fleft""",
    "&gt;    &lt;span class=", """mso1""", "&gt;arrow_left_alt   &lt;/span&gt;&lt;/a&gt;"
)</f>
        <v>&lt;a href="/cantos/resucito/q/quiennosseparara.html" align="left" class="fleft"&gt;    &lt;span class="mso1"&gt;arrow_left_alt   &lt;/span&gt;&lt;/a&gt;</v>
      </c>
      <c r="D140" s="20" t="str">
        <f>_xlfn.CONCAT(
    "&lt;a href=", """",
    _xlfn.XLOOKUP(B141, 'URL-DATA'!G140:G372, 'URL-DATA'!AE140:AE372, "No encontrado", 0),
    """ align=", """right""",
    " class=", """fright""",
    "&gt;    &lt;span class=", """mso1""", "&gt;arrow_right_alt   &lt;/span&gt;&lt;/a&gt;"
)</f>
        <v>&lt;a href="/cantos/resucito/q/quierocantar.html" align="right" class="fright"&gt;    &lt;span class="mso1"&gt;arrow_right_alt   &lt;/span&gt;&lt;/a&gt;</v>
      </c>
      <c r="E140" s="20"/>
      <c r="F140" s="20"/>
      <c r="G140" t="str">
        <f>_xlfn.CONCAT(
    "&lt;a href=", """",
    _xlfn.XLOOKUP(B139, 'URL-DATA'!G139:G371, 'URL-DATA'!AE139:AE371, "No encontrado", 0),
    """ align=", """left""",
    " class=", """fleft""",
    "&gt;    &lt;span class=", """mso1""", "&gt;arrow_left_alt   &lt;/span&gt;&lt;/a&gt;"
)</f>
        <v>&lt;a href="/cantos/resucito/q/quiennosseparara.html" align="left" class="fleft"&gt;    &lt;span class="mso1"&gt;arrow_left_alt   &lt;/span&gt;&lt;/a&gt;</v>
      </c>
      <c r="H140" t="str">
        <f>_xlfn.CONCAT(
    "&lt;a href=", """",
    _xlfn.XLOOKUP(B141, 'URL-DATA'!G140:G372, 'URL-DATA'!AE140:AE372, "No encontrado", 0),
    """ align=", """right""",
    " class=", """fright""",
    "&gt;    &lt;span class=", """mso1""", "&gt;arrow_right_alt   &lt;/span&gt;&lt;/a&gt;"
)</f>
        <v>&lt;a href="/cantos/resucito/q/quierocantar.html" align="right" class="fright"&gt;    &lt;span class="mso1"&gt;arrow_right_alt   &lt;/span&gt;&lt;/a&gt;</v>
      </c>
    </row>
    <row r="141" spans="1:8" x14ac:dyDescent="0.35">
      <c r="A141" s="12">
        <v>141</v>
      </c>
      <c r="B141" s="13" t="s">
        <v>419</v>
      </c>
      <c r="C141" s="20" t="str">
        <f>_xlfn.CONCAT(
    "&lt;a href=", """",
    _xlfn.XLOOKUP(B140, 'URL-DATA'!G140:G372, 'URL-DATA'!AE140:AE372, "No encontrado", 0),
    """ align=", """left""",
    " class=", """fleft""",
    "&gt;    &lt;span class=", """mso1""", "&gt;arrow_left_alt   &lt;/span&gt;&lt;/a&gt;"
)</f>
        <v>&lt;a href="/cantos/resucito/q/quieroandarmadreajerusalen.html" align="left" class="fleft"&gt;    &lt;span class="mso1"&gt;arrow_left_alt   &lt;/span&gt;&lt;/a&gt;</v>
      </c>
      <c r="D141" s="20" t="str">
        <f>_xlfn.CONCAT(
    "&lt;a href=", """",
    _xlfn.XLOOKUP(B142, 'URL-DATA'!G141:G373, 'URL-DATA'!AE141:AE373, "No encontrado", 0),
    """ align=", """right""",
    " class=", """fright""",
    "&gt;    &lt;span class=", """mso1""", "&gt;arrow_right_alt   &lt;/span&gt;&lt;/a&gt;"
)</f>
        <v>&lt;a href="/cantos/resucito/r/resucito.html" align="right" class="fright"&gt;    &lt;span class="mso1"&gt;arrow_right_alt   &lt;/span&gt;&lt;/a&gt;</v>
      </c>
      <c r="E141" s="19"/>
      <c r="F141" s="19"/>
      <c r="G141" t="str">
        <f>_xlfn.CONCAT(
    "&lt;a href=", """",
    _xlfn.XLOOKUP(B140, 'URL-DATA'!G140:G372, 'URL-DATA'!AE140:AE372, "No encontrado", 0),
    """ align=", """left""",
    " class=", """fleft""",
    "&gt;    &lt;span class=", """mso1""", "&gt;arrow_left_alt   &lt;/span&gt;&lt;/a&gt;"
)</f>
        <v>&lt;a href="/cantos/resucito/q/quieroandarmadreajerusalen.html" align="left" class="fleft"&gt;    &lt;span class="mso1"&gt;arrow_left_alt   &lt;/span&gt;&lt;/a&gt;</v>
      </c>
      <c r="H141" t="str">
        <f>_xlfn.CONCAT(
    "&lt;a href=", """",
    _xlfn.XLOOKUP(B142, 'URL-DATA'!G141:G373, 'URL-DATA'!AE141:AE373, "No encontrado", 0),
    """ align=", """right""",
    " class=", """fright""",
    "&gt;    &lt;span class=", """mso1""", "&gt;arrow_right_alt   &lt;/span&gt;&lt;/a&gt;"
)</f>
        <v>&lt;a href="/cantos/resucito/r/resucito.html" align="right" class="fright"&gt;    &lt;span class="mso1"&gt;arrow_right_alt   &lt;/span&gt;&lt;/a&gt;</v>
      </c>
    </row>
    <row r="142" spans="1:8" x14ac:dyDescent="0.35">
      <c r="A142" s="14">
        <v>142</v>
      </c>
      <c r="B142" s="15" t="s">
        <v>421</v>
      </c>
      <c r="C142" s="20" t="str">
        <f>_xlfn.CONCAT(
    "&lt;a href=", """",
    _xlfn.XLOOKUP(B141, 'URL-DATA'!G141:G373, 'URL-DATA'!AE141:AE373, "No encontrado", 0),
    """ align=", """left""",
    " class=", """fleft""",
    "&gt;    &lt;span class=", """mso1""", "&gt;arrow_left_alt   &lt;/span&gt;&lt;/a&gt;"
)</f>
        <v>&lt;a href="/cantos/resucito/q/quierocantar.html" align="left" class="fleft"&gt;    &lt;span class="mso1"&gt;arrow_left_alt   &lt;/span&gt;&lt;/a&gt;</v>
      </c>
      <c r="D142" s="20" t="str">
        <f>_xlfn.CONCAT(
    "&lt;a href=", """",
    _xlfn.XLOOKUP(B143, 'URL-DATA'!G142:G374, 'URL-DATA'!AE142:AE374, "No encontrado", 0),
    """ align=", """right""",
    " class=", """fright""",
    "&gt;    &lt;span class=", """mso1""", "&gt;arrow_right_alt   &lt;/span&gt;&lt;/a&gt;"
)</f>
        <v>&lt;a href="/cantos/resucito/r/resurrexit.html" align="right" class="fright"&gt;    &lt;span class="mso1"&gt;arrow_right_alt   &lt;/span&gt;&lt;/a&gt;</v>
      </c>
      <c r="E142" s="20"/>
      <c r="F142" s="20"/>
      <c r="G142" t="str">
        <f>_xlfn.CONCAT(
    "&lt;a href=", """",
    _xlfn.XLOOKUP(B141, 'URL-DATA'!G141:G373, 'URL-DATA'!AE141:AE373, "No encontrado", 0),
    """ align=", """left""",
    " class=", """fleft""",
    "&gt;    &lt;span class=", """mso1""", "&gt;arrow_left_alt   &lt;/span&gt;&lt;/a&gt;"
)</f>
        <v>&lt;a href="/cantos/resucito/q/quierocantar.html" align="left" class="fleft"&gt;    &lt;span class="mso1"&gt;arrow_left_alt   &lt;/span&gt;&lt;/a&gt;</v>
      </c>
      <c r="H142" t="str">
        <f>_xlfn.CONCAT(
    "&lt;a href=", """",
    _xlfn.XLOOKUP(B143, 'URL-DATA'!G142:G374, 'URL-DATA'!AE142:AE374, "No encontrado", 0),
    """ align=", """right""",
    " class=", """fright""",
    "&gt;    &lt;span class=", """mso1""", "&gt;arrow_right_alt   &lt;/span&gt;&lt;/a&gt;"
)</f>
        <v>&lt;a href="/cantos/resucito/r/resurrexit.html" align="right" class="fright"&gt;    &lt;span class="mso1"&gt;arrow_right_alt   &lt;/span&gt;&lt;/a&gt;</v>
      </c>
    </row>
    <row r="143" spans="1:8" x14ac:dyDescent="0.35">
      <c r="A143" s="12">
        <v>143</v>
      </c>
      <c r="B143" s="13" t="s">
        <v>422</v>
      </c>
      <c r="C143" s="20" t="str">
        <f>_xlfn.CONCAT(
    "&lt;a href=", """",
    _xlfn.XLOOKUP(B142, 'URL-DATA'!G142:G374, 'URL-DATA'!AE142:AE374, "No encontrado", 0),
    """ align=", """left""",
    " class=", """fleft""",
    "&gt;    &lt;span class=", """mso1""", "&gt;arrow_left_alt   &lt;/span&gt;&lt;/a&gt;"
)</f>
        <v>&lt;a href="/cantos/resucito/r/resucito.html" align="left" class="fleft"&gt;    &lt;span class="mso1"&gt;arrow_left_alt   &lt;/span&gt;&lt;/a&gt;</v>
      </c>
      <c r="D143" s="20" t="str">
        <f>_xlfn.CONCAT(
    "&lt;a href=", """",
    _xlfn.XLOOKUP(B144, 'URL-DATA'!G143:G375, 'URL-DATA'!AE143:AE375, "No encontrado", 0),
    """ align=", """right""",
    " class=", """fright""",
    "&gt;    &lt;span class=", """mso1""", "&gt;arrow_right_alt   &lt;/span&gt;&lt;/a&gt;"
)</f>
        <v>&lt;a href="/cantos/resucito/s/salvereinadeloscielos.html" align="right" class="fright"&gt;    &lt;span class="mso1"&gt;arrow_right_alt   &lt;/span&gt;&lt;/a&gt;</v>
      </c>
      <c r="E143" s="19"/>
      <c r="F143" s="19"/>
      <c r="G143" t="str">
        <f>_xlfn.CONCAT(
    "&lt;a href=", """",
    _xlfn.XLOOKUP(B142, 'URL-DATA'!G142:G374, 'URL-DATA'!AE142:AE374, "No encontrado", 0),
    """ align=", """left""",
    " class=", """fleft""",
    "&gt;    &lt;span class=", """mso1""", "&gt;arrow_left_alt   &lt;/span&gt;&lt;/a&gt;"
)</f>
        <v>&lt;a href="/cantos/resucito/r/resucito.html" align="left" class="fleft"&gt;    &lt;span class="mso1"&gt;arrow_left_alt   &lt;/span&gt;&lt;/a&gt;</v>
      </c>
      <c r="H143" t="str">
        <f>_xlfn.CONCAT(
    "&lt;a href=", """",
    _xlfn.XLOOKUP(B144, 'URL-DATA'!G143:G375, 'URL-DATA'!AE143:AE375, "No encontrado", 0),
    """ align=", """right""",
    " class=", """fright""",
    "&gt;    &lt;span class=", """mso1""", "&gt;arrow_right_alt   &lt;/span&gt;&lt;/a&gt;"
)</f>
        <v>&lt;a href="/cantos/resucito/s/salvereinadeloscielos.html" align="right" class="fright"&gt;    &lt;span class="mso1"&gt;arrow_right_alt   &lt;/span&gt;&lt;/a&gt;</v>
      </c>
    </row>
    <row r="144" spans="1:8" x14ac:dyDescent="0.35">
      <c r="A144" s="14">
        <v>144</v>
      </c>
      <c r="B144" s="15" t="s">
        <v>433</v>
      </c>
      <c r="C144" s="20" t="str">
        <f>_xlfn.CONCAT(
    "&lt;a href=", """",
    _xlfn.XLOOKUP(B143, 'URL-DATA'!G143:G375, 'URL-DATA'!AE143:AE375, "No encontrado", 0),
    """ align=", """left""",
    " class=", """fleft""",
    "&gt;    &lt;span class=", """mso1""", "&gt;arrow_left_alt   &lt;/span&gt;&lt;/a&gt;"
)</f>
        <v>&lt;a href="/cantos/resucito/r/resurrexit.html" align="left" class="fleft"&gt;    &lt;span class="mso1"&gt;arrow_left_alt   &lt;/span&gt;&lt;/a&gt;</v>
      </c>
      <c r="D144" s="20" t="str">
        <f>_xlfn.CONCAT(
    "&lt;a href=", """",
    _xlfn.XLOOKUP(B145, 'URL-DATA'!G144:G376, 'URL-DATA'!AE144:AE376, "No encontrado", 0),
    """ align=", """right""",
    " class=", """fright""",
    "&gt;    &lt;span class=", """mso1""", "&gt;arrow_right_alt   &lt;/span&gt;&lt;/a&gt;"
)</f>
        <v>&lt;a href="/cantos/resucito/s/seencontrarondosangeles.html" align="right" class="fright"&gt;    &lt;span class="mso1"&gt;arrow_right_alt   &lt;/span&gt;&lt;/a&gt;</v>
      </c>
      <c r="E144" s="20"/>
      <c r="F144" s="20"/>
      <c r="G144" t="str">
        <f>_xlfn.CONCAT(
    "&lt;a href=", """",
    _xlfn.XLOOKUP(B143, 'URL-DATA'!G143:G375, 'URL-DATA'!AE143:AE375, "No encontrado", 0),
    """ align=", """left""",
    " class=", """fleft""",
    "&gt;    &lt;span class=", """mso1""", "&gt;arrow_left_alt   &lt;/span&gt;&lt;/a&gt;"
)</f>
        <v>&lt;a href="/cantos/resucito/r/resurrexit.html" align="left" class="fleft"&gt;    &lt;span class="mso1"&gt;arrow_left_alt   &lt;/span&gt;&lt;/a&gt;</v>
      </c>
      <c r="H144" t="str">
        <f>_xlfn.CONCAT(
    "&lt;a href=", """",
    _xlfn.XLOOKUP(B145, 'URL-DATA'!G144:G376, 'URL-DATA'!AE144:AE376, "No encontrado", 0),
    """ align=", """right""",
    " class=", """fright""",
    "&gt;    &lt;span class=", """mso1""", "&gt;arrow_right_alt   &lt;/span&gt;&lt;/a&gt;"
)</f>
        <v>&lt;a href="/cantos/resucito/s/seencontrarondosangeles.html" align="right" class="fright"&gt;    &lt;span class="mso1"&gt;arrow_right_alt   &lt;/span&gt;&lt;/a&gt;</v>
      </c>
    </row>
    <row r="145" spans="1:8" x14ac:dyDescent="0.35">
      <c r="A145" s="12">
        <v>145</v>
      </c>
      <c r="B145" s="13" t="s">
        <v>439</v>
      </c>
      <c r="C145" s="20" t="str">
        <f>_xlfn.CONCAT(
    "&lt;a href=", """",
    _xlfn.XLOOKUP(B144, 'URL-DATA'!G144:G376, 'URL-DATA'!AE144:AE376, "No encontrado", 0),
    """ align=", """left""",
    " class=", """fleft""",
    "&gt;    &lt;span class=", """mso1""", "&gt;arrow_left_alt   &lt;/span&gt;&lt;/a&gt;"
)</f>
        <v>&lt;a href="/cantos/resucito/s/salvereinadeloscielos.html" align="left" class="fleft"&gt;    &lt;span class="mso1"&gt;arrow_left_alt   &lt;/span&gt;&lt;/a&gt;</v>
      </c>
      <c r="D145" s="20" t="str">
        <f>_xlfn.CONCAT(
    "&lt;a href=", """",
    _xlfn.XLOOKUP(B146, 'URL-DATA'!G145:G377, 'URL-DATA'!AE145:AE377, "No encontrado", 0),
    """ align=", """right""",
    " class=", """fright""",
    "&gt;    &lt;span class=", """mso1""", "&gt;arrow_right_alt   &lt;/span&gt;&lt;/a&gt;"
)</f>
        <v>&lt;a href="/cantos/resucito/s/senorayudameanodudardeti.html" align="right" class="fright"&gt;    &lt;span class="mso1"&gt;arrow_right_alt   &lt;/span&gt;&lt;/a&gt;</v>
      </c>
      <c r="E145" s="19"/>
      <c r="F145" s="19"/>
      <c r="G145" t="str">
        <f>_xlfn.CONCAT(
    "&lt;a href=", """",
    _xlfn.XLOOKUP(B144, 'URL-DATA'!G144:G376, 'URL-DATA'!AE144:AE376, "No encontrado", 0),
    """ align=", """left""",
    " class=", """fleft""",
    "&gt;    &lt;span class=", """mso1""", "&gt;arrow_left_alt   &lt;/span&gt;&lt;/a&gt;"
)</f>
        <v>&lt;a href="/cantos/resucito/s/salvereinadeloscielos.html" align="left" class="fleft"&gt;    &lt;span class="mso1"&gt;arrow_left_alt   &lt;/span&gt;&lt;/a&gt;</v>
      </c>
      <c r="H145" t="str">
        <f>_xlfn.CONCAT(
    "&lt;a href=", """",
    _xlfn.XLOOKUP(B146, 'URL-DATA'!G145:G377, 'URL-DATA'!AE145:AE377, "No encontrado", 0),
    """ align=", """right""",
    " class=", """fright""",
    "&gt;    &lt;span class=", """mso1""", "&gt;arrow_right_alt   &lt;/span&gt;&lt;/a&gt;"
)</f>
        <v>&lt;a href="/cantos/resucito/s/senorayudameanodudardeti.html" align="right" class="fright"&gt;    &lt;span class="mso1"&gt;arrow_right_alt   &lt;/span&gt;&lt;/a&gt;</v>
      </c>
    </row>
    <row r="146" spans="1:8" x14ac:dyDescent="0.35">
      <c r="A146" s="14">
        <v>146</v>
      </c>
      <c r="B146" s="15" t="s">
        <v>440</v>
      </c>
      <c r="C146" s="20" t="str">
        <f>_xlfn.CONCAT(
    "&lt;a href=", """",
    _xlfn.XLOOKUP(B145, 'URL-DATA'!G145:G377, 'URL-DATA'!AE145:AE377, "No encontrado", 0),
    """ align=", """left""",
    " class=", """fleft""",
    "&gt;    &lt;span class=", """mso1""", "&gt;arrow_left_alt   &lt;/span&gt;&lt;/a&gt;"
)</f>
        <v>&lt;a href="/cantos/resucito/s/seencontrarondosangeles.html" align="left" class="fleft"&gt;    &lt;span class="mso1"&gt;arrow_left_alt   &lt;/span&gt;&lt;/a&gt;</v>
      </c>
      <c r="D146" s="20" t="str">
        <f>_xlfn.CONCAT(
    "&lt;a href=", """",
    _xlfn.XLOOKUP(B147, 'URL-DATA'!G146:G378, 'URL-DATA'!AE146:AE378, "No encontrado", 0),
    """ align=", """right""",
    " class=", """fright""",
    "&gt;    &lt;span class=", """mso1""", "&gt;arrow_right_alt   &lt;/span&gt;&lt;/a&gt;"
)</f>
        <v>&lt;a href="/cantos/resucito/s/senornomecorrijasentucolera.html" align="right" class="fright"&gt;    &lt;span class="mso1"&gt;arrow_right_alt   &lt;/span&gt;&lt;/a&gt;</v>
      </c>
      <c r="E146" s="20"/>
      <c r="F146" s="20"/>
      <c r="G146" t="str">
        <f>_xlfn.CONCAT(
    "&lt;a href=", """",
    _xlfn.XLOOKUP(B145, 'URL-DATA'!G145:G377, 'URL-DATA'!AE145:AE377, "No encontrado", 0),
    """ align=", """left""",
    " class=", """fleft""",
    "&gt;    &lt;span class=", """mso1""", "&gt;arrow_left_alt   &lt;/span&gt;&lt;/a&gt;"
)</f>
        <v>&lt;a href="/cantos/resucito/s/seencontrarondosangeles.html" align="left" class="fleft"&gt;    &lt;span class="mso1"&gt;arrow_left_alt   &lt;/span&gt;&lt;/a&gt;</v>
      </c>
      <c r="H146" t="str">
        <f>_xlfn.CONCAT(
    "&lt;a href=", """",
    _xlfn.XLOOKUP(B147, 'URL-DATA'!G146:G378, 'URL-DATA'!AE146:AE378, "No encontrado", 0),
    """ align=", """right""",
    " class=", """fright""",
    "&gt;    &lt;span class=", """mso1""", "&gt;arrow_right_alt   &lt;/span&gt;&lt;/a&gt;"
)</f>
        <v>&lt;a href="/cantos/resucito/s/senornomecorrijasentucolera.html" align="right" class="fright"&gt;    &lt;span class="mso1"&gt;arrow_right_alt   &lt;/span&gt;&lt;/a&gt;</v>
      </c>
    </row>
    <row r="147" spans="1:8" x14ac:dyDescent="0.35">
      <c r="A147" s="12">
        <v>147</v>
      </c>
      <c r="B147" s="13" t="s">
        <v>441</v>
      </c>
      <c r="C147" s="20" t="str">
        <f>_xlfn.CONCAT(
    "&lt;a href=", """",
    _xlfn.XLOOKUP(B146, 'URL-DATA'!G146:G378, 'URL-DATA'!AE146:AE378, "No encontrado", 0),
    """ align=", """left""",
    " class=", """fleft""",
    "&gt;    &lt;span class=", """mso1""", "&gt;arrow_left_alt   &lt;/span&gt;&lt;/a&gt;"
)</f>
        <v>&lt;a href="/cantos/resucito/s/senorayudameanodudardeti.html" align="left" class="fleft"&gt;    &lt;span class="mso1"&gt;arrow_left_alt   &lt;/span&gt;&lt;/a&gt;</v>
      </c>
      <c r="D147" s="20" t="str">
        <f>_xlfn.CONCAT(
    "&lt;a href=", """",
    _xlfn.XLOOKUP(B148, 'URL-DATA'!G147:G379, 'URL-DATA'!AE147:AE379, "No encontrado", 0),
    """ align=", """right""",
    " class=", """fright""",
    "&gt;    &lt;span class=", """mso1""", "&gt;arrow_right_alt   &lt;/span&gt;&lt;/a&gt;"
)</f>
        <v>&lt;a href="/cantos/resucito/s/sermondelamontana.html" align="right" class="fright"&gt;    &lt;span class="mso1"&gt;arrow_right_alt   &lt;/span&gt;&lt;/a&gt;</v>
      </c>
      <c r="E147" s="19"/>
      <c r="F147" s="19"/>
      <c r="G147" t="str">
        <f>_xlfn.CONCAT(
    "&lt;a href=", """",
    _xlfn.XLOOKUP(B146, 'URL-DATA'!G146:G378, 'URL-DATA'!AE146:AE378, "No encontrado", 0),
    """ align=", """left""",
    " class=", """fleft""",
    "&gt;    &lt;span class=", """mso1""", "&gt;arrow_left_alt   &lt;/span&gt;&lt;/a&gt;"
)</f>
        <v>&lt;a href="/cantos/resucito/s/senorayudameanodudardeti.html" align="left" class="fleft"&gt;    &lt;span class="mso1"&gt;arrow_left_alt   &lt;/span&gt;&lt;/a&gt;</v>
      </c>
      <c r="H147" t="str">
        <f>_xlfn.CONCAT(
    "&lt;a href=", """",
    _xlfn.XLOOKUP(B148, 'URL-DATA'!G147:G379, 'URL-DATA'!AE147:AE379, "No encontrado", 0),
    """ align=", """right""",
    " class=", """fright""",
    "&gt;    &lt;span class=", """mso1""", "&gt;arrow_right_alt   &lt;/span&gt;&lt;/a&gt;"
)</f>
        <v>&lt;a href="/cantos/resucito/s/sermondelamontana.html" align="right" class="fright"&gt;    &lt;span class="mso1"&gt;arrow_right_alt   &lt;/span&gt;&lt;/a&gt;</v>
      </c>
    </row>
    <row r="148" spans="1:8" x14ac:dyDescent="0.35">
      <c r="A148" s="14">
        <v>148</v>
      </c>
      <c r="B148" s="15" t="s">
        <v>445</v>
      </c>
      <c r="C148" s="20" t="str">
        <f>_xlfn.CONCAT(
    "&lt;a href=", """",
    _xlfn.XLOOKUP(B147, 'URL-DATA'!G147:G379, 'URL-DATA'!AE147:AE379, "No encontrado", 0),
    """ align=", """left""",
    " class=", """fleft""",
    "&gt;    &lt;span class=", """mso1""", "&gt;arrow_left_alt   &lt;/span&gt;&lt;/a&gt;"
)</f>
        <v>&lt;a href="/cantos/resucito/s/senornomecorrijasentucolera.html" align="left" class="fleft"&gt;    &lt;span class="mso1"&gt;arrow_left_alt   &lt;/span&gt;&lt;/a&gt;</v>
      </c>
      <c r="D148" s="20" t="str">
        <f>_xlfn.CONCAT(
    "&lt;a href=", """",
    _xlfn.XLOOKUP(B149, 'URL-DATA'!G148:G380, 'URL-DATA'!AE148:AE380, "No encontrado", 0),
    """ align=", """right""",
    " class=", """fright""",
    "&gt;    &lt;span class=", """mso1""", "&gt;arrow_right_alt   &lt;/span&gt;&lt;/a&gt;"
)</f>
        <v>&lt;a href="/cantos/resucito/s/shlomlejmariam.html" align="right" class="fright"&gt;    &lt;span class="mso1"&gt;arrow_right_alt   &lt;/span&gt;&lt;/a&gt;</v>
      </c>
      <c r="E148" s="20"/>
      <c r="F148" s="20"/>
      <c r="G148" t="str">
        <f>_xlfn.CONCAT(
    "&lt;a href=", """",
    _xlfn.XLOOKUP(B147, 'URL-DATA'!G147:G379, 'URL-DATA'!AE147:AE379, "No encontrado", 0),
    """ align=", """left""",
    " class=", """fleft""",
    "&gt;    &lt;span class=", """mso1""", "&gt;arrow_left_alt   &lt;/span&gt;&lt;/a&gt;"
)</f>
        <v>&lt;a href="/cantos/resucito/s/senornomecorrijasentucolera.html" align="left" class="fleft"&gt;    &lt;span class="mso1"&gt;arrow_left_alt   &lt;/span&gt;&lt;/a&gt;</v>
      </c>
      <c r="H148" t="str">
        <f>_xlfn.CONCAT(
    "&lt;a href=", """",
    _xlfn.XLOOKUP(B149, 'URL-DATA'!G148:G380, 'URL-DATA'!AE148:AE380, "No encontrado", 0),
    """ align=", """right""",
    " class=", """fright""",
    "&gt;    &lt;span class=", """mso1""", "&gt;arrow_right_alt   &lt;/span&gt;&lt;/a&gt;"
)</f>
        <v>&lt;a href="/cantos/resucito/s/shlomlejmariam.html" align="right" class="fright"&gt;    &lt;span class="mso1"&gt;arrow_right_alt   &lt;/span&gt;&lt;/a&gt;</v>
      </c>
    </row>
    <row r="149" spans="1:8" x14ac:dyDescent="0.35">
      <c r="A149" s="12">
        <v>149</v>
      </c>
      <c r="B149" s="13" t="s">
        <v>449</v>
      </c>
      <c r="C149" s="20" t="str">
        <f>_xlfn.CONCAT(
    "&lt;a href=", """",
    _xlfn.XLOOKUP(B148, 'URL-DATA'!G148:G380, 'URL-DATA'!AE148:AE380, "No encontrado", 0),
    """ align=", """left""",
    " class=", """fleft""",
    "&gt;    &lt;span class=", """mso1""", "&gt;arrow_left_alt   &lt;/span&gt;&lt;/a&gt;"
)</f>
        <v>&lt;a href="/cantos/resucito/s/sermondelamontana.html" align="left" class="fleft"&gt;    &lt;span class="mso1"&gt;arrow_left_alt   &lt;/span&gt;&lt;/a&gt;</v>
      </c>
      <c r="D149" s="20" t="str">
        <f>_xlfn.CONCAT(
    "&lt;a href=", """",
    _xlfn.XLOOKUP(B150, 'URL-DATA'!G149:G381, 'URL-DATA'!AE149:AE381, "No encontrado", 0),
    """ align=", """right""",
    " class=", """fright""",
    "&gt;    &lt;span class=", """mso1""", "&gt;arrow_right_alt   &lt;/span&gt;&lt;/a&gt;"
)</f>
        <v>&lt;a href="/cantos/resucito/s/sielsenornoconstruyelacasa.html" align="right" class="fright"&gt;    &lt;span class="mso1"&gt;arrow_right_alt   &lt;/span&gt;&lt;/a&gt;</v>
      </c>
      <c r="E149" s="19"/>
      <c r="F149" s="19"/>
      <c r="G149" t="str">
        <f>_xlfn.CONCAT(
    "&lt;a href=", """",
    _xlfn.XLOOKUP(B148, 'URL-DATA'!G148:G380, 'URL-DATA'!AE148:AE380, "No encontrado", 0),
    """ align=", """left""",
    " class=", """fleft""",
    "&gt;    &lt;span class=", """mso1""", "&gt;arrow_left_alt   &lt;/span&gt;&lt;/a&gt;"
)</f>
        <v>&lt;a href="/cantos/resucito/s/sermondelamontana.html" align="left" class="fleft"&gt;    &lt;span class="mso1"&gt;arrow_left_alt   &lt;/span&gt;&lt;/a&gt;</v>
      </c>
      <c r="H149" t="str">
        <f>_xlfn.CONCAT(
    "&lt;a href=", """",
    _xlfn.XLOOKUP(B150, 'URL-DATA'!G149:G381, 'URL-DATA'!AE149:AE381, "No encontrado", 0),
    """ align=", """right""",
    " class=", """fright""",
    "&gt;    &lt;span class=", """mso1""", "&gt;arrow_right_alt   &lt;/span&gt;&lt;/a&gt;"
)</f>
        <v>&lt;a href="/cantos/resucito/s/sielsenornoconstruyelacasa.html" align="right" class="fright"&gt;    &lt;span class="mso1"&gt;arrow_right_alt   &lt;/span&gt;&lt;/a&gt;</v>
      </c>
    </row>
    <row r="150" spans="1:8" x14ac:dyDescent="0.35">
      <c r="A150" s="14">
        <v>150</v>
      </c>
      <c r="B150" s="15" t="s">
        <v>451</v>
      </c>
      <c r="C150" s="20" t="str">
        <f>_xlfn.CONCAT(
    "&lt;a href=", """",
    _xlfn.XLOOKUP(B149, 'URL-DATA'!G149:G381, 'URL-DATA'!AE149:AE381, "No encontrado", 0),
    """ align=", """left""",
    " class=", """fleft""",
    "&gt;    &lt;span class=", """mso1""", "&gt;arrow_left_alt   &lt;/span&gt;&lt;/a&gt;"
)</f>
        <v>&lt;a href="/cantos/resucito/s/shlomlejmariam.html" align="left" class="fleft"&gt;    &lt;span class="mso1"&gt;arrow_left_alt   &lt;/span&gt;&lt;/a&gt;</v>
      </c>
      <c r="D150" s="20" t="str">
        <f>_xlfn.CONCAT(
    "&lt;a href=", """",
    _xlfn.XLOOKUP(B151, 'URL-DATA'!G150:G382, 'URL-DATA'!AE150:AE382, "No encontrado", 0),
    """ align=", """right""",
    " class=", """fright""",
    "&gt;    &lt;span class=", """mso1""", "&gt;arrow_right_alt   &lt;/span&gt;&lt;/a&gt;"
)</f>
        <v>&lt;a href="/cantos/resucito/s/sihabeisresucitadoconcristo.html" align="right" class="fright"&gt;    &lt;span class="mso1"&gt;arrow_right_alt   &lt;/span&gt;&lt;/a&gt;</v>
      </c>
      <c r="E150" s="20"/>
      <c r="F150" s="20"/>
      <c r="G150" t="str">
        <f>_xlfn.CONCAT(
    "&lt;a href=", """",
    _xlfn.XLOOKUP(B149, 'URL-DATA'!G149:G381, 'URL-DATA'!AE149:AE381, "No encontrado", 0),
    """ align=", """left""",
    " class=", """fleft""",
    "&gt;    &lt;span class=", """mso1""", "&gt;arrow_left_alt   &lt;/span&gt;&lt;/a&gt;"
)</f>
        <v>&lt;a href="/cantos/resucito/s/shlomlejmariam.html" align="left" class="fleft"&gt;    &lt;span class="mso1"&gt;arrow_left_alt   &lt;/span&gt;&lt;/a&gt;</v>
      </c>
      <c r="H150" t="str">
        <f>_xlfn.CONCAT(
    "&lt;a href=", """",
    _xlfn.XLOOKUP(B151, 'URL-DATA'!G150:G382, 'URL-DATA'!AE150:AE382, "No encontrado", 0),
    """ align=", """right""",
    " class=", """fright""",
    "&gt;    &lt;span class=", """mso1""", "&gt;arrow_right_alt   &lt;/span&gt;&lt;/a&gt;"
)</f>
        <v>&lt;a href="/cantos/resucito/s/sihabeisresucitadoconcristo.html" align="right" class="fright"&gt;    &lt;span class="mso1"&gt;arrow_right_alt   &lt;/span&gt;&lt;/a&gt;</v>
      </c>
    </row>
    <row r="151" spans="1:8" x14ac:dyDescent="0.35">
      <c r="A151" s="12">
        <v>151</v>
      </c>
      <c r="B151" s="13" t="s">
        <v>453</v>
      </c>
      <c r="C151" s="20" t="str">
        <f>_xlfn.CONCAT(
    "&lt;a href=", """",
    _xlfn.XLOOKUP(B150, 'URL-DATA'!G150:G382, 'URL-DATA'!AE150:AE382, "No encontrado", 0),
    """ align=", """left""",
    " class=", """fleft""",
    "&gt;    &lt;span class=", """mso1""", "&gt;arrow_left_alt   &lt;/span&gt;&lt;/a&gt;"
)</f>
        <v>&lt;a href="/cantos/resucito/s/sielsenornoconstruyelacasa.html" align="left" class="fleft"&gt;    &lt;span class="mso1"&gt;arrow_left_alt   &lt;/span&gt;&lt;/a&gt;</v>
      </c>
      <c r="D151" s="20" t="str">
        <f>_xlfn.CONCAT(
    "&lt;a href=", """",
    _xlfn.XLOOKUP(B152, 'URL-DATA'!G151:G383, 'URL-DATA'!AE151:AE383, "No encontrado", 0),
    """ align=", """right""",
    " class=", """fright""",
    "&gt;    &lt;span class=", """mso1""", "&gt;arrow_right_alt   &lt;/span&gt;&lt;/a&gt;"
)</f>
        <v>&lt;a href="/cantos/resucito/s/sihoyescuchaissuvoz.html" align="right" class="fright"&gt;    &lt;span class="mso1"&gt;arrow_right_alt   &lt;/span&gt;&lt;/a&gt;</v>
      </c>
      <c r="E151" s="19"/>
      <c r="F151" s="19"/>
      <c r="G151" t="str">
        <f>_xlfn.CONCAT(
    "&lt;a href=", """",
    _xlfn.XLOOKUP(B150, 'URL-DATA'!G150:G382, 'URL-DATA'!AE150:AE382, "No encontrado", 0),
    """ align=", """left""",
    " class=", """fleft""",
    "&gt;    &lt;span class=", """mso1""", "&gt;arrow_left_alt   &lt;/span&gt;&lt;/a&gt;"
)</f>
        <v>&lt;a href="/cantos/resucito/s/sielsenornoconstruyelacasa.html" align="left" class="fleft"&gt;    &lt;span class="mso1"&gt;arrow_left_alt   &lt;/span&gt;&lt;/a&gt;</v>
      </c>
      <c r="H151" t="str">
        <f>_xlfn.CONCAT(
    "&lt;a href=", """",
    _xlfn.XLOOKUP(B152, 'URL-DATA'!G151:G383, 'URL-DATA'!AE151:AE383, "No encontrado", 0),
    """ align=", """right""",
    " class=", """fright""",
    "&gt;    &lt;span class=", """mso1""", "&gt;arrow_right_alt   &lt;/span&gt;&lt;/a&gt;"
)</f>
        <v>&lt;a href="/cantos/resucito/s/sihoyescuchaissuvoz.html" align="right" class="fright"&gt;    &lt;span class="mso1"&gt;arrow_right_alt   &lt;/span&gt;&lt;/a&gt;</v>
      </c>
    </row>
    <row r="152" spans="1:8" x14ac:dyDescent="0.35">
      <c r="A152" s="14">
        <v>152</v>
      </c>
      <c r="B152" s="15" t="s">
        <v>455</v>
      </c>
      <c r="C152" s="20" t="str">
        <f>_xlfn.CONCAT(
    "&lt;a href=", """",
    _xlfn.XLOOKUP(B151, 'URL-DATA'!G151:G383, 'URL-DATA'!AE151:AE383, "No encontrado", 0),
    """ align=", """left""",
    " class=", """fleft""",
    "&gt;    &lt;span class=", """mso1""", "&gt;arrow_left_alt   &lt;/span&gt;&lt;/a&gt;"
)</f>
        <v>&lt;a href="/cantos/resucito/s/sihabeisresucitadoconcristo.html" align="left" class="fleft"&gt;    &lt;span class="mso1"&gt;arrow_left_alt   &lt;/span&gt;&lt;/a&gt;</v>
      </c>
      <c r="D152" s="20" t="str">
        <f>_xlfn.CONCAT(
    "&lt;a href=", """",
    _xlfn.XLOOKUP(B153, 'URL-DATA'!G152:G384, 'URL-DATA'!AE152:AE384, "No encontrado", 0),
    """ align=", """right""",
    " class=", """fright""",
    "&gt;    &lt;span class=", """mso1""", "&gt;arrow_right_alt   &lt;/span&gt;&lt;/a&gt;"
)</f>
        <v>&lt;a href="/cantos/resucito/s/simeherefugiadoenelsenor.html" align="right" class="fright"&gt;    &lt;span class="mso1"&gt;arrow_right_alt   &lt;/span&gt;&lt;/a&gt;</v>
      </c>
      <c r="E152" s="20"/>
      <c r="F152" s="20"/>
      <c r="G152" t="str">
        <f>_xlfn.CONCAT(
    "&lt;a href=", """",
    _xlfn.XLOOKUP(B151, 'URL-DATA'!G151:G383, 'URL-DATA'!AE151:AE383, "No encontrado", 0),
    """ align=", """left""",
    " class=", """fleft""",
    "&gt;    &lt;span class=", """mso1""", "&gt;arrow_left_alt   &lt;/span&gt;&lt;/a&gt;"
)</f>
        <v>&lt;a href="/cantos/resucito/s/sihabeisresucitadoconcristo.html" align="left" class="fleft"&gt;    &lt;span class="mso1"&gt;arrow_left_alt   &lt;/span&gt;&lt;/a&gt;</v>
      </c>
      <c r="H152" t="str">
        <f>_xlfn.CONCAT(
    "&lt;a href=", """",
    _xlfn.XLOOKUP(B153, 'URL-DATA'!G152:G384, 'URL-DATA'!AE152:AE384, "No encontrado", 0),
    """ align=", """right""",
    " class=", """fright""",
    "&gt;    &lt;span class=", """mso1""", "&gt;arrow_right_alt   &lt;/span&gt;&lt;/a&gt;"
)</f>
        <v>&lt;a href="/cantos/resucito/s/simeherefugiadoenelsenor.html" align="right" class="fright"&gt;    &lt;span class="mso1"&gt;arrow_right_alt   &lt;/span&gt;&lt;/a&gt;</v>
      </c>
    </row>
    <row r="153" spans="1:8" x14ac:dyDescent="0.35">
      <c r="A153" s="12">
        <v>153</v>
      </c>
      <c r="B153" s="13" t="s">
        <v>457</v>
      </c>
      <c r="C153" s="20" t="str">
        <f>_xlfn.CONCAT(
    "&lt;a href=", """",
    _xlfn.XLOOKUP(B152, 'URL-DATA'!G152:G384, 'URL-DATA'!AE152:AE384, "No encontrado", 0),
    """ align=", """left""",
    " class=", """fleft""",
    "&gt;    &lt;span class=", """mso1""", "&gt;arrow_left_alt   &lt;/span&gt;&lt;/a&gt;"
)</f>
        <v>&lt;a href="/cantos/resucito/s/sihoyescuchaissuvoz.html" align="left" class="fleft"&gt;    &lt;span class="mso1"&gt;arrow_left_alt   &lt;/span&gt;&lt;/a&gt;</v>
      </c>
      <c r="D153" s="20" t="str">
        <f>_xlfn.CONCAT(
    "&lt;a href=", """",
    _xlfn.XLOOKUP(B154, 'URL-DATA'!G153:G385, 'URL-DATA'!AE153:AE385, "No encontrado", 0),
    """ align=", """right""",
    " class=", """fright""",
    "&gt;    &lt;span class=", """mso1""", "&gt;arrow_right_alt   &lt;/span&gt;&lt;/a&gt;"
)</f>
        <v>&lt;a href="/cantos/resucito/s/sionmadredetodoslospueblos.html" align="right" class="fright"&gt;    &lt;span class="mso1"&gt;arrow_right_alt   &lt;/span&gt;&lt;/a&gt;</v>
      </c>
      <c r="E153" s="19"/>
      <c r="F153" s="19"/>
      <c r="G153" t="str">
        <f>_xlfn.CONCAT(
    "&lt;a href=", """",
    _xlfn.XLOOKUP(B152, 'URL-DATA'!G152:G384, 'URL-DATA'!AE152:AE384, "No encontrado", 0),
    """ align=", """left""",
    " class=", """fleft""",
    "&gt;    &lt;span class=", """mso1""", "&gt;arrow_left_alt   &lt;/span&gt;&lt;/a&gt;"
)</f>
        <v>&lt;a href="/cantos/resucito/s/sihoyescuchaissuvoz.html" align="left" class="fleft"&gt;    &lt;span class="mso1"&gt;arrow_left_alt   &lt;/span&gt;&lt;/a&gt;</v>
      </c>
      <c r="H153" t="str">
        <f>_xlfn.CONCAT(
    "&lt;a href=", """",
    _xlfn.XLOOKUP(B154, 'URL-DATA'!G153:G385, 'URL-DATA'!AE153:AE385, "No encontrado", 0),
    """ align=", """right""",
    " class=", """fright""",
    "&gt;    &lt;span class=", """mso1""", "&gt;arrow_right_alt   &lt;/span&gt;&lt;/a&gt;"
)</f>
        <v>&lt;a href="/cantos/resucito/s/sionmadredetodoslospueblos.html" align="right" class="fright"&gt;    &lt;span class="mso1"&gt;arrow_right_alt   &lt;/span&gt;&lt;/a&gt;</v>
      </c>
    </row>
    <row r="154" spans="1:8" x14ac:dyDescent="0.35">
      <c r="A154" s="14">
        <v>154</v>
      </c>
      <c r="B154" s="15" t="s">
        <v>461</v>
      </c>
      <c r="C154" s="20" t="str">
        <f>_xlfn.CONCAT(
    "&lt;a href=", """",
    _xlfn.XLOOKUP(B153, 'URL-DATA'!G153:G385, 'URL-DATA'!AE153:AE385, "No encontrado", 0),
    """ align=", """left""",
    " class=", """fleft""",
    "&gt;    &lt;span class=", """mso1""", "&gt;arrow_left_alt   &lt;/span&gt;&lt;/a&gt;"
)</f>
        <v>&lt;a href="/cantos/resucito/s/simeherefugiadoenelsenor.html" align="left" class="fleft"&gt;    &lt;span class="mso1"&gt;arrow_left_alt   &lt;/span&gt;&lt;/a&gt;</v>
      </c>
      <c r="D154" s="20" t="str">
        <f>_xlfn.CONCAT(
    "&lt;a href=", """",
    _xlfn.XLOOKUP(B155, 'URL-DATA'!G154:G386, 'URL-DATA'!AE154:AE386, "No encontrado", 0),
    """ align=", """right""",
    " class=", """fright""",
    "&gt;    &lt;span class=", """mso1""", "&gt;arrow_right_alt   &lt;/span&gt;&lt;/a&gt;"
)</f>
        <v>&lt;a href="/cantos/resucito/s/solaasolo.html" align="right" class="fright"&gt;    &lt;span class="mso1"&gt;arrow_right_alt   &lt;/span&gt;&lt;/a&gt;</v>
      </c>
      <c r="E154" s="20"/>
      <c r="F154" s="20"/>
      <c r="G154" t="str">
        <f>_xlfn.CONCAT(
    "&lt;a href=", """",
    _xlfn.XLOOKUP(B153, 'URL-DATA'!G153:G385, 'URL-DATA'!AE153:AE385, "No encontrado", 0),
    """ align=", """left""",
    " class=", """fleft""",
    "&gt;    &lt;span class=", """mso1""", "&gt;arrow_left_alt   &lt;/span&gt;&lt;/a&gt;"
)</f>
        <v>&lt;a href="/cantos/resucito/s/simeherefugiadoenelsenor.html" align="left" class="fleft"&gt;    &lt;span class="mso1"&gt;arrow_left_alt   &lt;/span&gt;&lt;/a&gt;</v>
      </c>
      <c r="H154" t="str">
        <f>_xlfn.CONCAT(
    "&lt;a href=", """",
    _xlfn.XLOOKUP(B155, 'URL-DATA'!G154:G386, 'URL-DATA'!AE154:AE386, "No encontrado", 0),
    """ align=", """right""",
    " class=", """fright""",
    "&gt;    &lt;span class=", """mso1""", "&gt;arrow_right_alt   &lt;/span&gt;&lt;/a&gt;"
)</f>
        <v>&lt;a href="/cantos/resucito/s/solaasolo.html" align="right" class="fright"&gt;    &lt;span class="mso1"&gt;arrow_right_alt   &lt;/span&gt;&lt;/a&gt;</v>
      </c>
    </row>
    <row r="155" spans="1:8" x14ac:dyDescent="0.35">
      <c r="A155" s="12">
        <v>155</v>
      </c>
      <c r="B155" s="13" t="s">
        <v>463</v>
      </c>
      <c r="C155" s="20" t="str">
        <f>_xlfn.CONCAT(
    "&lt;a href=", """",
    _xlfn.XLOOKUP(B154, 'URL-DATA'!G154:G386, 'URL-DATA'!AE154:AE386, "No encontrado", 0),
    """ align=", """left""",
    " class=", """fleft""",
    "&gt;    &lt;span class=", """mso1""", "&gt;arrow_left_alt   &lt;/span&gt;&lt;/a&gt;"
)</f>
        <v>&lt;a href="/cantos/resucito/s/sionmadredetodoslospueblos.html" align="left" class="fleft"&gt;    &lt;span class="mso1"&gt;arrow_left_alt   &lt;/span&gt;&lt;/a&gt;</v>
      </c>
      <c r="D155" s="20" t="str">
        <f>_xlfn.CONCAT(
    "&lt;a href=", """",
    _xlfn.XLOOKUP(B156, 'URL-DATA'!G155:G387, 'URL-DATA'!AE155:AE387, "No encontrado", 0),
    """ align=", """right""",
    " class=", """fright""",
    "&gt;    &lt;span class=", """mso1""", "&gt;arrow_right_alt   &lt;/span&gt;&lt;/a&gt;"
)</f>
        <v>&lt;a href="/cantos/resucito/s/stabatmaterdolorosa.html" align="right" class="fright"&gt;    &lt;span class="mso1"&gt;arrow_right_alt   &lt;/span&gt;&lt;/a&gt;</v>
      </c>
      <c r="E155" s="19"/>
      <c r="F155" s="19"/>
      <c r="G155" t="str">
        <f>_xlfn.CONCAT(
    "&lt;a href=", """",
    _xlfn.XLOOKUP(B154, 'URL-DATA'!G154:G386, 'URL-DATA'!AE154:AE386, "No encontrado", 0),
    """ align=", """left""",
    " class=", """fleft""",
    "&gt;    &lt;span class=", """mso1""", "&gt;arrow_left_alt   &lt;/span&gt;&lt;/a&gt;"
)</f>
        <v>&lt;a href="/cantos/resucito/s/sionmadredetodoslospueblos.html" align="left" class="fleft"&gt;    &lt;span class="mso1"&gt;arrow_left_alt   &lt;/span&gt;&lt;/a&gt;</v>
      </c>
      <c r="H155" t="str">
        <f>_xlfn.CONCAT(
    "&lt;a href=", """",
    _xlfn.XLOOKUP(B156, 'URL-DATA'!G155:G387, 'URL-DATA'!AE155:AE387, "No encontrado", 0),
    """ align=", """right""",
    " class=", """fright""",
    "&gt;    &lt;span class=", """mso1""", "&gt;arrow_right_alt   &lt;/span&gt;&lt;/a&gt;"
)</f>
        <v>&lt;a href="/cantos/resucito/s/stabatmaterdolorosa.html" align="right" class="fright"&gt;    &lt;span class="mso1"&gt;arrow_right_alt   &lt;/span&gt;&lt;/a&gt;</v>
      </c>
    </row>
    <row r="156" spans="1:8" x14ac:dyDescent="0.35">
      <c r="A156" s="14">
        <v>156</v>
      </c>
      <c r="B156" s="15" t="s">
        <v>464</v>
      </c>
      <c r="C156" s="20" t="str">
        <f>_xlfn.CONCAT(
    "&lt;a href=", """",
    _xlfn.XLOOKUP(B155, 'URL-DATA'!G155:G387, 'URL-DATA'!AE155:AE387, "No encontrado", 0),
    """ align=", """left""",
    " class=", """fleft""",
    "&gt;    &lt;span class=", """mso1""", "&gt;arrow_left_alt   &lt;/span&gt;&lt;/a&gt;"
)</f>
        <v>&lt;a href="/cantos/resucito/s/solaasolo.html" align="left" class="fleft"&gt;    &lt;span class="mso1"&gt;arrow_left_alt   &lt;/span&gt;&lt;/a&gt;</v>
      </c>
      <c r="D156" s="20" t="str">
        <f>_xlfn.CONCAT(
    "&lt;a href=", """",
    _xlfn.XLOOKUP(B157, 'URL-DATA'!G156:G388, 'URL-DATA'!AE156:AE388, "No encontrado", 0),
    """ align=", """right""",
    " class=", """fright""",
    "&gt;    &lt;span class=", """mso1""", "&gt;arrow_right_alt   &lt;/span&gt;&lt;/a&gt;"
)</f>
        <v>&lt;a href="/cantos/resucito/s/subediosentreaclamaciones.html" align="right" class="fright"&gt;    &lt;span class="mso1"&gt;arrow_right_alt   &lt;/span&gt;&lt;/a&gt;</v>
      </c>
      <c r="E156" s="20"/>
      <c r="F156" s="20"/>
      <c r="G156" t="str">
        <f>_xlfn.CONCAT(
    "&lt;a href=", """",
    _xlfn.XLOOKUP(B155, 'URL-DATA'!G155:G387, 'URL-DATA'!AE155:AE387, "No encontrado", 0),
    """ align=", """left""",
    " class=", """fleft""",
    "&gt;    &lt;span class=", """mso1""", "&gt;arrow_left_alt   &lt;/span&gt;&lt;/a&gt;"
)</f>
        <v>&lt;a href="/cantos/resucito/s/solaasolo.html" align="left" class="fleft"&gt;    &lt;span class="mso1"&gt;arrow_left_alt   &lt;/span&gt;&lt;/a&gt;</v>
      </c>
      <c r="H156" t="str">
        <f>_xlfn.CONCAT(
    "&lt;a href=", """",
    _xlfn.XLOOKUP(B157, 'URL-DATA'!G156:G388, 'URL-DATA'!AE156:AE388, "No encontrado", 0),
    """ align=", """right""",
    " class=", """fright""",
    "&gt;    &lt;span class=", """mso1""", "&gt;arrow_right_alt   &lt;/span&gt;&lt;/a&gt;"
)</f>
        <v>&lt;a href="/cantos/resucito/s/subediosentreaclamaciones.html" align="right" class="fright"&gt;    &lt;span class="mso1"&gt;arrow_right_alt   &lt;/span&gt;&lt;/a&gt;</v>
      </c>
    </row>
    <row r="157" spans="1:8" x14ac:dyDescent="0.35">
      <c r="A157" s="12">
        <v>157</v>
      </c>
      <c r="B157" s="13" t="s">
        <v>468</v>
      </c>
      <c r="C157" s="20" t="str">
        <f>_xlfn.CONCAT(
    "&lt;a href=", """",
    _xlfn.XLOOKUP(B156, 'URL-DATA'!G156:G388, 'URL-DATA'!AE156:AE388, "No encontrado", 0),
    """ align=", """left""",
    " class=", """fleft""",
    "&gt;    &lt;span class=", """mso1""", "&gt;arrow_left_alt   &lt;/span&gt;&lt;/a&gt;"
)</f>
        <v>&lt;a href="/cantos/resucito/s/stabatmaterdolorosa.html" align="left" class="fleft"&gt;    &lt;span class="mso1"&gt;arrow_left_alt   &lt;/span&gt;&lt;/a&gt;</v>
      </c>
      <c r="D157" s="20" t="str">
        <f>_xlfn.CONCAT(
    "&lt;a href=", """",
    _xlfn.XLOOKUP(B158, 'URL-DATA'!G157:G389, 'URL-DATA'!AE157:AE389, "No encontrado", 0),
    """ align=", """right""",
    " class=", """fright""",
    "&gt;    &lt;span class=", """mso1""", "&gt;arrow_right_alt   &lt;/span&gt;&lt;/a&gt;"
)</f>
        <v>&lt;a href="/cantos/resucito/t/teestoyllamandosenor.html" align="right" class="fright"&gt;    &lt;span class="mso1"&gt;arrow_right_alt   &lt;/span&gt;&lt;/a&gt;</v>
      </c>
      <c r="E157" s="19"/>
      <c r="F157" s="19"/>
      <c r="G157" t="str">
        <f>_xlfn.CONCAT(
    "&lt;a href=", """",
    _xlfn.XLOOKUP(B156, 'URL-DATA'!G156:G388, 'URL-DATA'!AE156:AE388, "No encontrado", 0),
    """ align=", """left""",
    " class=", """fleft""",
    "&gt;    &lt;span class=", """mso1""", "&gt;arrow_left_alt   &lt;/span&gt;&lt;/a&gt;"
)</f>
        <v>&lt;a href="/cantos/resucito/s/stabatmaterdolorosa.html" align="left" class="fleft"&gt;    &lt;span class="mso1"&gt;arrow_left_alt   &lt;/span&gt;&lt;/a&gt;</v>
      </c>
      <c r="H157" t="str">
        <f>_xlfn.CONCAT(
    "&lt;a href=", """",
    _xlfn.XLOOKUP(B158, 'URL-DATA'!G157:G389, 'URL-DATA'!AE157:AE389, "No encontrado", 0),
    """ align=", """right""",
    " class=", """fright""",
    "&gt;    &lt;span class=", """mso1""", "&gt;arrow_right_alt   &lt;/span&gt;&lt;/a&gt;"
)</f>
        <v>&lt;a href="/cantos/resucito/t/teestoyllamandosenor.html" align="right" class="fright"&gt;    &lt;span class="mso1"&gt;arrow_right_alt   &lt;/span&gt;&lt;/a&gt;</v>
      </c>
    </row>
    <row r="158" spans="1:8" x14ac:dyDescent="0.35">
      <c r="A158" s="14">
        <v>158</v>
      </c>
      <c r="B158" s="15" t="s">
        <v>472</v>
      </c>
      <c r="C158" s="20" t="str">
        <f>_xlfn.CONCAT(
    "&lt;a href=", """",
    _xlfn.XLOOKUP(B157, 'URL-DATA'!G157:G389, 'URL-DATA'!AE157:AE389, "No encontrado", 0),
    """ align=", """left""",
    " class=", """fleft""",
    "&gt;    &lt;span class=", """mso1""", "&gt;arrow_left_alt   &lt;/span&gt;&lt;/a&gt;"
)</f>
        <v>&lt;a href="/cantos/resucito/s/subediosentreaclamaciones.html" align="left" class="fleft"&gt;    &lt;span class="mso1"&gt;arrow_left_alt   &lt;/span&gt;&lt;/a&gt;</v>
      </c>
      <c r="D158" s="20" t="str">
        <f>_xlfn.CONCAT(
    "&lt;a href=", """",
    _xlfn.XLOOKUP(B159, 'URL-DATA'!G158:G390, 'URL-DATA'!AE158:AE390, "No encontrado", 0),
    """ align=", """right""",
    " class=", """fright""",
    "&gt;    &lt;span class=", """mso1""", "&gt;arrow_right_alt   &lt;/span&gt;&lt;/a&gt;"
)</f>
        <v>&lt;a href="/cantos/resucito/t/tehemanifestadomipecado.html" align="right" class="fright"&gt;    &lt;span class="mso1"&gt;arrow_right_alt   &lt;/span&gt;&lt;/a&gt;</v>
      </c>
      <c r="E158" s="20"/>
      <c r="F158" s="20"/>
      <c r="G158" t="str">
        <f>_xlfn.CONCAT(
    "&lt;a href=", """",
    _xlfn.XLOOKUP(B157, 'URL-DATA'!G157:G389, 'URL-DATA'!AE157:AE389, "No encontrado", 0),
    """ align=", """left""",
    " class=", """fleft""",
    "&gt;    &lt;span class=", """mso1""", "&gt;arrow_left_alt   &lt;/span&gt;&lt;/a&gt;"
)</f>
        <v>&lt;a href="/cantos/resucito/s/subediosentreaclamaciones.html" align="left" class="fleft"&gt;    &lt;span class="mso1"&gt;arrow_left_alt   &lt;/span&gt;&lt;/a&gt;</v>
      </c>
      <c r="H158" t="str">
        <f>_xlfn.CONCAT(
    "&lt;a href=", """",
    _xlfn.XLOOKUP(B159, 'URL-DATA'!G158:G390, 'URL-DATA'!AE158:AE390, "No encontrado", 0),
    """ align=", """right""",
    " class=", """fright""",
    "&gt;    &lt;span class=", """mso1""", "&gt;arrow_right_alt   &lt;/span&gt;&lt;/a&gt;"
)</f>
        <v>&lt;a href="/cantos/resucito/t/tehemanifestadomipecado.html" align="right" class="fright"&gt;    &lt;span class="mso1"&gt;arrow_right_alt   &lt;/span&gt;&lt;/a&gt;</v>
      </c>
    </row>
    <row r="159" spans="1:8" x14ac:dyDescent="0.35">
      <c r="A159" s="12">
        <v>159</v>
      </c>
      <c r="B159" s="13" t="s">
        <v>474</v>
      </c>
      <c r="C159" s="20" t="str">
        <f>_xlfn.CONCAT(
    "&lt;a href=", """",
    _xlfn.XLOOKUP(B158, 'URL-DATA'!G158:G390, 'URL-DATA'!AE158:AE390, "No encontrado", 0),
    """ align=", """left""",
    " class=", """fleft""",
    "&gt;    &lt;span class=", """mso1""", "&gt;arrow_left_alt   &lt;/span&gt;&lt;/a&gt;"
)</f>
        <v>&lt;a href="/cantos/resucito/t/teestoyllamandosenor.html" align="left" class="fleft"&gt;    &lt;span class="mso1"&gt;arrow_left_alt   &lt;/span&gt;&lt;/a&gt;</v>
      </c>
      <c r="D159" s="20" t="str">
        <f>_xlfn.CONCAT(
    "&lt;a href=", """",
    _xlfn.XLOOKUP(B160, 'URL-DATA'!G159:G391, 'URL-DATA'!AE159:AE391, "No encontrado", 0),
    """ align=", """right""",
    " class=", """fright""",
    "&gt;    &lt;span class=", """mso1""", "&gt;arrow_right_alt   &lt;/span&gt;&lt;/a&gt;"
)</f>
        <v>&lt;a href="/cantos/resucito/t/tuhascubiertodevergüenzalamuerte.html" align="right" class="fright"&gt;    &lt;span class="mso1"&gt;arrow_right_alt   &lt;/span&gt;&lt;/a&gt;</v>
      </c>
      <c r="E159" s="19"/>
      <c r="F159" s="19"/>
      <c r="G159" t="str">
        <f>_xlfn.CONCAT(
    "&lt;a href=", """",
    _xlfn.XLOOKUP(B158, 'URL-DATA'!G158:G390, 'URL-DATA'!AE158:AE390, "No encontrado", 0),
    """ align=", """left""",
    " class=", """fleft""",
    "&gt;    &lt;span class=", """mso1""", "&gt;arrow_left_alt   &lt;/span&gt;&lt;/a&gt;"
)</f>
        <v>&lt;a href="/cantos/resucito/t/teestoyllamandosenor.html" align="left" class="fleft"&gt;    &lt;span class="mso1"&gt;arrow_left_alt   &lt;/span&gt;&lt;/a&gt;</v>
      </c>
      <c r="H159" t="str">
        <f>_xlfn.CONCAT(
    "&lt;a href=", """",
    _xlfn.XLOOKUP(B160, 'URL-DATA'!G159:G391, 'URL-DATA'!AE159:AE391, "No encontrado", 0),
    """ align=", """right""",
    " class=", """fright""",
    "&gt;    &lt;span class=", """mso1""", "&gt;arrow_right_alt   &lt;/span&gt;&lt;/a&gt;"
)</f>
        <v>&lt;a href="/cantos/resucito/t/tuhascubiertodevergüenzalamuerte.html" align="right" class="fright"&gt;    &lt;span class="mso1"&gt;arrow_right_alt   &lt;/span&gt;&lt;/a&gt;</v>
      </c>
    </row>
    <row r="160" spans="1:8" x14ac:dyDescent="0.35">
      <c r="A160" s="14">
        <v>160</v>
      </c>
      <c r="B160" s="15" t="s">
        <v>478</v>
      </c>
      <c r="C160" s="20" t="str">
        <f>_xlfn.CONCAT(
    "&lt;a href=", """",
    _xlfn.XLOOKUP(B159, 'URL-DATA'!G159:G391, 'URL-DATA'!AE159:AE391, "No encontrado", 0),
    """ align=", """left""",
    " class=", """fleft""",
    "&gt;    &lt;span class=", """mso1""", "&gt;arrow_left_alt   &lt;/span&gt;&lt;/a&gt;"
)</f>
        <v>&lt;a href="/cantos/resucito/t/tehemanifestadomipecado.html" align="left" class="fleft"&gt;    &lt;span class="mso1"&gt;arrow_left_alt   &lt;/span&gt;&lt;/a&gt;</v>
      </c>
      <c r="D160" s="20" t="str">
        <f>_xlfn.CONCAT(
    "&lt;a href=", """",
    _xlfn.XLOOKUP(B161, 'URL-DATA'!G160:G392, 'URL-DATA'!AE160:AE392, "No encontrado", 0),
    """ align=", """right""",
    " class=", """fright""",
    "&gt;    &lt;span class=", """mso1""", "&gt;arrow_right_alt   &lt;/span&gt;&lt;/a&gt;"
)</f>
        <v>&lt;a href="/cantos/resucito/t/tuqueeresfiel.html" align="right" class="fright"&gt;    &lt;span class="mso1"&gt;arrow_right_alt   &lt;/span&gt;&lt;/a&gt;</v>
      </c>
      <c r="E160" s="20"/>
      <c r="F160" s="20"/>
      <c r="G160" t="str">
        <f>_xlfn.CONCAT(
    "&lt;a href=", """",
    _xlfn.XLOOKUP(B159, 'URL-DATA'!G159:G391, 'URL-DATA'!AE159:AE391, "No encontrado", 0),
    """ align=", """left""",
    " class=", """fleft""",
    "&gt;    &lt;span class=", """mso1""", "&gt;arrow_left_alt   &lt;/span&gt;&lt;/a&gt;"
)</f>
        <v>&lt;a href="/cantos/resucito/t/tehemanifestadomipecado.html" align="left" class="fleft"&gt;    &lt;span class="mso1"&gt;arrow_left_alt   &lt;/span&gt;&lt;/a&gt;</v>
      </c>
      <c r="H160" t="str">
        <f>_xlfn.CONCAT(
    "&lt;a href=", """",
    _xlfn.XLOOKUP(B161, 'URL-DATA'!G160:G392, 'URL-DATA'!AE160:AE392, "No encontrado", 0),
    """ align=", """right""",
    " class=", """fright""",
    "&gt;    &lt;span class=", """mso1""", "&gt;arrow_right_alt   &lt;/span&gt;&lt;/a&gt;"
)</f>
        <v>&lt;a href="/cantos/resucito/t/tuqueeresfiel.html" align="right" class="fright"&gt;    &lt;span class="mso1"&gt;arrow_right_alt   &lt;/span&gt;&lt;/a&gt;</v>
      </c>
    </row>
    <row r="161" spans="1:8" x14ac:dyDescent="0.35">
      <c r="A161" s="12">
        <v>161</v>
      </c>
      <c r="B161" s="13" t="s">
        <v>480</v>
      </c>
      <c r="C161" s="20" t="str">
        <f>_xlfn.CONCAT(
    "&lt;a href=", """",
    _xlfn.XLOOKUP(B160, 'URL-DATA'!G160:G392, 'URL-DATA'!AE160:AE392, "No encontrado", 0),
    """ align=", """left""",
    " class=", """fleft""",
    "&gt;    &lt;span class=", """mso1""", "&gt;arrow_left_alt   &lt;/span&gt;&lt;/a&gt;"
)</f>
        <v>&lt;a href="/cantos/resucito/t/tuhascubiertodevergüenzalamuerte.html" align="left" class="fleft"&gt;    &lt;span class="mso1"&gt;arrow_left_alt   &lt;/span&gt;&lt;/a&gt;</v>
      </c>
      <c r="D161" s="20" t="str">
        <f>_xlfn.CONCAT(
    "&lt;a href=", """",
    _xlfn.XLOOKUP(B162, 'URL-DATA'!G161:G393, 'URL-DATA'!AE161:AE393, "No encontrado", 0),
    """ align=", """right""",
    " class=", """fright""",
    "&gt;    &lt;span class=", """mso1""", "&gt;arrow_right_alt   &lt;/span&gt;&lt;/a&gt;"
)</f>
        <v>&lt;a href="/cantos/resucito/u/unretonobrotadeltroncodejese.html" align="right" class="fright"&gt;    &lt;span class="mso1"&gt;arrow_right_alt   &lt;/span&gt;&lt;/a&gt;</v>
      </c>
      <c r="E161" s="19"/>
      <c r="F161" s="19"/>
      <c r="G161" t="str">
        <f>_xlfn.CONCAT(
    "&lt;a href=", """",
    _xlfn.XLOOKUP(B160, 'URL-DATA'!G160:G392, 'URL-DATA'!AE160:AE392, "No encontrado", 0),
    """ align=", """left""",
    " class=", """fleft""",
    "&gt;    &lt;span class=", """mso1""", "&gt;arrow_left_alt   &lt;/span&gt;&lt;/a&gt;"
)</f>
        <v>&lt;a href="/cantos/resucito/t/tuhascubiertodevergüenzalamuerte.html" align="left" class="fleft"&gt;    &lt;span class="mso1"&gt;arrow_left_alt   &lt;/span&gt;&lt;/a&gt;</v>
      </c>
      <c r="H161" t="str">
        <f>_xlfn.CONCAT(
    "&lt;a href=", """",
    _xlfn.XLOOKUP(B162, 'URL-DATA'!G161:G393, 'URL-DATA'!AE161:AE393, "No encontrado", 0),
    """ align=", """right""",
    " class=", """fright""",
    "&gt;    &lt;span class=", """mso1""", "&gt;arrow_right_alt   &lt;/span&gt;&lt;/a&gt;"
)</f>
        <v>&lt;a href="/cantos/resucito/u/unretonobrotadeltroncodejese.html" align="right" class="fright"&gt;    &lt;span class="mso1"&gt;arrow_right_alt   &lt;/span&gt;&lt;/a&gt;</v>
      </c>
    </row>
    <row r="162" spans="1:8" x14ac:dyDescent="0.35">
      <c r="A162" s="14">
        <v>162</v>
      </c>
      <c r="B162" s="15" t="s">
        <v>482</v>
      </c>
      <c r="C162" s="20" t="str">
        <f>_xlfn.CONCAT(
    "&lt;a href=", """",
    _xlfn.XLOOKUP(B161, 'URL-DATA'!G161:G393, 'URL-DATA'!AE161:AE393, "No encontrado", 0),
    """ align=", """left""",
    " class=", """fleft""",
    "&gt;    &lt;span class=", """mso1""", "&gt;arrow_left_alt   &lt;/span&gt;&lt;/a&gt;"
)</f>
        <v>&lt;a href="/cantos/resucito/t/tuqueeresfiel.html" align="left" class="fleft"&gt;    &lt;span class="mso1"&gt;arrow_left_alt   &lt;/span&gt;&lt;/a&gt;</v>
      </c>
      <c r="D162" s="20" t="str">
        <f>_xlfn.CONCAT(
    "&lt;a href=", """",
    _xlfn.XLOOKUP(B163, 'URL-DATA'!G162:G394, 'URL-DATA'!AE162:AE394, "No encontrado", 0),
    """ align=", """right""",
    " class=", """fright""",
    "&gt;    &lt;span class=", """mso1""", "&gt;arrow_right_alt   &lt;/span&gt;&lt;/a&gt;"
)</f>
        <v>&lt;a href="/cantos/resucito/u/unagransenal.html" align="right" class="fright"&gt;    &lt;span class="mso1"&gt;arrow_right_alt   &lt;/span&gt;&lt;/a&gt;</v>
      </c>
      <c r="E162" s="20"/>
      <c r="F162" s="20"/>
      <c r="G162" t="str">
        <f>_xlfn.CONCAT(
    "&lt;a href=", """",
    _xlfn.XLOOKUP(B161, 'URL-DATA'!G161:G393, 'URL-DATA'!AE161:AE393, "No encontrado", 0),
    """ align=", """left""",
    " class=", """fleft""",
    "&gt;    &lt;span class=", """mso1""", "&gt;arrow_left_alt   &lt;/span&gt;&lt;/a&gt;"
)</f>
        <v>&lt;a href="/cantos/resucito/t/tuqueeresfiel.html" align="left" class="fleft"&gt;    &lt;span class="mso1"&gt;arrow_left_alt   &lt;/span&gt;&lt;/a&gt;</v>
      </c>
      <c r="H162" t="str">
        <f>_xlfn.CONCAT(
    "&lt;a href=", """",
    _xlfn.XLOOKUP(B163, 'URL-DATA'!G162:G394, 'URL-DATA'!AE162:AE394, "No encontrado", 0),
    """ align=", """right""",
    " class=", """fright""",
    "&gt;    &lt;span class=", """mso1""", "&gt;arrow_right_alt   &lt;/span&gt;&lt;/a&gt;"
)</f>
        <v>&lt;a href="/cantos/resucito/u/unagransenal.html" align="right" class="fright"&gt;    &lt;span class="mso1"&gt;arrow_right_alt   &lt;/span&gt;&lt;/a&gt;</v>
      </c>
    </row>
    <row r="163" spans="1:8" x14ac:dyDescent="0.35">
      <c r="A163" s="12">
        <v>163</v>
      </c>
      <c r="B163" s="13" t="s">
        <v>484</v>
      </c>
      <c r="C163" s="20" t="str">
        <f>_xlfn.CONCAT(
    "&lt;a href=", """",
    _xlfn.XLOOKUP(B162, 'URL-DATA'!G162:G394, 'URL-DATA'!AE162:AE394, "No encontrado", 0),
    """ align=", """left""",
    " class=", """fleft""",
    "&gt;    &lt;span class=", """mso1""", "&gt;arrow_left_alt   &lt;/span&gt;&lt;/a&gt;"
)</f>
        <v>&lt;a href="/cantos/resucito/u/unretonobrotadeltroncodejese.html" align="left" class="fleft"&gt;    &lt;span class="mso1"&gt;arrow_left_alt   &lt;/span&gt;&lt;/a&gt;</v>
      </c>
      <c r="D163" s="20" t="str">
        <f>_xlfn.CONCAT(
    "&lt;a href=", """",
    _xlfn.XLOOKUP(B164, 'URL-DATA'!G163:G395, 'URL-DATA'!AE163:AE395, "No encontrado", 0),
    """ align=", """right""",
    " class=", """fright""",
    "&gt;    &lt;span class=", """mso1""", "&gt;arrow_right_alt   &lt;/span&gt;&lt;/a&gt;"
)</f>
        <v>&lt;a href="/cantos/resucito/u/uriuriura.html" align="right" class="fright"&gt;    &lt;span class="mso1"&gt;arrow_right_alt   &lt;/span&gt;&lt;/a&gt;</v>
      </c>
      <c r="E163" s="19"/>
      <c r="F163" s="19"/>
      <c r="G163" t="str">
        <f>_xlfn.CONCAT(
    "&lt;a href=", """",
    _xlfn.XLOOKUP(B162, 'URL-DATA'!G162:G394, 'URL-DATA'!AE162:AE394, "No encontrado", 0),
    """ align=", """left""",
    " class=", """fleft""",
    "&gt;    &lt;span class=", """mso1""", "&gt;arrow_left_alt   &lt;/span&gt;&lt;/a&gt;"
)</f>
        <v>&lt;a href="/cantos/resucito/u/unretonobrotadeltroncodejese.html" align="left" class="fleft"&gt;    &lt;span class="mso1"&gt;arrow_left_alt   &lt;/span&gt;&lt;/a&gt;</v>
      </c>
      <c r="H163" t="str">
        <f>_xlfn.CONCAT(
    "&lt;a href=", """",
    _xlfn.XLOOKUP(B164, 'URL-DATA'!G163:G395, 'URL-DATA'!AE163:AE395, "No encontrado", 0),
    """ align=", """right""",
    " class=", """fright""",
    "&gt;    &lt;span class=", """mso1""", "&gt;arrow_right_alt   &lt;/span&gt;&lt;/a&gt;"
)</f>
        <v>&lt;a href="/cantos/resucito/u/uriuriura.html" align="right" class="fright"&gt;    &lt;span class="mso1"&gt;arrow_right_alt   &lt;/span&gt;&lt;/a&gt;</v>
      </c>
    </row>
    <row r="164" spans="1:8" x14ac:dyDescent="0.35">
      <c r="A164" s="14">
        <v>164</v>
      </c>
      <c r="B164" s="15" t="s">
        <v>486</v>
      </c>
      <c r="C164" s="20" t="str">
        <f>_xlfn.CONCAT(
    "&lt;a href=", """",
    _xlfn.XLOOKUP(B163, 'URL-DATA'!G163:G395, 'URL-DATA'!AE163:AE395, "No encontrado", 0),
    """ align=", """left""",
    " class=", """fleft""",
    "&gt;    &lt;span class=", """mso1""", "&gt;arrow_left_alt   &lt;/span&gt;&lt;/a&gt;"
)</f>
        <v>&lt;a href="/cantos/resucito/u/unagransenal.html" align="left" class="fleft"&gt;    &lt;span class="mso1"&gt;arrow_left_alt   &lt;/span&gt;&lt;/a&gt;</v>
      </c>
      <c r="D164" s="20" t="str">
        <f>_xlfn.CONCAT(
    "&lt;a href=", """",
    _xlfn.XLOOKUP(B165, 'URL-DATA'!G164:G396, 'URL-DATA'!AE164:AE396, "No encontrado", 0),
    """ align=", """right""",
    " class=", """fright""",
    "&gt;    &lt;span class=", """mso1""", "&gt;arrow_right_alt   &lt;/span&gt;&lt;/a&gt;"
)</f>
        <v>&lt;a href="/cantos/resucito/v/vamosyapastores.html" align="right" class="fright"&gt;    &lt;span class="mso1"&gt;arrow_right_alt   &lt;/span&gt;&lt;/a&gt;</v>
      </c>
      <c r="E164" s="20"/>
      <c r="F164" s="20"/>
      <c r="G164" t="str">
        <f>_xlfn.CONCAT(
    "&lt;a href=", """",
    _xlfn.XLOOKUP(B163, 'URL-DATA'!G163:G395, 'URL-DATA'!AE163:AE395, "No encontrado", 0),
    """ align=", """left""",
    " class=", """fleft""",
    "&gt;    &lt;span class=", """mso1""", "&gt;arrow_left_alt   &lt;/span&gt;&lt;/a&gt;"
)</f>
        <v>&lt;a href="/cantos/resucito/u/unagransenal.html" align="left" class="fleft"&gt;    &lt;span class="mso1"&gt;arrow_left_alt   &lt;/span&gt;&lt;/a&gt;</v>
      </c>
      <c r="H164" t="str">
        <f>_xlfn.CONCAT(
    "&lt;a href=", """",
    _xlfn.XLOOKUP(B165, 'URL-DATA'!G164:G396, 'URL-DATA'!AE164:AE396, "No encontrado", 0),
    """ align=", """right""",
    " class=", """fright""",
    "&gt;    &lt;span class=", """mso1""", "&gt;arrow_right_alt   &lt;/span&gt;&lt;/a&gt;"
)</f>
        <v>&lt;a href="/cantos/resucito/v/vamosyapastores.html" align="right" class="fright"&gt;    &lt;span class="mso1"&gt;arrow_right_alt   &lt;/span&gt;&lt;/a&gt;</v>
      </c>
    </row>
    <row r="165" spans="1:8" x14ac:dyDescent="0.35">
      <c r="A165" s="12">
        <v>165</v>
      </c>
      <c r="B165" s="13" t="s">
        <v>487</v>
      </c>
      <c r="C165" s="20" t="str">
        <f>_xlfn.CONCAT(
    "&lt;a href=", """",
    _xlfn.XLOOKUP(B164, 'URL-DATA'!G164:G396, 'URL-DATA'!AE164:AE396, "No encontrado", 0),
    """ align=", """left""",
    " class=", """fleft""",
    "&gt;    &lt;span class=", """mso1""", "&gt;arrow_left_alt   &lt;/span&gt;&lt;/a&gt;"
)</f>
        <v>&lt;a href="/cantos/resucito/u/uriuriura.html" align="left" class="fleft"&gt;    &lt;span class="mso1"&gt;arrow_left_alt   &lt;/span&gt;&lt;/a&gt;</v>
      </c>
      <c r="D165" s="20" t="str">
        <f>_xlfn.CONCAT(
    "&lt;a href=", """",
    _xlfn.XLOOKUP(B166, 'URL-DATA'!G165:G397, 'URL-DATA'!AE165:AE397, "No encontrado", 0),
    """ align=", """right""",
    " class=", """fright""",
    "&gt;    &lt;span class=", """mso1""", "&gt;arrow_right_alt   &lt;/span&gt;&lt;/a&gt;"
)</f>
        <v>&lt;a href="/cantos/resucito/v/vendellibano.html" align="right" class="fright"&gt;    &lt;span class="mso1"&gt;arrow_right_alt   &lt;/span&gt;&lt;/a&gt;</v>
      </c>
      <c r="E165" s="19"/>
      <c r="F165" s="19"/>
      <c r="G165" t="str">
        <f>_xlfn.CONCAT(
    "&lt;a href=", """",
    _xlfn.XLOOKUP(B164, 'URL-DATA'!G164:G396, 'URL-DATA'!AE164:AE396, "No encontrado", 0),
    """ align=", """left""",
    " class=", """fleft""",
    "&gt;    &lt;span class=", """mso1""", "&gt;arrow_left_alt   &lt;/span&gt;&lt;/a&gt;"
)</f>
        <v>&lt;a href="/cantos/resucito/u/uriuriura.html" align="left" class="fleft"&gt;    &lt;span class="mso1"&gt;arrow_left_alt   &lt;/span&gt;&lt;/a&gt;</v>
      </c>
      <c r="H165" t="str">
        <f>_xlfn.CONCAT(
    "&lt;a href=", """",
    _xlfn.XLOOKUP(B166, 'URL-DATA'!G165:G397, 'URL-DATA'!AE165:AE397, "No encontrado", 0),
    """ align=", """right""",
    " class=", """fright""",
    "&gt;    &lt;span class=", """mso1""", "&gt;arrow_right_alt   &lt;/span&gt;&lt;/a&gt;"
)</f>
        <v>&lt;a href="/cantos/resucito/v/vendellibano.html" align="right" class="fright"&gt;    &lt;span class="mso1"&gt;arrow_right_alt   &lt;/span&gt;&lt;/a&gt;</v>
      </c>
    </row>
    <row r="166" spans="1:8" x14ac:dyDescent="0.35">
      <c r="A166" s="14">
        <v>166</v>
      </c>
      <c r="B166" s="15" t="s">
        <v>488</v>
      </c>
      <c r="C166" s="20" t="str">
        <f>_xlfn.CONCAT(
    "&lt;a href=", """",
    _xlfn.XLOOKUP(B165, 'URL-DATA'!G165:G397, 'URL-DATA'!AE165:AE397, "No encontrado", 0),
    """ align=", """left""",
    " class=", """fleft""",
    "&gt;    &lt;span class=", """mso1""", "&gt;arrow_left_alt   &lt;/span&gt;&lt;/a&gt;"
)</f>
        <v>&lt;a href="/cantos/resucito/v/vamosyapastores.html" align="left" class="fleft"&gt;    &lt;span class="mso1"&gt;arrow_left_alt   &lt;/span&gt;&lt;/a&gt;</v>
      </c>
      <c r="D166" s="20" t="str">
        <f>_xlfn.CONCAT(
    "&lt;a href=", """",
    _xlfn.XLOOKUP(B167, 'URL-DATA'!G166:G398, 'URL-DATA'!AE166:AE398, "No encontrado", 0),
    """ align=", """right""",
    " class=", """fright""",
    "&gt;    &lt;span class=", """mso1""", "&gt;arrow_right_alt   &lt;/span&gt;&lt;/a&gt;"
)</f>
        <v>&lt;a href="/cantos/resucito/v/venespiritusanto.html" align="right" class="fright"&gt;    &lt;span class="mso1"&gt;arrow_right_alt   &lt;/span&gt;&lt;/a&gt;</v>
      </c>
      <c r="E166" s="20"/>
      <c r="F166" s="20"/>
      <c r="G166" t="str">
        <f>_xlfn.CONCAT(
    "&lt;a href=", """",
    _xlfn.XLOOKUP(B165, 'URL-DATA'!G165:G397, 'URL-DATA'!AE165:AE397, "No encontrado", 0),
    """ align=", """left""",
    " class=", """fleft""",
    "&gt;    &lt;span class=", """mso1""", "&gt;arrow_left_alt   &lt;/span&gt;&lt;/a&gt;"
)</f>
        <v>&lt;a href="/cantos/resucito/v/vamosyapastores.html" align="left" class="fleft"&gt;    &lt;span class="mso1"&gt;arrow_left_alt   &lt;/span&gt;&lt;/a&gt;</v>
      </c>
      <c r="H166" t="str">
        <f>_xlfn.CONCAT(
    "&lt;a href=", """",
    _xlfn.XLOOKUP(B167, 'URL-DATA'!G166:G398, 'URL-DATA'!AE166:AE398, "No encontrado", 0),
    """ align=", """right""",
    " class=", """fright""",
    "&gt;    &lt;span class=", """mso1""", "&gt;arrow_right_alt   &lt;/span&gt;&lt;/a&gt;"
)</f>
        <v>&lt;a href="/cantos/resucito/v/venespiritusanto.html" align="right" class="fright"&gt;    &lt;span class="mso1"&gt;arrow_right_alt   &lt;/span&gt;&lt;/a&gt;</v>
      </c>
    </row>
    <row r="167" spans="1:8" x14ac:dyDescent="0.35">
      <c r="A167" s="12">
        <v>167</v>
      </c>
      <c r="B167" s="13" t="s">
        <v>490</v>
      </c>
      <c r="C167" s="20" t="str">
        <f>_xlfn.CONCAT(
    "&lt;a href=", """",
    _xlfn.XLOOKUP(B166, 'URL-DATA'!G166:G398, 'URL-DATA'!AE166:AE398, "No encontrado", 0),
    """ align=", """left""",
    " class=", """fleft""",
    "&gt;    &lt;span class=", """mso1""", "&gt;arrow_left_alt   &lt;/span&gt;&lt;/a&gt;"
)</f>
        <v>&lt;a href="/cantos/resucito/v/vendellibano.html" align="left" class="fleft"&gt;    &lt;span class="mso1"&gt;arrow_left_alt   &lt;/span&gt;&lt;/a&gt;</v>
      </c>
      <c r="D167" s="20" t="str">
        <f>_xlfn.CONCAT(
    "&lt;a href=", """",
    _xlfn.XLOOKUP(B168, 'URL-DATA'!G167:G399, 'URL-DATA'!AE167:AE399, "No encontrado", 0),
    """ align=", """right""",
    " class=", """fright""",
    "&gt;    &lt;span class=", """mso1""", "&gt;arrow_right_alt   &lt;/span&gt;&lt;/a&gt;"
)</f>
        <v>&lt;a href="/cantos/resucito/v/venhijodelhombre.html" align="right" class="fright"&gt;    &lt;span class="mso1"&gt;arrow_right_alt   &lt;/span&gt;&lt;/a&gt;</v>
      </c>
      <c r="E167" s="19"/>
      <c r="F167" s="19"/>
      <c r="G167" t="str">
        <f>_xlfn.CONCAT(
    "&lt;a href=", """",
    _xlfn.XLOOKUP(B166, 'URL-DATA'!G166:G398, 'URL-DATA'!AE166:AE398, "No encontrado", 0),
    """ align=", """left""",
    " class=", """fleft""",
    "&gt;    &lt;span class=", """mso1""", "&gt;arrow_left_alt   &lt;/span&gt;&lt;/a&gt;"
)</f>
        <v>&lt;a href="/cantos/resucito/v/vendellibano.html" align="left" class="fleft"&gt;    &lt;span class="mso1"&gt;arrow_left_alt   &lt;/span&gt;&lt;/a&gt;</v>
      </c>
      <c r="H167" t="str">
        <f>_xlfn.CONCAT(
    "&lt;a href=", """",
    _xlfn.XLOOKUP(B168, 'URL-DATA'!G167:G399, 'URL-DATA'!AE167:AE399, "No encontrado", 0),
    """ align=", """right""",
    " class=", """fright""",
    "&gt;    &lt;span class=", """mso1""", "&gt;arrow_right_alt   &lt;/span&gt;&lt;/a&gt;"
)</f>
        <v>&lt;a href="/cantos/resucito/v/venhijodelhombre.html" align="right" class="fright"&gt;    &lt;span class="mso1"&gt;arrow_right_alt   &lt;/span&gt;&lt;/a&gt;</v>
      </c>
    </row>
    <row r="168" spans="1:8" x14ac:dyDescent="0.35">
      <c r="A168" s="14">
        <v>168</v>
      </c>
      <c r="B168" s="15" t="s">
        <v>492</v>
      </c>
      <c r="C168" s="20" t="str">
        <f>_xlfn.CONCAT(
    "&lt;a href=", """",
    _xlfn.XLOOKUP(B167, 'URL-DATA'!G167:G399, 'URL-DATA'!AE167:AE399, "No encontrado", 0),
    """ align=", """left""",
    " class=", """fleft""",
    "&gt;    &lt;span class=", """mso1""", "&gt;arrow_left_alt   &lt;/span&gt;&lt;/a&gt;"
)</f>
        <v>&lt;a href="/cantos/resucito/v/venespiritusanto.html" align="left" class="fleft"&gt;    &lt;span class="mso1"&gt;arrow_left_alt   &lt;/span&gt;&lt;/a&gt;</v>
      </c>
      <c r="D168" s="20" t="str">
        <f>_xlfn.CONCAT(
    "&lt;a href=", """",
    _xlfn.XLOOKUP(B169, 'URL-DATA'!G168:G400, 'URL-DATA'!AE168:AE400, "No encontrado", 0),
    """ align=", """right""",
    " class=", """fright""",
    "&gt;    &lt;span class=", """mso1""", "&gt;arrow_right_alt   &lt;/span&gt;&lt;/a&gt;"
)</f>
        <v>&lt;a href="/cantos/resucito/v/venicreator.html" align="right" class="fright"&gt;    &lt;span class="mso1"&gt;arrow_right_alt   &lt;/span&gt;&lt;/a&gt;</v>
      </c>
      <c r="E168" s="20"/>
      <c r="F168" s="20"/>
      <c r="G168" t="str">
        <f>_xlfn.CONCAT(
    "&lt;a href=", """",
    _xlfn.XLOOKUP(B167, 'URL-DATA'!G167:G399, 'URL-DATA'!AE167:AE399, "No encontrado", 0),
    """ align=", """left""",
    " class=", """fleft""",
    "&gt;    &lt;span class=", """mso1""", "&gt;arrow_left_alt   &lt;/span&gt;&lt;/a&gt;"
)</f>
        <v>&lt;a href="/cantos/resucito/v/venespiritusanto.html" align="left" class="fleft"&gt;    &lt;span class="mso1"&gt;arrow_left_alt   &lt;/span&gt;&lt;/a&gt;</v>
      </c>
      <c r="H168" t="str">
        <f>_xlfn.CONCAT(
    "&lt;a href=", """",
    _xlfn.XLOOKUP(B169, 'URL-DATA'!G168:G400, 'URL-DATA'!AE168:AE400, "No encontrado", 0),
    """ align=", """right""",
    " class=", """fright""",
    "&gt;    &lt;span class=", """mso1""", "&gt;arrow_right_alt   &lt;/span&gt;&lt;/a&gt;"
)</f>
        <v>&lt;a href="/cantos/resucito/v/venicreator.html" align="right" class="fright"&gt;    &lt;span class="mso1"&gt;arrow_right_alt   &lt;/span&gt;&lt;/a&gt;</v>
      </c>
    </row>
    <row r="169" spans="1:8" x14ac:dyDescent="0.35">
      <c r="A169" s="12">
        <v>169</v>
      </c>
      <c r="B169" s="13" t="s">
        <v>494</v>
      </c>
      <c r="C169" s="20" t="str">
        <f>_xlfn.CONCAT(
    "&lt;a href=", """",
    _xlfn.XLOOKUP(B168, 'URL-DATA'!G168:G400, 'URL-DATA'!AE168:AE400, "No encontrado", 0),
    """ align=", """left""",
    " class=", """fleft""",
    "&gt;    &lt;span class=", """mso1""", "&gt;arrow_left_alt   &lt;/span&gt;&lt;/a&gt;"
)</f>
        <v>&lt;a href="/cantos/resucito/v/venhijodelhombre.html" align="left" class="fleft"&gt;    &lt;span class="mso1"&gt;arrow_left_alt   &lt;/span&gt;&lt;/a&gt;</v>
      </c>
      <c r="D169" s="20" t="str">
        <f>_xlfn.CONCAT(
    "&lt;a href=", """",
    _xlfn.XLOOKUP(B170, 'URL-DATA'!G169:G401, 'URL-DATA'!AE169:AE401, "No encontrado", 0),
    """ align=", """right""",
    " class=", """fright""",
    "&gt;    &lt;span class=", """mso1""", "&gt;arrow_right_alt   &lt;/span&gt;&lt;/a&gt;"
)</f>
        <v>&lt;a href="/cantos/resucito/v/vieneelsenor.html" align="right" class="fright"&gt;    &lt;span class="mso1"&gt;arrow_right_alt   &lt;/span&gt;&lt;/a&gt;</v>
      </c>
      <c r="E169" s="19"/>
      <c r="F169" s="19"/>
      <c r="G169" t="str">
        <f>_xlfn.CONCAT(
    "&lt;a href=", """",
    _xlfn.XLOOKUP(B168, 'URL-DATA'!G168:G400, 'URL-DATA'!AE168:AE400, "No encontrado", 0),
    """ align=", """left""",
    " class=", """fleft""",
    "&gt;    &lt;span class=", """mso1""", "&gt;arrow_left_alt   &lt;/span&gt;&lt;/a&gt;"
)</f>
        <v>&lt;a href="/cantos/resucito/v/venhijodelhombre.html" align="left" class="fleft"&gt;    &lt;span class="mso1"&gt;arrow_left_alt   &lt;/span&gt;&lt;/a&gt;</v>
      </c>
      <c r="H169" t="str">
        <f>_xlfn.CONCAT(
    "&lt;a href=", """",
    _xlfn.XLOOKUP(B170, 'URL-DATA'!G169:G401, 'URL-DATA'!AE169:AE401, "No encontrado", 0),
    """ align=", """right""",
    " class=", """fright""",
    "&gt;    &lt;span class=", """mso1""", "&gt;arrow_right_alt   &lt;/span&gt;&lt;/a&gt;"
)</f>
        <v>&lt;a href="/cantos/resucito/v/vieneelsenor.html" align="right" class="fright"&gt;    &lt;span class="mso1"&gt;arrow_right_alt   &lt;/span&gt;&lt;/a&gt;</v>
      </c>
    </row>
    <row r="170" spans="1:8" x14ac:dyDescent="0.35">
      <c r="A170" s="14">
        <v>170</v>
      </c>
      <c r="B170" s="15" t="s">
        <v>495</v>
      </c>
      <c r="C170" s="20" t="str">
        <f>_xlfn.CONCAT(
    "&lt;a href=", """",
    _xlfn.XLOOKUP(B169, 'URL-DATA'!G169:G401, 'URL-DATA'!AE169:AE401, "No encontrado", 0),
    """ align=", """left""",
    " class=", """fleft""",
    "&gt;    &lt;span class=", """mso1""", "&gt;arrow_left_alt   &lt;/span&gt;&lt;/a&gt;"
)</f>
        <v>&lt;a href="/cantos/resucito/v/venicreator.html" align="left" class="fleft"&gt;    &lt;span class="mso1"&gt;arrow_left_alt   &lt;/span&gt;&lt;/a&gt;</v>
      </c>
      <c r="D170" s="20" t="str">
        <f>_xlfn.CONCAT(
    "&lt;a href=", """",
    _xlfn.XLOOKUP(B171, 'URL-DATA'!G170:G402, 'URL-DATA'!AE170:AE402, "No encontrado", 0),
    """ align=", """right""",
    " class=", """fright""",
    "&gt;    &lt;span class=", """mso1""", "&gt;arrow_right_alt   &lt;/span&gt;&lt;/a&gt;"
)</f>
        <v>&lt;a href="/cantos/resucito/v/virgendelamaravilla.html" align="right" class="fright"&gt;    &lt;span class="mso1"&gt;arrow_right_alt   &lt;/span&gt;&lt;/a&gt;</v>
      </c>
      <c r="E170" s="20"/>
      <c r="F170" s="20"/>
      <c r="G170" t="str">
        <f>_xlfn.CONCAT(
    "&lt;a href=", """",
    _xlfn.XLOOKUP(B169, 'URL-DATA'!G169:G401, 'URL-DATA'!AE169:AE401, "No encontrado", 0),
    """ align=", """left""",
    " class=", """fleft""",
    "&gt;    &lt;span class=", """mso1""", "&gt;arrow_left_alt   &lt;/span&gt;&lt;/a&gt;"
)</f>
        <v>&lt;a href="/cantos/resucito/v/venicreator.html" align="left" class="fleft"&gt;    &lt;span class="mso1"&gt;arrow_left_alt   &lt;/span&gt;&lt;/a&gt;</v>
      </c>
      <c r="H170" t="str">
        <f>_xlfn.CONCAT(
    "&lt;a href=", """",
    _xlfn.XLOOKUP(B171, 'URL-DATA'!G170:G402, 'URL-DATA'!AE170:AE402, "No encontrado", 0),
    """ align=", """right""",
    " class=", """fright""",
    "&gt;    &lt;span class=", """mso1""", "&gt;arrow_right_alt   &lt;/span&gt;&lt;/a&gt;"
)</f>
        <v>&lt;a href="/cantos/resucito/v/virgendelamaravilla.html" align="right" class="fright"&gt;    &lt;span class="mso1"&gt;arrow_right_alt   &lt;/span&gt;&lt;/a&gt;</v>
      </c>
    </row>
    <row r="171" spans="1:8" x14ac:dyDescent="0.35">
      <c r="A171" s="12">
        <v>171</v>
      </c>
      <c r="B171" s="13" t="s">
        <v>497</v>
      </c>
      <c r="C171" s="20" t="str">
        <f>_xlfn.CONCAT(
    "&lt;a href=", """",
    _xlfn.XLOOKUP(B170, 'URL-DATA'!G170:G402, 'URL-DATA'!AE170:AE402, "No encontrado", 0),
    """ align=", """left""",
    " class=", """fleft""",
    "&gt;    &lt;span class=", """mso1""", "&gt;arrow_left_alt   &lt;/span&gt;&lt;/a&gt;"
)</f>
        <v>&lt;a href="/cantos/resucito/v/vieneelsenor.html" align="left" class="fleft"&gt;    &lt;span class="mso1"&gt;arrow_left_alt   &lt;/span&gt;&lt;/a&gt;</v>
      </c>
      <c r="D171" s="20" t="str">
        <f>_xlfn.CONCAT(
    "&lt;a href=", """",
    _xlfn.XLOOKUP(B172, 'URL-DATA'!G171:G403, 'URL-DATA'!AE171:AE403, "No encontrado", 0),
    """ align=", """right""",
    " class=", """fright""",
    "&gt;    &lt;span class=", """mso1""", "&gt;arrow_right_alt   &lt;/span&gt;&lt;/a&gt;"
)</f>
        <v>&lt;a href="/cantos/resucito/v/vividalegres.html" align="right" class="fright"&gt;    &lt;span class="mso1"&gt;arrow_right_alt   &lt;/span&gt;&lt;/a&gt;</v>
      </c>
      <c r="E171" s="19"/>
      <c r="F171" s="19"/>
      <c r="G171" t="str">
        <f>_xlfn.CONCAT(
    "&lt;a href=", """",
    _xlfn.XLOOKUP(B170, 'URL-DATA'!G170:G402, 'URL-DATA'!AE170:AE402, "No encontrado", 0),
    """ align=", """left""",
    " class=", """fleft""",
    "&gt;    &lt;span class=", """mso1""", "&gt;arrow_left_alt   &lt;/span&gt;&lt;/a&gt;"
)</f>
        <v>&lt;a href="/cantos/resucito/v/vieneelsenor.html" align="left" class="fleft"&gt;    &lt;span class="mso1"&gt;arrow_left_alt   &lt;/span&gt;&lt;/a&gt;</v>
      </c>
      <c r="H171" t="str">
        <f>_xlfn.CONCAT(
    "&lt;a href=", """",
    _xlfn.XLOOKUP(B172, 'URL-DATA'!G171:G403, 'URL-DATA'!AE171:AE403, "No encontrado", 0),
    """ align=", """right""",
    " class=", """fright""",
    "&gt;    &lt;span class=", """mso1""", "&gt;arrow_right_alt   &lt;/span&gt;&lt;/a&gt;"
)</f>
        <v>&lt;a href="/cantos/resucito/v/vividalegres.html" align="right" class="fright"&gt;    &lt;span class="mso1"&gt;arrow_right_alt   &lt;/span&gt;&lt;/a&gt;</v>
      </c>
    </row>
    <row r="172" spans="1:8" x14ac:dyDescent="0.35">
      <c r="A172" s="14">
        <v>172</v>
      </c>
      <c r="B172" s="15" t="s">
        <v>499</v>
      </c>
      <c r="C172" s="20" t="str">
        <f>_xlfn.CONCAT(
    "&lt;a href=", """",
    _xlfn.XLOOKUP(B171, 'URL-DATA'!G171:G403, 'URL-DATA'!AE171:AE403, "No encontrado", 0),
    """ align=", """left""",
    " class=", """fleft""",
    "&gt;    &lt;span class=", """mso1""", "&gt;arrow_left_alt   &lt;/span&gt;&lt;/a&gt;"
)</f>
        <v>&lt;a href="/cantos/resucito/v/virgendelamaravilla.html" align="left" class="fleft"&gt;    &lt;span class="mso1"&gt;arrow_left_alt   &lt;/span&gt;&lt;/a&gt;</v>
      </c>
      <c r="D172" s="20" t="str">
        <f>_xlfn.CONCAT(
    "&lt;a href=", """",
    _xlfn.XLOOKUP(B173, 'URL-DATA'!G172:G404, 'URL-DATA'!AE172:AE404, "No encontrado", 0),
    """ align=", """right""",
    " class=", """fright""",
    "&gt;    &lt;span class=", """mso1""", "&gt;arrow_right_alt   &lt;/span&gt;&lt;/a&gt;"
)</f>
        <v>&lt;a href="/cantos/resucito/v/vosotrossoislaluzdelmundo.html" align="right" class="fright"&gt;    &lt;span class="mso1"&gt;arrow_right_alt   &lt;/span&gt;&lt;/a&gt;</v>
      </c>
      <c r="E172" s="20"/>
      <c r="F172" s="20"/>
      <c r="G172" t="str">
        <f>_xlfn.CONCAT(
    "&lt;a href=", """",
    _xlfn.XLOOKUP(B171, 'URL-DATA'!G171:G403, 'URL-DATA'!AE171:AE403, "No encontrado", 0),
    """ align=", """left""",
    " class=", """fleft""",
    "&gt;    &lt;span class=", """mso1""", "&gt;arrow_left_alt   &lt;/span&gt;&lt;/a&gt;"
)</f>
        <v>&lt;a href="/cantos/resucito/v/virgendelamaravilla.html" align="left" class="fleft"&gt;    &lt;span class="mso1"&gt;arrow_left_alt   &lt;/span&gt;&lt;/a&gt;</v>
      </c>
      <c r="H172" t="str">
        <f>_xlfn.CONCAT(
    "&lt;a href=", """",
    _xlfn.XLOOKUP(B173, 'URL-DATA'!G172:G404, 'URL-DATA'!AE172:AE404, "No encontrado", 0),
    """ align=", """right""",
    " class=", """fright""",
    "&gt;    &lt;span class=", """mso1""", "&gt;arrow_right_alt   &lt;/span&gt;&lt;/a&gt;"
)</f>
        <v>&lt;a href="/cantos/resucito/v/vosotrossoislaluzdelmundo.html" align="right" class="fright"&gt;    &lt;span class="mso1"&gt;arrow_right_alt   &lt;/span&gt;&lt;/a&gt;</v>
      </c>
    </row>
    <row r="173" spans="1:8" x14ac:dyDescent="0.35">
      <c r="A173" s="12">
        <v>173</v>
      </c>
      <c r="B173" s="13" t="s">
        <v>501</v>
      </c>
      <c r="C173" s="20" t="str">
        <f>_xlfn.CONCAT(
    "&lt;a href=", """",
    _xlfn.XLOOKUP(B172, 'URL-DATA'!G172:G404, 'URL-DATA'!AE172:AE404, "No encontrado", 0),
    """ align=", """left""",
    " class=", """fleft""",
    "&gt;    &lt;span class=", """mso1""", "&gt;arrow_left_alt   &lt;/span&gt;&lt;/a&gt;"
)</f>
        <v>&lt;a href="/cantos/resucito/v/vividalegres.html" align="left" class="fleft"&gt;    &lt;span class="mso1"&gt;arrow_left_alt   &lt;/span&gt;&lt;/a&gt;</v>
      </c>
      <c r="D173" s="20" t="str">
        <f>_xlfn.CONCAT(
    "&lt;a href=", """",
    _xlfn.XLOOKUP(B174, 'URL-DATA'!G173:G405, 'URL-DATA'!AE173:AE405, "No encontrado", 0),
    """ align=", """right""",
    " class=", """fright""",
    "&gt;    &lt;span class=", """mso1""", "&gt;arrow_right_alt   &lt;/span&gt;&lt;/a&gt;"
)</f>
        <v>&lt;a href="/cantos/resucito/y/yavienemidios.html" align="right" class="fright"&gt;    &lt;span class="mso1"&gt;arrow_right_alt   &lt;/span&gt;&lt;/a&gt;</v>
      </c>
      <c r="E173" s="19"/>
      <c r="F173" s="19"/>
      <c r="G173" t="str">
        <f>_xlfn.CONCAT(
    "&lt;a href=", """",
    _xlfn.XLOOKUP(B172, 'URL-DATA'!G172:G404, 'URL-DATA'!AE172:AE404, "No encontrado", 0),
    """ align=", """left""",
    " class=", """fleft""",
    "&gt;    &lt;span class=", """mso1""", "&gt;arrow_left_alt   &lt;/span&gt;&lt;/a&gt;"
)</f>
        <v>&lt;a href="/cantos/resucito/v/vividalegres.html" align="left" class="fleft"&gt;    &lt;span class="mso1"&gt;arrow_left_alt   &lt;/span&gt;&lt;/a&gt;</v>
      </c>
      <c r="H173" t="str">
        <f>_xlfn.CONCAT(
    "&lt;a href=", """",
    _xlfn.XLOOKUP(B174, 'URL-DATA'!G173:G405, 'URL-DATA'!AE173:AE405, "No encontrado", 0),
    """ align=", """right""",
    " class=", """fright""",
    "&gt;    &lt;span class=", """mso1""", "&gt;arrow_right_alt   &lt;/span&gt;&lt;/a&gt;"
)</f>
        <v>&lt;a href="/cantos/resucito/y/yavienemidios.html" align="right" class="fright"&gt;    &lt;span class="mso1"&gt;arrow_right_alt   &lt;/span&gt;&lt;/a&gt;</v>
      </c>
    </row>
    <row r="174" spans="1:8" x14ac:dyDescent="0.35">
      <c r="A174" s="14">
        <v>174</v>
      </c>
      <c r="B174" s="15" t="s">
        <v>503</v>
      </c>
      <c r="C174" s="20" t="str">
        <f>_xlfn.CONCAT(
    "&lt;a href=", """",
    _xlfn.XLOOKUP(B173, 'URL-DATA'!G173:G405, 'URL-DATA'!AE173:AE405, "No encontrado", 0),
    """ align=", """left""",
    " class=", """fleft""",
    "&gt;    &lt;span class=", """mso1""", "&gt;arrow_left_alt   &lt;/span&gt;&lt;/a&gt;"
)</f>
        <v>&lt;a href="/cantos/resucito/v/vosotrossoislaluzdelmundo.html" align="left" class="fleft"&gt;    &lt;span class="mso1"&gt;arrow_left_alt   &lt;/span&gt;&lt;/a&gt;</v>
      </c>
      <c r="D174" s="20" t="str">
        <f>_xlfn.CONCAT(
    "&lt;a href=", """",
    _xlfn.XLOOKUP(B175, 'URL-DATA'!G174:G406, 'URL-DATA'!AE174:AE406, "No encontrado", 0),
    """ align=", """right""",
    " class=", """fright""",
    "&gt;    &lt;span class=", """mso1""", "&gt;arrow_right_alt   &lt;/span&gt;&lt;/a&gt;"
)</f>
        <v>&lt;a href="/cantos/resucito/y/yahvehtueresmidios.html" align="right" class="fright"&gt;    &lt;span class="mso1"&gt;arrow_right_alt   &lt;/span&gt;&lt;/a&gt;</v>
      </c>
      <c r="E174" s="20"/>
      <c r="F174" s="20"/>
      <c r="G174" t="str">
        <f>_xlfn.CONCAT(
    "&lt;a href=", """",
    _xlfn.XLOOKUP(B173, 'URL-DATA'!G173:G405, 'URL-DATA'!AE173:AE405, "No encontrado", 0),
    """ align=", """left""",
    " class=", """fleft""",
    "&gt;    &lt;span class=", """mso1""", "&gt;arrow_left_alt   &lt;/span&gt;&lt;/a&gt;"
)</f>
        <v>&lt;a href="/cantos/resucito/v/vosotrossoislaluzdelmundo.html" align="left" class="fleft"&gt;    &lt;span class="mso1"&gt;arrow_left_alt   &lt;/span&gt;&lt;/a&gt;</v>
      </c>
      <c r="H174" t="str">
        <f>_xlfn.CONCAT(
    "&lt;a href=", """",
    _xlfn.XLOOKUP(B175, 'URL-DATA'!G174:G406, 'URL-DATA'!AE174:AE406, "No encontrado", 0),
    """ align=", """right""",
    " class=", """fright""",
    "&gt;    &lt;span class=", """mso1""", "&gt;arrow_right_alt   &lt;/span&gt;&lt;/a&gt;"
)</f>
        <v>&lt;a href="/cantos/resucito/y/yahvehtueresmidios.html" align="right" class="fright"&gt;    &lt;span class="mso1"&gt;arrow_right_alt   &lt;/span&gt;&lt;/a&gt;</v>
      </c>
    </row>
    <row r="175" spans="1:8" x14ac:dyDescent="0.35">
      <c r="A175" s="12">
        <v>175</v>
      </c>
      <c r="B175" s="13" t="s">
        <v>504</v>
      </c>
      <c r="C175" s="20" t="str">
        <f>_xlfn.CONCAT(
    "&lt;a href=", """",
    _xlfn.XLOOKUP(B174, 'URL-DATA'!G174:G406, 'URL-DATA'!AE174:AE406, "No encontrado", 0),
    """ align=", """left""",
    " class=", """fleft""",
    "&gt;    &lt;span class=", """mso1""", "&gt;arrow_left_alt   &lt;/span&gt;&lt;/a&gt;"
)</f>
        <v>&lt;a href="/cantos/resucito/y/yavienemidios.html" align="left" class="fleft"&gt;    &lt;span class="mso1"&gt;arrow_left_alt   &lt;/span&gt;&lt;/a&gt;</v>
      </c>
      <c r="D175" s="20" t="str">
        <f>_xlfn.CONCAT(
    "&lt;a href=", """",
    _xlfn.XLOOKUP(B176, 'URL-DATA'!G175:G407, 'URL-DATA'!AE175:AE407, "No encontrado", 0),
    """ align=", """right""",
    " class=", """fright""",
    "&gt;    &lt;span class=", """mso1""", "&gt;arrow_right_alt   &lt;/span&gt;&lt;/a&gt;"
)</f>
        <v>&lt;a href="/cantos/resucito/y/yoteamosenor.html" align="right" class="fright"&gt;    &lt;span class="mso1"&gt;arrow_right_alt   &lt;/span&gt;&lt;/a&gt;</v>
      </c>
      <c r="E175" s="19"/>
      <c r="F175" s="19"/>
      <c r="G175" t="str">
        <f>_xlfn.CONCAT(
    "&lt;a href=", """",
    _xlfn.XLOOKUP(B174, 'URL-DATA'!G174:G406, 'URL-DATA'!AE174:AE406, "No encontrado", 0),
    """ align=", """left""",
    " class=", """fleft""",
    "&gt;    &lt;span class=", """mso1""", "&gt;arrow_left_alt   &lt;/span&gt;&lt;/a&gt;"
)</f>
        <v>&lt;a href="/cantos/resucito/y/yavienemidios.html" align="left" class="fleft"&gt;    &lt;span class="mso1"&gt;arrow_left_alt   &lt;/span&gt;&lt;/a&gt;</v>
      </c>
      <c r="H175" t="str">
        <f>_xlfn.CONCAT(
    "&lt;a href=", """",
    _xlfn.XLOOKUP(B176, 'URL-DATA'!G175:G407, 'URL-DATA'!AE175:AE407, "No encontrado", 0),
    """ align=", """right""",
    " class=", """fright""",
    "&gt;    &lt;span class=", """mso1""", "&gt;arrow_right_alt   &lt;/span&gt;&lt;/a&gt;"
)</f>
        <v>&lt;a href="/cantos/resucito/y/yoteamosenor.html" align="right" class="fright"&gt;    &lt;span class="mso1"&gt;arrow_right_alt   &lt;/span&gt;&lt;/a&gt;</v>
      </c>
    </row>
    <row r="176" spans="1:8" x14ac:dyDescent="0.35">
      <c r="A176" s="14">
        <v>176</v>
      </c>
      <c r="B176" s="15" t="s">
        <v>506</v>
      </c>
      <c r="C176" s="20" t="str">
        <f>_xlfn.CONCAT(
    "&lt;a href=", """",
    _xlfn.XLOOKUP(B175, 'URL-DATA'!G175:G407, 'URL-DATA'!AE175:AE407, "No encontrado", 0),
    """ align=", """left""",
    " class=", """fleft""",
    "&gt;    &lt;span class=", """mso1""", "&gt;arrow_left_alt   &lt;/span&gt;&lt;/a&gt;"
)</f>
        <v>&lt;a href="/cantos/resucito/y/yahvehtueresmidios.html" align="left" class="fleft"&gt;    &lt;span class="mso1"&gt;arrow_left_alt   &lt;/span&gt;&lt;/a&gt;</v>
      </c>
      <c r="D176" s="20" t="str">
        <f>_xlfn.CONCAT(
    "&lt;a href=", """",
    _xlfn.XLOOKUP(B177, 'URL-DATA'!G176:G408, 'URL-DATA'!AE176:AE408, "No encontrado", 0),
    """ align=", """right""",
    " class=", """fright""",
    "&gt;    &lt;span class=", """mso1""", "&gt;arrow_right_alt   &lt;/span&gt;&lt;/a&gt;"
)</f>
        <v>&lt;a href="/cantos/resucito/y/yovengoareunir.html" align="right" class="fright"&gt;    &lt;span class="mso1"&gt;arrow_right_alt   &lt;/span&gt;&lt;/a&gt;</v>
      </c>
      <c r="E176" s="20"/>
      <c r="F176" s="20"/>
      <c r="G176" t="str">
        <f>_xlfn.CONCAT(
    "&lt;a href=", """",
    _xlfn.XLOOKUP(B175, 'URL-DATA'!G175:G407, 'URL-DATA'!AE175:AE407, "No encontrado", 0),
    """ align=", """left""",
    " class=", """fleft""",
    "&gt;    &lt;span class=", """mso1""", "&gt;arrow_left_alt   &lt;/span&gt;&lt;/a&gt;"
)</f>
        <v>&lt;a href="/cantos/resucito/y/yahvehtueresmidios.html" align="left" class="fleft"&gt;    &lt;span class="mso1"&gt;arrow_left_alt   &lt;/span&gt;&lt;/a&gt;</v>
      </c>
      <c r="H176" t="str">
        <f>_xlfn.CONCAT(
    "&lt;a href=", """",
    _xlfn.XLOOKUP(B177, 'URL-DATA'!G176:G408, 'URL-DATA'!AE176:AE408, "No encontrado", 0),
    """ align=", """right""",
    " class=", """fright""",
    "&gt;    &lt;span class=", """mso1""", "&gt;arrow_right_alt   &lt;/span&gt;&lt;/a&gt;"
)</f>
        <v>&lt;a href="/cantos/resucito/y/yovengoareunir.html" align="right" class="fright"&gt;    &lt;span class="mso1"&gt;arrow_right_alt   &lt;/span&gt;&lt;/a&gt;</v>
      </c>
    </row>
    <row r="177" spans="1:8" x14ac:dyDescent="0.35">
      <c r="A177" s="12">
        <v>177</v>
      </c>
      <c r="B177" s="13" t="s">
        <v>508</v>
      </c>
      <c r="C177" s="20" t="str">
        <f>_xlfn.CONCAT(
    "&lt;a href=", """",
    _xlfn.XLOOKUP(B176, 'URL-DATA'!G176:G408, 'URL-DATA'!AE176:AE408, "No encontrado", 0),
    """ align=", """left""",
    " class=", """fleft""",
    "&gt;    &lt;span class=", """mso1""", "&gt;arrow_left_alt   &lt;/span&gt;&lt;/a&gt;"
)</f>
        <v>&lt;a href="/cantos/resucito/y/yoteamosenor.html" align="left" class="fleft"&gt;    &lt;span class="mso1"&gt;arrow_left_alt   &lt;/span&gt;&lt;/a&gt;</v>
      </c>
      <c r="D177" s="20" t="str">
        <f>_xlfn.CONCAT(
    "&lt;a href=", """",
    _xlfn.XLOOKUP(B178, 'URL-DATA'!G177:G409, 'URL-DATA'!AE177:AE409, "No encontrado", 0),
    """ align=", """right""",
    " class=", """fright""",
    "&gt;    &lt;span class=", """mso1""", "&gt;arrow_right_alt   &lt;/span&gt;&lt;/a&gt;"
)</f>
        <v>&lt;a href="/cantos/resucito/z/zaqueo.html" align="right" class="fright"&gt;    &lt;span class="mso1"&gt;arrow_right_alt   &lt;/span&gt;&lt;/a&gt;</v>
      </c>
      <c r="E177" s="19"/>
      <c r="F177" s="19"/>
      <c r="G177" t="str">
        <f>_xlfn.CONCAT(
    "&lt;a href=", """",
    _xlfn.XLOOKUP(B176, 'URL-DATA'!G176:G408, 'URL-DATA'!AE176:AE408, "No encontrado", 0),
    """ align=", """left""",
    " class=", """fleft""",
    "&gt;    &lt;span class=", """mso1""", "&gt;arrow_left_alt   &lt;/span&gt;&lt;/a&gt;"
)</f>
        <v>&lt;a href="/cantos/resucito/y/yoteamosenor.html" align="left" class="fleft"&gt;    &lt;span class="mso1"&gt;arrow_left_alt   &lt;/span&gt;&lt;/a&gt;</v>
      </c>
      <c r="H177" t="str">
        <f>_xlfn.CONCAT(
    "&lt;a href=", """",
    _xlfn.XLOOKUP(B178, 'URL-DATA'!G177:G409, 'URL-DATA'!AE177:AE409, "No encontrado", 0),
    """ align=", """right""",
    " class=", """fright""",
    "&gt;    &lt;span class=", """mso1""", "&gt;arrow_right_alt   &lt;/span&gt;&lt;/a&gt;"
)</f>
        <v>&lt;a href="/cantos/resucito/z/zaqueo.html" align="right" class="fright"&gt;    &lt;span class="mso1"&gt;arrow_right_alt   &lt;/span&gt;&lt;/a&gt;</v>
      </c>
    </row>
    <row r="178" spans="1:8" x14ac:dyDescent="0.35">
      <c r="A178" s="14">
        <v>178</v>
      </c>
      <c r="B178" s="15" t="s">
        <v>510</v>
      </c>
      <c r="C178" s="20" t="str">
        <f>_xlfn.CONCAT(
    "&lt;a href=", """",
    _xlfn.XLOOKUP(B177, 'URL-DATA'!G177:G409, 'URL-DATA'!AE177:AE409, "No encontrado", 0),
    """ align=", """left""",
    " class=", """fleft""",
    "&gt;    &lt;span class=", """mso1""", "&gt;arrow_left_alt   &lt;/span&gt;&lt;/a&gt;"
)</f>
        <v>&lt;a href="/cantos/resucito/y/yovengoareunir.html" align="left" class="fleft"&gt;    &lt;span class="mso1"&gt;arrow_left_alt   &lt;/span&gt;&lt;/a&gt;</v>
      </c>
      <c r="D178" s="20" t="str">
        <f>_xlfn.CONCAT(
    "&lt;a href=", """",
    _xlfn.XLOOKUP(B179, 'URL-DATA'!G178:G410, 'URL-DATA'!AE178:AE410, "No encontrado", 0),
    """ align=", """right""",
    " class=", """fright""",
    "&gt;    &lt;span class=", """mso1""", "&gt;arrow_right_alt   &lt;/span&gt;&lt;/a&gt;"
)</f>
        <v>&lt;a href="/cantos/resucito/liturgia/aclamacionesalaoraciondelosfieles.html" align="right" class="fright"&gt;    &lt;span class="mso1"&gt;arrow_right_alt   &lt;/span&gt;&lt;/a&gt;</v>
      </c>
      <c r="E178" s="20"/>
      <c r="F178" s="20"/>
      <c r="G178" t="str">
        <f>_xlfn.CONCAT(
    "&lt;a href=", """",
    _xlfn.XLOOKUP(B177, 'URL-DATA'!G177:G409, 'URL-DATA'!AE177:AE409, "No encontrado", 0),
    """ align=", """left""",
    " class=", """fleft""",
    "&gt;    &lt;span class=", """mso1""", "&gt;arrow_left_alt   &lt;/span&gt;&lt;/a&gt;"
)</f>
        <v>&lt;a href="/cantos/resucito/y/yovengoareunir.html" align="left" class="fleft"&gt;    &lt;span class="mso1"&gt;arrow_left_alt   &lt;/span&gt;&lt;/a&gt;</v>
      </c>
      <c r="H178" t="str">
        <f>_xlfn.CONCAT(
    "&lt;a href=", """",
    _xlfn.XLOOKUP(B179, 'URL-DATA'!G178:G410, 'URL-DATA'!AE178:AE410, "No encontrado", 0),
    """ align=", """right""",
    " class=", """fright""",
    "&gt;    &lt;span class=", """mso1""", "&gt;arrow_right_alt   &lt;/span&gt;&lt;/a&gt;"
)</f>
        <v>&lt;a href="/cantos/resucito/liturgia/aclamacionesalaoraciondelosfieles.html" align="right" class="fright"&gt;    &lt;span class="mso1"&gt;arrow_right_alt   &lt;/span&gt;&lt;/a&gt;</v>
      </c>
    </row>
    <row r="179" spans="1:8" x14ac:dyDescent="0.35">
      <c r="A179" s="12">
        <v>179</v>
      </c>
      <c r="B179" s="16" t="s">
        <v>78</v>
      </c>
      <c r="C179" s="20" t="str">
        <f>_xlfn.CONCAT(
    "&lt;a href=", """",
    _xlfn.XLOOKUP(B178, 'URL-DATA'!G178:G410, 'URL-DATA'!AE178:AE410, "No encontrado", 0),
    """ align=", """left""",
    " class=", """fleft""",
    "&gt;    &lt;span class=", """mso1""", "&gt;arrow_left_alt   &lt;/span&gt;&lt;/a&gt;"
)</f>
        <v>&lt;a href="/cantos/resucito/z/zaqueo.html" align="left" class="fleft"&gt;    &lt;span class="mso1"&gt;arrow_left_alt   &lt;/span&gt;&lt;/a&gt;</v>
      </c>
      <c r="D179" s="20" t="str">
        <f>_xlfn.CONCAT(
    "&lt;a href=", """",
    _xlfn.XLOOKUP(B180, 'URL-DATA'!G179:G411, 'URL-DATA'!AE179:AE411, "No encontrado", 0),
    """ align=", """right""",
    " class=", """fright""",
    "&gt;    &lt;span class=", """mso1""", "&gt;arrow_right_alt   &lt;/span&gt;&lt;/a&gt;"
)</f>
        <v>&lt;a href="/cantos/resucito/liturgia/aleluyainterleccional.html" align="right" class="fright"&gt;    &lt;span class="mso1"&gt;arrow_right_alt   &lt;/span&gt;&lt;/a&gt;</v>
      </c>
      <c r="E179" s="21"/>
      <c r="F179" s="21"/>
      <c r="G179" t="str">
        <f>_xlfn.CONCAT(
    "&lt;a href=", """",
    _xlfn.XLOOKUP(B178, 'URL-DATA'!G178:G410, 'URL-DATA'!AE178:AE410, "No encontrado", 0),
    """ align=", """left""",
    " class=", """fleft""",
    "&gt;    &lt;span class=", """mso1""", "&gt;arrow_left_alt   &lt;/span&gt;&lt;/a&gt;"
)</f>
        <v>&lt;a href="/cantos/resucito/z/zaqueo.html" align="left" class="fleft"&gt;    &lt;span class="mso1"&gt;arrow_left_alt   &lt;/span&gt;&lt;/a&gt;</v>
      </c>
      <c r="H179" t="str">
        <f>_xlfn.CONCAT(
    "&lt;a href=", """",
    _xlfn.XLOOKUP(B180, 'URL-DATA'!G179:G411, 'URL-DATA'!AE179:AE411, "No encontrado", 0),
    """ align=", """right""",
    " class=", """fright""",
    "&gt;    &lt;span class=", """mso1""", "&gt;arrow_right_alt   &lt;/span&gt;&lt;/a&gt;"
)</f>
        <v>&lt;a href="/cantos/resucito/liturgia/aleluyainterleccional.html" align="right" class="fright"&gt;    &lt;span class="mso1"&gt;arrow_right_alt   &lt;/span&gt;&lt;/a&gt;</v>
      </c>
    </row>
    <row r="180" spans="1:8" x14ac:dyDescent="0.35">
      <c r="A180" s="14">
        <v>180</v>
      </c>
      <c r="B180" s="15" t="s">
        <v>95</v>
      </c>
      <c r="C180" s="20" t="str">
        <f>_xlfn.CONCAT(
    "&lt;a href=", """",
    _xlfn.XLOOKUP(B179, 'URL-DATA'!G179:G411, 'URL-DATA'!AE179:AE411, "No encontrado", 0),
    """ align=", """left""",
    " class=", """fleft""",
    "&gt;    &lt;span class=", """mso1""", "&gt;arrow_left_alt   &lt;/span&gt;&lt;/a&gt;"
)</f>
        <v>&lt;a href="/cantos/resucito/liturgia/aclamacionesalaoraciondelosfieles.html" align="left" class="fleft"&gt;    &lt;span class="mso1"&gt;arrow_left_alt   &lt;/span&gt;&lt;/a&gt;</v>
      </c>
      <c r="D180" s="20" t="str">
        <f>_xlfn.CONCAT(
    "&lt;a href=", """",
    _xlfn.XLOOKUP(B181, 'URL-DATA'!G180:G412, 'URL-DATA'!AE180:AE412, "No encontrado", 0),
    """ align=", """right""",
    " class=", """fright""",
    "&gt;    &lt;span class=", """mso1""", "&gt;arrow_right_alt   &lt;/span&gt;&lt;/a&gt;"
)</f>
        <v>&lt;a href="/cantos/resucito/liturgia/aleluyapascual.html" align="right" class="fright"&gt;    &lt;span class="mso1"&gt;arrow_right_alt   &lt;/span&gt;&lt;/a&gt;</v>
      </c>
      <c r="E180" s="20"/>
      <c r="F180" s="20"/>
      <c r="G180" t="str">
        <f>_xlfn.CONCAT(
    "&lt;a href=", """",
    _xlfn.XLOOKUP(B179, 'URL-DATA'!G179:G411, 'URL-DATA'!AE179:AE411, "No encontrado", 0),
    """ align=", """left""",
    " class=", """fleft""",
    "&gt;    &lt;span class=", """mso1""", "&gt;arrow_left_alt   &lt;/span&gt;&lt;/a&gt;"
)</f>
        <v>&lt;a href="/cantos/resucito/liturgia/aclamacionesalaoraciondelosfieles.html" align="left" class="fleft"&gt;    &lt;span class="mso1"&gt;arrow_left_alt   &lt;/span&gt;&lt;/a&gt;</v>
      </c>
      <c r="H180" t="str">
        <f>_xlfn.CONCAT(
    "&lt;a href=", """",
    _xlfn.XLOOKUP(B181, 'URL-DATA'!G180:G412, 'URL-DATA'!AE180:AE412, "No encontrado", 0),
    """ align=", """right""",
    " class=", """fright""",
    "&gt;    &lt;span class=", """mso1""", "&gt;arrow_right_alt   &lt;/span&gt;&lt;/a&gt;"
)</f>
        <v>&lt;a href="/cantos/resucito/liturgia/aleluyapascual.html" align="right" class="fright"&gt;    &lt;span class="mso1"&gt;arrow_right_alt   &lt;/span&gt;&lt;/a&gt;</v>
      </c>
    </row>
    <row r="181" spans="1:8" x14ac:dyDescent="0.35">
      <c r="A181" s="12">
        <v>181</v>
      </c>
      <c r="B181" s="13" t="s">
        <v>97</v>
      </c>
      <c r="C181" s="20" t="str">
        <f>_xlfn.CONCAT(
    "&lt;a href=", """",
    _xlfn.XLOOKUP(B180, 'URL-DATA'!G180:G412, 'URL-DATA'!AE180:AE412, "No encontrado", 0),
    """ align=", """left""",
    " class=", """fleft""",
    "&gt;    &lt;span class=", """mso1""", "&gt;arrow_left_alt   &lt;/span&gt;&lt;/a&gt;"
)</f>
        <v>&lt;a href="/cantos/resucito/liturgia/aleluyainterleccional.html" align="left" class="fleft"&gt;    &lt;span class="mso1"&gt;arrow_left_alt   &lt;/span&gt;&lt;/a&gt;</v>
      </c>
      <c r="D181" s="20" t="str">
        <f>_xlfn.CONCAT(
    "&lt;a href=", """",
    _xlfn.XLOOKUP(B182, 'URL-DATA'!G181:G413, 'URL-DATA'!AE181:AE413, "No encontrado", 0),
    """ align=", """right""",
    " class=", """fright""",
    "&gt;    &lt;span class=", """mso1""", "&gt;arrow_right_alt   &lt;/span&gt;&lt;/a&gt;"
)</f>
        <v>&lt;a href="/cantos/resucito/liturgia/antifonaparaelevangelio.html" align="right" class="fright"&gt;    &lt;span class="mso1"&gt;arrow_right_alt   &lt;/span&gt;&lt;/a&gt;</v>
      </c>
      <c r="E181" s="19"/>
      <c r="F181" s="19"/>
      <c r="G181" t="str">
        <f>_xlfn.CONCAT(
    "&lt;a href=", """",
    _xlfn.XLOOKUP(B180, 'URL-DATA'!G180:G412, 'URL-DATA'!AE180:AE412, "No encontrado", 0),
    """ align=", """left""",
    " class=", """fleft""",
    "&gt;    &lt;span class=", """mso1""", "&gt;arrow_left_alt   &lt;/span&gt;&lt;/a&gt;"
)</f>
        <v>&lt;a href="/cantos/resucito/liturgia/aleluyainterleccional.html" align="left" class="fleft"&gt;    &lt;span class="mso1"&gt;arrow_left_alt   &lt;/span&gt;&lt;/a&gt;</v>
      </c>
      <c r="H181" t="str">
        <f>_xlfn.CONCAT(
    "&lt;a href=", """",
    _xlfn.XLOOKUP(B182, 'URL-DATA'!G181:G413, 'URL-DATA'!AE181:AE413, "No encontrado", 0),
    """ align=", """right""",
    " class=", """fright""",
    "&gt;    &lt;span class=", """mso1""", "&gt;arrow_right_alt   &lt;/span&gt;&lt;/a&gt;"
)</f>
        <v>&lt;a href="/cantos/resucito/liturgia/antifonaparaelevangelio.html" align="right" class="fright"&gt;    &lt;span class="mso1"&gt;arrow_right_alt   &lt;/span&gt;&lt;/a&gt;</v>
      </c>
    </row>
    <row r="182" spans="1:8" x14ac:dyDescent="0.35">
      <c r="A182" s="14">
        <v>182</v>
      </c>
      <c r="B182" s="15" t="s">
        <v>112</v>
      </c>
      <c r="C182" s="20" t="str">
        <f>_xlfn.CONCAT(
    "&lt;a href=", """",
    _xlfn.XLOOKUP(B181, 'URL-DATA'!G181:G413, 'URL-DATA'!AE181:AE413, "No encontrado", 0),
    """ align=", """left""",
    " class=", """fleft""",
    "&gt;    &lt;span class=", """mso1""", "&gt;arrow_left_alt   &lt;/span&gt;&lt;/a&gt;"
)</f>
        <v>&lt;a href="/cantos/resucito/liturgia/aleluyapascual.html" align="left" class="fleft"&gt;    &lt;span class="mso1"&gt;arrow_left_alt   &lt;/span&gt;&lt;/a&gt;</v>
      </c>
      <c r="D182" s="20" t="str">
        <f>_xlfn.CONCAT(
    "&lt;a href=", """",
    _xlfn.XLOOKUP(B183, 'URL-DATA'!G182:G414, 'URL-DATA'!AE182:AE414, "No encontrado", 0),
    """ align=", """right""",
    " class=", """fright""",
    "&gt;    &lt;span class=", """mso1""", "&gt;arrow_right_alt   &lt;/span&gt;&lt;/a&gt;"
)</f>
        <v>&lt;a href="/cantos/resucito/liturgia/bendiciondelagua.html" align="right" class="fright"&gt;    &lt;span class="mso1"&gt;arrow_right_alt   &lt;/span&gt;&lt;/a&gt;</v>
      </c>
      <c r="E182" s="20"/>
      <c r="F182" s="20"/>
      <c r="G182" t="str">
        <f>_xlfn.CONCAT(
    "&lt;a href=", """",
    _xlfn.XLOOKUP(B181, 'URL-DATA'!G181:G413, 'URL-DATA'!AE181:AE413, "No encontrado", 0),
    """ align=", """left""",
    " class=", """fleft""",
    "&gt;    &lt;span class=", """mso1""", "&gt;arrow_left_alt   &lt;/span&gt;&lt;/a&gt;"
)</f>
        <v>&lt;a href="/cantos/resucito/liturgia/aleluyapascual.html" align="left" class="fleft"&gt;    &lt;span class="mso1"&gt;arrow_left_alt   &lt;/span&gt;&lt;/a&gt;</v>
      </c>
      <c r="H182" t="str">
        <f>_xlfn.CONCAT(
    "&lt;a href=", """",
    _xlfn.XLOOKUP(B183, 'URL-DATA'!G182:G414, 'URL-DATA'!AE182:AE414, "No encontrado", 0),
    """ align=", """right""",
    " class=", """fright""",
    "&gt;    &lt;span class=", """mso1""", "&gt;arrow_right_alt   &lt;/span&gt;&lt;/a&gt;"
)</f>
        <v>&lt;a href="/cantos/resucito/liturgia/bendiciondelagua.html" align="right" class="fright"&gt;    &lt;span class="mso1"&gt;arrow_right_alt   &lt;/span&gt;&lt;/a&gt;</v>
      </c>
    </row>
    <row r="183" spans="1:8" x14ac:dyDescent="0.35">
      <c r="A183" s="12">
        <v>183</v>
      </c>
      <c r="B183" s="13" t="s">
        <v>131</v>
      </c>
      <c r="C183" s="20" t="str">
        <f>_xlfn.CONCAT(
    "&lt;a href=", """",
    _xlfn.XLOOKUP(B182, 'URL-DATA'!G182:G414, 'URL-DATA'!AE182:AE414, "No encontrado", 0),
    """ align=", """left""",
    " class=", """fleft""",
    "&gt;    &lt;span class=", """mso1""", "&gt;arrow_left_alt   &lt;/span&gt;&lt;/a&gt;"
)</f>
        <v>&lt;a href="/cantos/resucito/liturgia/antifonaparaelevangelio.html" align="left" class="fleft"&gt;    &lt;span class="mso1"&gt;arrow_left_alt   &lt;/span&gt;&lt;/a&gt;</v>
      </c>
      <c r="D183" s="20" t="str">
        <f>_xlfn.CONCAT(
    "&lt;a href=", """",
    _xlfn.XLOOKUP(B184, 'URL-DATA'!G183:G415, 'URL-DATA'!AE183:AE415, "No encontrado", 0),
    """ align=", """right""",
    " class=", """fright""",
    "&gt;    &lt;span class=", """mso1""", "&gt;arrow_right_alt   &lt;/span&gt;&lt;/a&gt;"
)</f>
        <v>&lt;a href="/cantos/resucito/liturgia/celebracionpenitencial(bendicionpenitencial).html" align="right" class="fright"&gt;    &lt;span class="mso1"&gt;arrow_right_alt   &lt;/span&gt;&lt;/a&gt;</v>
      </c>
      <c r="E183" s="19"/>
      <c r="F183" s="19"/>
      <c r="G183" t="str">
        <f>_xlfn.CONCAT(
    "&lt;a href=", """",
    _xlfn.XLOOKUP(B182, 'URL-DATA'!G182:G414, 'URL-DATA'!AE182:AE414, "No encontrado", 0),
    """ align=", """left""",
    " class=", """fleft""",
    "&gt;    &lt;span class=", """mso1""", "&gt;arrow_left_alt   &lt;/span&gt;&lt;/a&gt;"
)</f>
        <v>&lt;a href="/cantos/resucito/liturgia/antifonaparaelevangelio.html" align="left" class="fleft"&gt;    &lt;span class="mso1"&gt;arrow_left_alt   &lt;/span&gt;&lt;/a&gt;</v>
      </c>
      <c r="H183" t="str">
        <f>_xlfn.CONCAT(
    "&lt;a href=", """",
    _xlfn.XLOOKUP(B184, 'URL-DATA'!G183:G415, 'URL-DATA'!AE183:AE415, "No encontrado", 0),
    """ align=", """right""",
    " class=", """fright""",
    "&gt;    &lt;span class=", """mso1""", "&gt;arrow_right_alt   &lt;/span&gt;&lt;/a&gt;"
)</f>
        <v>&lt;a href="/cantos/resucito/liturgia/celebracionpenitencial(bendicionpenitencial).html" align="right" class="fright"&gt;    &lt;span class="mso1"&gt;arrow_right_alt   &lt;/span&gt;&lt;/a&gt;</v>
      </c>
    </row>
    <row r="184" spans="1:8" x14ac:dyDescent="0.35">
      <c r="A184" s="14">
        <v>185</v>
      </c>
      <c r="B184" s="15" t="s">
        <v>154</v>
      </c>
      <c r="C184" s="20" t="str">
        <f>_xlfn.CONCAT(
    "&lt;a href=", """",
    _xlfn.XLOOKUP(B183, 'URL-DATA'!G183:G415, 'URL-DATA'!AE183:AE415, "No encontrado", 0),
    """ align=", """left""",
    " class=", """fleft""",
    "&gt;    &lt;span class=", """mso1""", "&gt;arrow_left_alt   &lt;/span&gt;&lt;/a&gt;"
)</f>
        <v>&lt;a href="/cantos/resucito/liturgia/bendiciondelagua.html" align="left" class="fleft"&gt;    &lt;span class="mso1"&gt;arrow_left_alt   &lt;/span&gt;&lt;/a&gt;</v>
      </c>
      <c r="D184" s="20" t="str">
        <f>_xlfn.CONCAT(
    "&lt;a href=", """",
    _xlfn.XLOOKUP(B185, 'URL-DATA'!G184:G416, 'URL-DATA'!AE184:AE416, "No encontrado", 0),
    """ align=", """right""",
    " class=", """fright""",
    "&gt;    &lt;span class=", """mso1""", "&gt;arrow_right_alt   &lt;/span&gt;&lt;/a&gt;"
)</f>
        <v>&lt;a href="/cantos/resucito/liturgia/corderodedios.html" align="right" class="fright"&gt;    &lt;span class="mso1"&gt;arrow_right_alt   &lt;/span&gt;&lt;/a&gt;</v>
      </c>
      <c r="E184" s="20"/>
      <c r="F184" s="20"/>
      <c r="G184" t="str">
        <f>_xlfn.CONCAT(
    "&lt;a href=", """",
    _xlfn.XLOOKUP(B183, 'URL-DATA'!G183:G415, 'URL-DATA'!AE183:AE415, "No encontrado", 0),
    """ align=", """left""",
    " class=", """fleft""",
    "&gt;    &lt;span class=", """mso1""", "&gt;arrow_left_alt   &lt;/span&gt;&lt;/a&gt;"
)</f>
        <v>&lt;a href="/cantos/resucito/liturgia/bendiciondelagua.html" align="left" class="fleft"&gt;    &lt;span class="mso1"&gt;arrow_left_alt   &lt;/span&gt;&lt;/a&gt;</v>
      </c>
      <c r="H184" t="str">
        <f>_xlfn.CONCAT(
    "&lt;a href=", """",
    _xlfn.XLOOKUP(B185, 'URL-DATA'!G184:G416, 'URL-DATA'!AE184:AE416, "No encontrado", 0),
    """ align=", """right""",
    " class=", """fright""",
    "&gt;    &lt;span class=", """mso1""", "&gt;arrow_right_alt   &lt;/span&gt;&lt;/a&gt;"
)</f>
        <v>&lt;a href="/cantos/resucito/liturgia/corderodedios.html" align="right" class="fright"&gt;    &lt;span class="mso1"&gt;arrow_right_alt   &lt;/span&gt;&lt;/a&gt;</v>
      </c>
    </row>
    <row r="185" spans="1:8" x14ac:dyDescent="0.35">
      <c r="A185" s="12">
        <v>186</v>
      </c>
      <c r="B185" s="13" t="s">
        <v>174</v>
      </c>
      <c r="C185" s="20" t="str">
        <f>_xlfn.CONCAT(
    "&lt;a href=", """",
    _xlfn.XLOOKUP(B184, 'URL-DATA'!G184:G416, 'URL-DATA'!AE184:AE416, "No encontrado", 0),
    """ align=", """left""",
    " class=", """fleft""",
    "&gt;    &lt;span class=", """mso1""", "&gt;arrow_left_alt   &lt;/span&gt;&lt;/a&gt;"
)</f>
        <v>&lt;a href="/cantos/resucito/liturgia/celebracionpenitencial(bendicionpenitencial).html" align="left" class="fleft"&gt;    &lt;span class="mso1"&gt;arrow_left_alt   &lt;/span&gt;&lt;/a&gt;</v>
      </c>
      <c r="D185" s="20" t="str">
        <f>_xlfn.CONCAT(
    "&lt;a href=", """",
    _xlfn.XLOOKUP(B186, 'URL-DATA'!G185:G417, 'URL-DATA'!AE185:AE417, "No encontrado", 0),
    """ align=", """right""",
    " class=", """fright""",
    "&gt;    &lt;span class=", """mso1""", "&gt;arrow_right_alt   &lt;/span&gt;&lt;/a&gt;"
)</f>
        <v>&lt;a href="/cantos/resucito/liturgia/credo.html" align="right" class="fright"&gt;    &lt;span class="mso1"&gt;arrow_right_alt   &lt;/span&gt;&lt;/a&gt;</v>
      </c>
      <c r="E185" s="19"/>
      <c r="F185" s="19"/>
      <c r="G185" t="str">
        <f>_xlfn.CONCAT(
    "&lt;a href=", """",
    _xlfn.XLOOKUP(B184, 'URL-DATA'!G184:G416, 'URL-DATA'!AE184:AE416, "No encontrado", 0),
    """ align=", """left""",
    " class=", """fleft""",
    "&gt;    &lt;span class=", """mso1""", "&gt;arrow_left_alt   &lt;/span&gt;&lt;/a&gt;"
)</f>
        <v>&lt;a href="/cantos/resucito/liturgia/celebracionpenitencial(bendicionpenitencial).html" align="left" class="fleft"&gt;    &lt;span class="mso1"&gt;arrow_left_alt   &lt;/span&gt;&lt;/a&gt;</v>
      </c>
      <c r="H185" t="str">
        <f>_xlfn.CONCAT(
    "&lt;a href=", """",
    _xlfn.XLOOKUP(B186, 'URL-DATA'!G185:G417, 'URL-DATA'!AE185:AE417, "No encontrado", 0),
    """ align=", """right""",
    " class=", """fright""",
    "&gt;    &lt;span class=", """mso1""", "&gt;arrow_right_alt   &lt;/span&gt;&lt;/a&gt;"
)</f>
        <v>&lt;a href="/cantos/resucito/liturgia/credo.html" align="right" class="fright"&gt;    &lt;span class="mso1"&gt;arrow_right_alt   &lt;/span&gt;&lt;/a&gt;</v>
      </c>
    </row>
    <row r="186" spans="1:8" x14ac:dyDescent="0.35">
      <c r="A186" s="14">
        <v>187</v>
      </c>
      <c r="B186" s="15" t="s">
        <v>176</v>
      </c>
      <c r="C186" s="20" t="str">
        <f>_xlfn.CONCAT(
    "&lt;a href=", """",
    _xlfn.XLOOKUP(B185, 'URL-DATA'!G185:G417, 'URL-DATA'!AE185:AE417, "No encontrado", 0),
    """ align=", """left""",
    " class=", """fleft""",
    "&gt;    &lt;span class=", """mso1""", "&gt;arrow_left_alt   &lt;/span&gt;&lt;/a&gt;"
)</f>
        <v>&lt;a href="/cantos/resucito/liturgia/corderodedios.html" align="left" class="fleft"&gt;    &lt;span class="mso1"&gt;arrow_left_alt   &lt;/span&gt;&lt;/a&gt;</v>
      </c>
      <c r="D186" s="20" t="str">
        <f>_xlfn.CONCAT(
    "&lt;a href=", """",
    _xlfn.XLOOKUP(B187, 'URL-DATA'!G186:G418, 'URL-DATA'!AE186:AE418, "No encontrado", 0),
    """ align=", """right""",
    " class=", """fright""",
    "&gt;    &lt;span class=", """mso1""", "&gt;arrow_right_alt   &lt;/span&gt;&lt;/a&gt;"
)</f>
        <v>&lt;a href="/cantos/resucito/liturgia/gloriaadiosenloaltodelcielo.html" align="right" class="fright"&gt;    &lt;span class="mso1"&gt;arrow_right_alt   &lt;/span&gt;&lt;/a&gt;</v>
      </c>
      <c r="E186" s="20"/>
      <c r="F186" s="20"/>
      <c r="G186" t="str">
        <f>_xlfn.CONCAT(
    "&lt;a href=", """",
    _xlfn.XLOOKUP(B185, 'URL-DATA'!G185:G417, 'URL-DATA'!AE185:AE417, "No encontrado", 0),
    """ align=", """left""",
    " class=", """fleft""",
    "&gt;    &lt;span class=", """mso1""", "&gt;arrow_left_alt   &lt;/span&gt;&lt;/a&gt;"
)</f>
        <v>&lt;a href="/cantos/resucito/liturgia/corderodedios.html" align="left" class="fleft"&gt;    &lt;span class="mso1"&gt;arrow_left_alt   &lt;/span&gt;&lt;/a&gt;</v>
      </c>
      <c r="H186" t="str">
        <f>_xlfn.CONCAT(
    "&lt;a href=", """",
    _xlfn.XLOOKUP(B187, 'URL-DATA'!G186:G418, 'URL-DATA'!AE186:AE418, "No encontrado", 0),
    """ align=", """right""",
    " class=", """fright""",
    "&gt;    &lt;span class=", """mso1""", "&gt;arrow_right_alt   &lt;/span&gt;&lt;/a&gt;"
)</f>
        <v>&lt;a href="/cantos/resucito/liturgia/gloriaadiosenloaltodelcielo.html" align="right" class="fright"&gt;    &lt;span class="mso1"&gt;arrow_right_alt   &lt;/span&gt;&lt;/a&gt;</v>
      </c>
    </row>
    <row r="187" spans="1:8" x14ac:dyDescent="0.35">
      <c r="A187" s="12">
        <v>188</v>
      </c>
      <c r="B187" s="13" t="s">
        <v>254</v>
      </c>
      <c r="C187" s="20" t="str">
        <f>_xlfn.CONCAT(
    "&lt;a href=", """",
    _xlfn.XLOOKUP(B186, 'URL-DATA'!G186:G418, 'URL-DATA'!AE186:AE418, "No encontrado", 0),
    """ align=", """left""",
    " class=", """fleft""",
    "&gt;    &lt;span class=", """mso1""", "&gt;arrow_left_alt   &lt;/span&gt;&lt;/a&gt;"
)</f>
        <v>&lt;a href="/cantos/resucito/liturgia/credo.html" align="left" class="fleft"&gt;    &lt;span class="mso1"&gt;arrow_left_alt   &lt;/span&gt;&lt;/a&gt;</v>
      </c>
      <c r="D187" s="20" t="str">
        <f>_xlfn.CONCAT(
    "&lt;a href=", """",
    _xlfn.XLOOKUP(B188, 'URL-DATA'!G187:G419, 'URL-DATA'!AE187:AE419, "No encontrado", 0),
    """ align=", """right""",
    " class=", """fright""",
    "&gt;    &lt;span class=", """mso1""", "&gt;arrow_right_alt   &lt;/span&gt;&lt;/a&gt;"
)</f>
        <v>&lt;a href="/cantos/resucito/liturgia/letaniasdelossantos.html" align="right" class="fright"&gt;    &lt;span class="mso1"&gt;arrow_right_alt   &lt;/span&gt;&lt;/a&gt;</v>
      </c>
      <c r="E187" s="19"/>
      <c r="F187" s="19"/>
      <c r="G187" t="str">
        <f>_xlfn.CONCAT(
    "&lt;a href=", """",
    _xlfn.XLOOKUP(B186, 'URL-DATA'!G186:G418, 'URL-DATA'!AE186:AE418, "No encontrado", 0),
    """ align=", """left""",
    " class=", """fleft""",
    "&gt;    &lt;span class=", """mso1""", "&gt;arrow_left_alt   &lt;/span&gt;&lt;/a&gt;"
)</f>
        <v>&lt;a href="/cantos/resucito/liturgia/credo.html" align="left" class="fleft"&gt;    &lt;span class="mso1"&gt;arrow_left_alt   &lt;/span&gt;&lt;/a&gt;</v>
      </c>
      <c r="H187" t="str">
        <f>_xlfn.CONCAT(
    "&lt;a href=", """",
    _xlfn.XLOOKUP(B188, 'URL-DATA'!G187:G419, 'URL-DATA'!AE187:AE419, "No encontrado", 0),
    """ align=", """right""",
    " class=", """fright""",
    "&gt;    &lt;span class=", """mso1""", "&gt;arrow_right_alt   &lt;/span&gt;&lt;/a&gt;"
)</f>
        <v>&lt;a href="/cantos/resucito/liturgia/letaniasdelossantos.html" align="right" class="fright"&gt;    &lt;span class="mso1"&gt;arrow_right_alt   &lt;/span&gt;&lt;/a&gt;</v>
      </c>
    </row>
    <row r="188" spans="1:8" x14ac:dyDescent="0.35">
      <c r="A188" s="14">
        <v>189</v>
      </c>
      <c r="B188" s="15" t="s">
        <v>320</v>
      </c>
      <c r="C188" s="20" t="str">
        <f>_xlfn.CONCAT(
    "&lt;a href=", """",
    _xlfn.XLOOKUP(B187, 'URL-DATA'!G187:G419, 'URL-DATA'!AE187:AE419, "No encontrado", 0),
    """ align=", """left""",
    " class=", """fleft""",
    "&gt;    &lt;span class=", """mso1""", "&gt;arrow_left_alt   &lt;/span&gt;&lt;/a&gt;"
)</f>
        <v>&lt;a href="/cantos/resucito/liturgia/gloriaadiosenloaltodelcielo.html" align="left" class="fleft"&gt;    &lt;span class="mso1"&gt;arrow_left_alt   &lt;/span&gt;&lt;/a&gt;</v>
      </c>
      <c r="D188" s="20" t="str">
        <f>_xlfn.CONCAT(
    "&lt;a href=", """",
    _xlfn.XLOOKUP(B189, 'URL-DATA'!G188:G420, 'URL-DATA'!AE188:AE420, "No encontrado", 0),
    """ align=", """right""",
    " class=", """fright""",
    "&gt;    &lt;span class=", """mso1""", "&gt;arrow_right_alt   &lt;/span&gt;&lt;/a&gt;"
)</f>
        <v>&lt;a href="/cantos/resucito/liturgia/letaniaspenitencialesi.html" align="right" class="fright"&gt;    &lt;span class="mso1"&gt;arrow_right_alt   &lt;/span&gt;&lt;/a&gt;</v>
      </c>
      <c r="E188" s="20"/>
      <c r="F188" s="20"/>
      <c r="G188" t="str">
        <f>_xlfn.CONCAT(
    "&lt;a href=", """",
    _xlfn.XLOOKUP(B187, 'URL-DATA'!G187:G419, 'URL-DATA'!AE187:AE419, "No encontrado", 0),
    """ align=", """left""",
    " class=", """fleft""",
    "&gt;    &lt;span class=", """mso1""", "&gt;arrow_left_alt   &lt;/span&gt;&lt;/a&gt;"
)</f>
        <v>&lt;a href="/cantos/resucito/liturgia/gloriaadiosenloaltodelcielo.html" align="left" class="fleft"&gt;    &lt;span class="mso1"&gt;arrow_left_alt   &lt;/span&gt;&lt;/a&gt;</v>
      </c>
      <c r="H188" t="str">
        <f>_xlfn.CONCAT(
    "&lt;a href=", """",
    _xlfn.XLOOKUP(B189, 'URL-DATA'!G188:G420, 'URL-DATA'!AE188:AE420, "No encontrado", 0),
    """ align=", """right""",
    " class=", """fright""",
    "&gt;    &lt;span class=", """mso1""", "&gt;arrow_right_alt   &lt;/span&gt;&lt;/a&gt;"
)</f>
        <v>&lt;a href="/cantos/resucito/liturgia/letaniaspenitencialesi.html" align="right" class="fright"&gt;    &lt;span class="mso1"&gt;arrow_right_alt   &lt;/span&gt;&lt;/a&gt;</v>
      </c>
    </row>
    <row r="189" spans="1:8" x14ac:dyDescent="0.35">
      <c r="A189" s="12">
        <v>191</v>
      </c>
      <c r="B189" s="13" t="s">
        <v>321</v>
      </c>
      <c r="C189" s="20" t="str">
        <f>_xlfn.CONCAT(
    "&lt;a href=", """",
    _xlfn.XLOOKUP(B188, 'URL-DATA'!G188:G420, 'URL-DATA'!AE188:AE420, "No encontrado", 0),
    """ align=", """left""",
    " class=", """fleft""",
    "&gt;    &lt;span class=", """mso1""", "&gt;arrow_left_alt   &lt;/span&gt;&lt;/a&gt;"
)</f>
        <v>&lt;a href="/cantos/resucito/liturgia/letaniasdelossantos.html" align="left" class="fleft"&gt;    &lt;span class="mso1"&gt;arrow_left_alt   &lt;/span&gt;&lt;/a&gt;</v>
      </c>
      <c r="D189" s="20" t="str">
        <f>_xlfn.CONCAT(
    "&lt;a href=", """",
    _xlfn.XLOOKUP(B190, 'URL-DATA'!G189:G421, 'URL-DATA'!AE189:AE421, "No encontrado", 0),
    """ align=", """right""",
    " class=", """fright""",
    "&gt;    &lt;span class=", """mso1""", "&gt;arrow_right_alt   &lt;/span&gt;&lt;/a&gt;"
)</f>
        <v>&lt;a href="/cantos/resucito/liturgia/letaniaspenitencialesii.html" align="right" class="fright"&gt;    &lt;span class="mso1"&gt;arrow_right_alt   &lt;/span&gt;&lt;/a&gt;</v>
      </c>
      <c r="E189" s="19"/>
      <c r="F189" s="19"/>
      <c r="G189" t="str">
        <f>_xlfn.CONCAT(
    "&lt;a href=", """",
    _xlfn.XLOOKUP(B188, 'URL-DATA'!G188:G420, 'URL-DATA'!AE188:AE420, "No encontrado", 0),
    """ align=", """left""",
    " class=", """fleft""",
    "&gt;    &lt;span class=", """mso1""", "&gt;arrow_left_alt   &lt;/span&gt;&lt;/a&gt;"
)</f>
        <v>&lt;a href="/cantos/resucito/liturgia/letaniasdelossantos.html" align="left" class="fleft"&gt;    &lt;span class="mso1"&gt;arrow_left_alt   &lt;/span&gt;&lt;/a&gt;</v>
      </c>
      <c r="H189" t="str">
        <f>_xlfn.CONCAT(
    "&lt;a href=", """",
    _xlfn.XLOOKUP(B190, 'URL-DATA'!G189:G421, 'URL-DATA'!AE189:AE421, "No encontrado", 0),
    """ align=", """right""",
    " class=", """fright""",
    "&gt;    &lt;span class=", """mso1""", "&gt;arrow_right_alt   &lt;/span&gt;&lt;/a&gt;"
)</f>
        <v>&lt;a href="/cantos/resucito/liturgia/letaniaspenitencialesii.html" align="right" class="fright"&gt;    &lt;span class="mso1"&gt;arrow_right_alt   &lt;/span&gt;&lt;/a&gt;</v>
      </c>
    </row>
    <row r="190" spans="1:8" x14ac:dyDescent="0.35">
      <c r="A190" s="14">
        <v>192</v>
      </c>
      <c r="B190" s="15" t="s">
        <v>323</v>
      </c>
      <c r="C190" s="20" t="str">
        <f>_xlfn.CONCAT(
    "&lt;a href=", """",
    _xlfn.XLOOKUP(B189, 'URL-DATA'!G189:G421, 'URL-DATA'!AE189:AE421, "No encontrado", 0),
    """ align=", """left""",
    " class=", """fleft""",
    "&gt;    &lt;span class=", """mso1""", "&gt;arrow_left_alt   &lt;/span&gt;&lt;/a&gt;"
)</f>
        <v>&lt;a href="/cantos/resucito/liturgia/letaniaspenitencialesi.html" align="left" class="fleft"&gt;    &lt;span class="mso1"&gt;arrow_left_alt   &lt;/span&gt;&lt;/a&gt;</v>
      </c>
      <c r="D190" s="20" t="str">
        <f>_xlfn.CONCAT(
    "&lt;a href=", """",
    _xlfn.XLOOKUP(B191, 'URL-DATA'!G190:G422, 'URL-DATA'!AE190:AE422, "No encontrado", 0),
    """ align=", """right""",
    " class=", """fright""",
    "&gt;    &lt;span class=", """mso1""", "&gt;arrow_right_alt   &lt;/span&gt;&lt;/a&gt;"
)</f>
        <v>&lt;a href="/cantos/resucito/liturgia/padrenuestro.html" align="right" class="fright"&gt;    &lt;span class="mso1"&gt;arrow_right_alt   &lt;/span&gt;&lt;/a&gt;</v>
      </c>
      <c r="E190" s="20"/>
      <c r="F190" s="20"/>
      <c r="G190" t="str">
        <f>_xlfn.CONCAT(
    "&lt;a href=", """",
    _xlfn.XLOOKUP(B189, 'URL-DATA'!G189:G421, 'URL-DATA'!AE189:AE421, "No encontrado", 0),
    """ align=", """left""",
    " class=", """fleft""",
    "&gt;    &lt;span class=", """mso1""", "&gt;arrow_left_alt   &lt;/span&gt;&lt;/a&gt;"
)</f>
        <v>&lt;a href="/cantos/resucito/liturgia/letaniaspenitencialesi.html" align="left" class="fleft"&gt;    &lt;span class="mso1"&gt;arrow_left_alt   &lt;/span&gt;&lt;/a&gt;</v>
      </c>
      <c r="H190" t="str">
        <f>_xlfn.CONCAT(
    "&lt;a href=", """",
    _xlfn.XLOOKUP(B191, 'URL-DATA'!G190:G422, 'URL-DATA'!AE190:AE422, "No encontrado", 0),
    """ align=", """right""",
    " class=", """fright""",
    "&gt;    &lt;span class=", """mso1""", "&gt;arrow_right_alt   &lt;/span&gt;&lt;/a&gt;"
)</f>
        <v>&lt;a href="/cantos/resucito/liturgia/padrenuestro.html" align="right" class="fright"&gt;    &lt;span class="mso1"&gt;arrow_right_alt   &lt;/span&gt;&lt;/a&gt;</v>
      </c>
    </row>
    <row r="191" spans="1:8" x14ac:dyDescent="0.35">
      <c r="A191" s="12">
        <v>193</v>
      </c>
      <c r="B191" s="13" t="s">
        <v>385</v>
      </c>
      <c r="C191" s="20" t="str">
        <f>_xlfn.CONCAT(
    "&lt;a href=", """",
    _xlfn.XLOOKUP(B190, 'URL-DATA'!G190:G422, 'URL-DATA'!AE190:AE422, "No encontrado", 0),
    """ align=", """left""",
    " class=", """fleft""",
    "&gt;    &lt;span class=", """mso1""", "&gt;arrow_left_alt   &lt;/span&gt;&lt;/a&gt;"
)</f>
        <v>&lt;a href="/cantos/resucito/liturgia/letaniaspenitencialesii.html" align="left" class="fleft"&gt;    &lt;span class="mso1"&gt;arrow_left_alt   &lt;/span&gt;&lt;/a&gt;</v>
      </c>
      <c r="D191" s="20" t="str">
        <f>_xlfn.CONCAT(
    "&lt;a href=", """",
    _xlfn.XLOOKUP(B192, 'URL-DATA'!G191:G423, 'URL-DATA'!AE191:AE423, "No encontrado", 0),
    """ align=", """right""",
    " class=", """fright""",
    "&gt;    &lt;span class=", """mso1""", "&gt;arrow_right_alt   &lt;/span&gt;&lt;/a&gt;"
)</f>
        <v>&lt;a href="/cantos/resucito/liturgia/plegariaeucaristicaiimodeloip1.html" align="right" class="fright"&gt;    &lt;span class="mso1"&gt;arrow_right_alt   &lt;/span&gt;&lt;/a&gt;</v>
      </c>
      <c r="E191" s="19"/>
      <c r="F191" s="19"/>
      <c r="G191" t="str">
        <f>_xlfn.CONCAT(
    "&lt;a href=", """",
    _xlfn.XLOOKUP(B190, 'URL-DATA'!G190:G422, 'URL-DATA'!AE190:AE422, "No encontrado", 0),
    """ align=", """left""",
    " class=", """fleft""",
    "&gt;    &lt;span class=", """mso1""", "&gt;arrow_left_alt   &lt;/span&gt;&lt;/a&gt;"
)</f>
        <v>&lt;a href="/cantos/resucito/liturgia/letaniaspenitencialesii.html" align="left" class="fleft"&gt;    &lt;span class="mso1"&gt;arrow_left_alt   &lt;/span&gt;&lt;/a&gt;</v>
      </c>
      <c r="H191" t="str">
        <f>_xlfn.CONCAT(
    "&lt;a href=", """",
    _xlfn.XLOOKUP(B192, 'URL-DATA'!G191:G423, 'URL-DATA'!AE191:AE423, "No encontrado", 0),
    """ align=", """right""",
    " class=", """fright""",
    "&gt;    &lt;span class=", """mso1""", "&gt;arrow_right_alt   &lt;/span&gt;&lt;/a&gt;"
)</f>
        <v>&lt;a href="/cantos/resucito/liturgia/plegariaeucaristicaiimodeloip1.html" align="right" class="fright"&gt;    &lt;span class="mso1"&gt;arrow_right_alt   &lt;/span&gt;&lt;/a&gt;</v>
      </c>
    </row>
    <row r="192" spans="1:8" x14ac:dyDescent="0.35">
      <c r="A192" s="14">
        <v>194</v>
      </c>
      <c r="B192" s="15" t="s">
        <v>390</v>
      </c>
      <c r="C192" s="20" t="str">
        <f>_xlfn.CONCAT(
    "&lt;a href=", """",
    _xlfn.XLOOKUP(B191, 'URL-DATA'!G191:G423, 'URL-DATA'!AE191:AE423, "No encontrado", 0),
    """ align=", """left""",
    " class=", """fleft""",
    "&gt;    &lt;span class=", """mso1""", "&gt;arrow_left_alt   &lt;/span&gt;&lt;/a&gt;"
)</f>
        <v>&lt;a href="/cantos/resucito/liturgia/padrenuestro.html" align="left" class="fleft"&gt;    &lt;span class="mso1"&gt;arrow_left_alt   &lt;/span&gt;&lt;/a&gt;</v>
      </c>
      <c r="D192" s="20" t="str">
        <f>_xlfn.CONCAT(
    "&lt;a href=", """",
    _xlfn.XLOOKUP(B193, 'URL-DATA'!G192:G424, 'URL-DATA'!AE192:AE424, "No encontrado", 0),
    """ align=", """right""",
    " class=", """fright""",
    "&gt;    &lt;span class=", """mso1""", "&gt;arrow_right_alt   &lt;/span&gt;&lt;/a&gt;"
)</f>
        <v>&lt;a href="/cantos/resucito/liturgia/plegariaeucaristicaiimodeloii.html" align="right" class="fright"&gt;    &lt;span class="mso1"&gt;arrow_right_alt   &lt;/span&gt;&lt;/a&gt;</v>
      </c>
      <c r="E192" s="20"/>
      <c r="F192" s="20"/>
      <c r="G192" t="str">
        <f>_xlfn.CONCAT(
    "&lt;a href=", """",
    _xlfn.XLOOKUP(B191, 'URL-DATA'!G191:G423, 'URL-DATA'!AE191:AE423, "No encontrado", 0),
    """ align=", """left""",
    " class=", """fleft""",
    "&gt;    &lt;span class=", """mso1""", "&gt;arrow_left_alt   &lt;/span&gt;&lt;/a&gt;"
)</f>
        <v>&lt;a href="/cantos/resucito/liturgia/padrenuestro.html" align="left" class="fleft"&gt;    &lt;span class="mso1"&gt;arrow_left_alt   &lt;/span&gt;&lt;/a&gt;</v>
      </c>
      <c r="H192" t="str">
        <f>_xlfn.CONCAT(
    "&lt;a href=", """",
    _xlfn.XLOOKUP(B193, 'URL-DATA'!G192:G424, 'URL-DATA'!AE192:AE424, "No encontrado", 0),
    """ align=", """right""",
    " class=", """fright""",
    "&gt;    &lt;span class=", """mso1""", "&gt;arrow_right_alt   &lt;/span&gt;&lt;/a&gt;"
)</f>
        <v>&lt;a href="/cantos/resucito/liturgia/plegariaeucaristicaiimodeloii.html" align="right" class="fright"&gt;    &lt;span class="mso1"&gt;arrow_right_alt   &lt;/span&gt;&lt;/a&gt;</v>
      </c>
    </row>
    <row r="193" spans="1:8" x14ac:dyDescent="0.35">
      <c r="A193" s="12">
        <v>197</v>
      </c>
      <c r="B193" s="13" t="s">
        <v>392</v>
      </c>
      <c r="C193" s="20" t="str">
        <f>_xlfn.CONCAT(
    "&lt;a href=", """",
    _xlfn.XLOOKUP(B192, 'URL-DATA'!G192:G424, 'URL-DATA'!AE192:AE424, "No encontrado", 0),
    """ align=", """left""",
    " class=", """fleft""",
    "&gt;    &lt;span class=", """mso1""", "&gt;arrow_left_alt   &lt;/span&gt;&lt;/a&gt;"
)</f>
        <v>&lt;a href="/cantos/resucito/liturgia/plegariaeucaristicaiimodeloip1.html" align="left" class="fleft"&gt;    &lt;span class="mso1"&gt;arrow_left_alt   &lt;/span&gt;&lt;/a&gt;</v>
      </c>
      <c r="D193" s="20" t="str">
        <f>_xlfn.CONCAT(
    "&lt;a href=", """",
    _xlfn.XLOOKUP(B194, 'URL-DATA'!G193:G425, 'URL-DATA'!AE193:AE425, "No encontrado", 0),
    """ align=", """right""",
    " class=", """fright""",
    "&gt;    &lt;span class=", """mso1""", "&gt;arrow_right_alt   &lt;/span&gt;&lt;/a&gt;"
)</f>
        <v>&lt;a href="/cantos/resucito/liturgia/plegariaeucaristicaiv1988.html" align="right" class="fright"&gt;    &lt;span class="mso1"&gt;arrow_right_alt   &lt;/span&gt;&lt;/a&gt;</v>
      </c>
      <c r="E193" s="19"/>
      <c r="F193" s="19"/>
      <c r="G193" t="str">
        <f>_xlfn.CONCAT(
    "&lt;a href=", """",
    _xlfn.XLOOKUP(B192, 'URL-DATA'!G192:G424, 'URL-DATA'!AE192:AE424, "No encontrado", 0),
    """ align=", """left""",
    " class=", """fleft""",
    "&gt;    &lt;span class=", """mso1""", "&gt;arrow_left_alt   &lt;/span&gt;&lt;/a&gt;"
)</f>
        <v>&lt;a href="/cantos/resucito/liturgia/plegariaeucaristicaiimodeloip1.html" align="left" class="fleft"&gt;    &lt;span class="mso1"&gt;arrow_left_alt   &lt;/span&gt;&lt;/a&gt;</v>
      </c>
      <c r="H193" t="str">
        <f>_xlfn.CONCAT(
    "&lt;a href=", """",
    _xlfn.XLOOKUP(B194, 'URL-DATA'!G193:G425, 'URL-DATA'!AE193:AE425, "No encontrado", 0),
    """ align=", """right""",
    " class=", """fright""",
    "&gt;    &lt;span class=", """mso1""", "&gt;arrow_right_alt   &lt;/span&gt;&lt;/a&gt;"
)</f>
        <v>&lt;a href="/cantos/resucito/liturgia/plegariaeucaristicaiv1988.html" align="right" class="fright"&gt;    &lt;span class="mso1"&gt;arrow_right_alt   &lt;/span&gt;&lt;/a&gt;</v>
      </c>
    </row>
    <row r="194" spans="1:8" x14ac:dyDescent="0.35">
      <c r="A194" s="14">
        <v>200</v>
      </c>
      <c r="B194" s="15" t="s">
        <v>394</v>
      </c>
      <c r="C194" s="20" t="str">
        <f>_xlfn.CONCAT(
    "&lt;a href=", """",
    _xlfn.XLOOKUP(B193, 'URL-DATA'!G193:G425, 'URL-DATA'!AE193:AE425, "No encontrado", 0),
    """ align=", """left""",
    " class=", """fleft""",
    "&gt;    &lt;span class=", """mso1""", "&gt;arrow_left_alt   &lt;/span&gt;&lt;/a&gt;"
)</f>
        <v>&lt;a href="/cantos/resucito/liturgia/plegariaeucaristicaiimodeloii.html" align="left" class="fleft"&gt;    &lt;span class="mso1"&gt;arrow_left_alt   &lt;/span&gt;&lt;/a&gt;</v>
      </c>
      <c r="D194" s="20" t="str">
        <f>_xlfn.CONCAT(
    "&lt;a href=", """",
    _xlfn.XLOOKUP(B195, 'URL-DATA'!G194:G426, 'URL-DATA'!AE194:AE426, "No encontrado", 0),
    """ align=", """right""",
    " class=", """fright""",
    "&gt;    &lt;span class=", """mso1""", "&gt;arrow_right_alt   &lt;/span&gt;&lt;/a&gt;"
)</f>
        <v>&lt;a href="/cantos/resucito/liturgia/prefacioparaadvientoynavidad.html" align="right" class="fright"&gt;    &lt;span class="mso1"&gt;arrow_right_alt   &lt;/span&gt;&lt;/a&gt;</v>
      </c>
      <c r="E194" s="20"/>
      <c r="F194" s="20"/>
      <c r="G194" t="str">
        <f>_xlfn.CONCAT(
    "&lt;a href=", """",
    _xlfn.XLOOKUP(B193, 'URL-DATA'!G193:G425, 'URL-DATA'!AE193:AE425, "No encontrado", 0),
    """ align=", """left""",
    " class=", """fleft""",
    "&gt;    &lt;span class=", """mso1""", "&gt;arrow_left_alt   &lt;/span&gt;&lt;/a&gt;"
)</f>
        <v>&lt;a href="/cantos/resucito/liturgia/plegariaeucaristicaiimodeloii.html" align="left" class="fleft"&gt;    &lt;span class="mso1"&gt;arrow_left_alt   &lt;/span&gt;&lt;/a&gt;</v>
      </c>
      <c r="H194" t="str">
        <f>_xlfn.CONCAT(
    "&lt;a href=", """",
    _xlfn.XLOOKUP(B195, 'URL-DATA'!G194:G426, 'URL-DATA'!AE194:AE426, "No encontrado", 0),
    """ align=", """right""",
    " class=", """fright""",
    "&gt;    &lt;span class=", """mso1""", "&gt;arrow_right_alt   &lt;/span&gt;&lt;/a&gt;"
)</f>
        <v>&lt;a href="/cantos/resucito/liturgia/prefacioparaadvientoynavidad.html" align="right" class="fright"&gt;    &lt;span class="mso1"&gt;arrow_right_alt   &lt;/span&gt;&lt;/a&gt;</v>
      </c>
    </row>
    <row r="195" spans="1:8" x14ac:dyDescent="0.35">
      <c r="A195" s="12">
        <v>204</v>
      </c>
      <c r="B195" s="13" t="s">
        <v>404</v>
      </c>
      <c r="C195" s="20" t="str">
        <f>_xlfn.CONCAT(
    "&lt;a href=", """",
    _xlfn.XLOOKUP(B194, 'URL-DATA'!G194:G426, 'URL-DATA'!AE194:AE426, "No encontrado", 0),
    """ align=", """left""",
    " class=", """fleft""",
    "&gt;    &lt;span class=", """mso1""", "&gt;arrow_left_alt   &lt;/span&gt;&lt;/a&gt;"
)</f>
        <v>&lt;a href="/cantos/resucito/liturgia/plegariaeucaristicaiv1988.html" align="left" class="fleft"&gt;    &lt;span class="mso1"&gt;arrow_left_alt   &lt;/span&gt;&lt;/a&gt;</v>
      </c>
      <c r="D195" s="20" t="str">
        <f>_xlfn.CONCAT(
    "&lt;a href=", """",
    _xlfn.XLOOKUP(B196, 'URL-DATA'!G195:G427, 'URL-DATA'!AE195:AE427, "No encontrado", 0),
    """ align=", """right""",
    " class=", """fright""",
    "&gt;    &lt;span class=", """mso1""", "&gt;arrow_right_alt   &lt;/span&gt;&lt;/a&gt;"
)</f>
        <v>&lt;a href="/cantos/resucito/liturgia/prefacioparaeltiempopascual.html" align="right" class="fright"&gt;    &lt;span class="mso1"&gt;arrow_right_alt   &lt;/span&gt;&lt;/a&gt;</v>
      </c>
      <c r="E195" s="19"/>
      <c r="F195" s="19"/>
      <c r="G195" t="str">
        <f>_xlfn.CONCAT(
    "&lt;a href=", """",
    _xlfn.XLOOKUP(B194, 'URL-DATA'!G194:G426, 'URL-DATA'!AE194:AE426, "No encontrado", 0),
    """ align=", """left""",
    " class=", """fleft""",
    "&gt;    &lt;span class=", """mso1""", "&gt;arrow_left_alt   &lt;/span&gt;&lt;/a&gt;"
)</f>
        <v>&lt;a href="/cantos/resucito/liturgia/plegariaeucaristicaiv1988.html" align="left" class="fleft"&gt;    &lt;span class="mso1"&gt;arrow_left_alt   &lt;/span&gt;&lt;/a&gt;</v>
      </c>
      <c r="H195" t="str">
        <f>_xlfn.CONCAT(
    "&lt;a href=", """",
    _xlfn.XLOOKUP(B196, 'URL-DATA'!G195:G427, 'URL-DATA'!AE195:AE427, "No encontrado", 0),
    """ align=", """right""",
    " class=", """fright""",
    "&gt;    &lt;span class=", """mso1""", "&gt;arrow_right_alt   &lt;/span&gt;&lt;/a&gt;"
)</f>
        <v>&lt;a href="/cantos/resucito/liturgia/prefacioparaeltiempopascual.html" align="right" class="fright"&gt;    &lt;span class="mso1"&gt;arrow_right_alt   &lt;/span&gt;&lt;/a&gt;</v>
      </c>
    </row>
    <row r="196" spans="1:8" x14ac:dyDescent="0.35">
      <c r="A196" s="14">
        <v>205</v>
      </c>
      <c r="B196" s="15" t="s">
        <v>406</v>
      </c>
      <c r="C196" s="20" t="str">
        <f>_xlfn.CONCAT(
    "&lt;a href=", """",
    _xlfn.XLOOKUP(B195, 'URL-DATA'!G195:G427, 'URL-DATA'!AE195:AE427, "No encontrado", 0),
    """ align=", """left""",
    " class=", """fleft""",
    "&gt;    &lt;span class=", """mso1""", "&gt;arrow_left_alt   &lt;/span&gt;&lt;/a&gt;"
)</f>
        <v>&lt;a href="/cantos/resucito/liturgia/prefacioparaadvientoynavidad.html" align="left" class="fleft"&gt;    &lt;span class="mso1"&gt;arrow_left_alt   &lt;/span&gt;&lt;/a&gt;</v>
      </c>
      <c r="D196" s="20" t="str">
        <f>_xlfn.CONCAT(
    "&lt;a href=", """",
    _xlfn.XLOOKUP(B197, 'URL-DATA'!G196:G428, 'URL-DATA'!AE196:AE428, "No encontrado", 0),
    """ align=", """right""",
    " class=", """fright""",
    "&gt;    &lt;span class=", """mso1""", "&gt;arrow_right_alt   &lt;/span&gt;&lt;/a&gt;"
)</f>
        <v>&lt;a href="/cantos/resucito/liturgia/pregonpascual.html" align="right" class="fright"&gt;    &lt;span class="mso1"&gt;arrow_right_alt   &lt;/span&gt;&lt;/a&gt;</v>
      </c>
      <c r="E196" s="20"/>
      <c r="F196" s="20"/>
      <c r="G196" t="str">
        <f>_xlfn.CONCAT(
    "&lt;a href=", """",
    _xlfn.XLOOKUP(B195, 'URL-DATA'!G195:G427, 'URL-DATA'!AE195:AE427, "No encontrado", 0),
    """ align=", """left""",
    " class=", """fleft""",
    "&gt;    &lt;span class=", """mso1""", "&gt;arrow_left_alt   &lt;/span&gt;&lt;/a&gt;"
)</f>
        <v>&lt;a href="/cantos/resucito/liturgia/prefacioparaadvientoynavidad.html" align="left" class="fleft"&gt;    &lt;span class="mso1"&gt;arrow_left_alt   &lt;/span&gt;&lt;/a&gt;</v>
      </c>
      <c r="H196" t="str">
        <f>_xlfn.CONCAT(
    "&lt;a href=", """",
    _xlfn.XLOOKUP(B197, 'URL-DATA'!G196:G428, 'URL-DATA'!AE196:AE428, "No encontrado", 0),
    """ align=", """right""",
    " class=", """fright""",
    "&gt;    &lt;span class=", """mso1""", "&gt;arrow_right_alt   &lt;/span&gt;&lt;/a&gt;"
)</f>
        <v>&lt;a href="/cantos/resucito/liturgia/pregonpascual.html" align="right" class="fright"&gt;    &lt;span class="mso1"&gt;arrow_right_alt   &lt;/span&gt;&lt;/a&gt;</v>
      </c>
    </row>
    <row r="197" spans="1:8" x14ac:dyDescent="0.35">
      <c r="A197" s="12">
        <v>206</v>
      </c>
      <c r="B197" s="13" t="s">
        <v>408</v>
      </c>
      <c r="C197" s="20" t="str">
        <f>_xlfn.CONCAT(
    "&lt;a href=", """",
    _xlfn.XLOOKUP(B196, 'URL-DATA'!G196:G428, 'URL-DATA'!AE196:AE428, "No encontrado", 0),
    """ align=", """left""",
    " class=", """fleft""",
    "&gt;    &lt;span class=", """mso1""", "&gt;arrow_left_alt   &lt;/span&gt;&lt;/a&gt;"
)</f>
        <v>&lt;a href="/cantos/resucito/liturgia/prefacioparaeltiempopascual.html" align="left" class="fleft"&gt;    &lt;span class="mso1"&gt;arrow_left_alt   &lt;/span&gt;&lt;/a&gt;</v>
      </c>
      <c r="D197" s="20" t="str">
        <f>_xlfn.CONCAT(
    "&lt;a href=", """",
    _xlfn.XLOOKUP(B198, 'URL-DATA'!G197:G429, 'URL-DATA'!AE197:AE429, "No encontrado", 0),
    """ align=", """right""",
    " class=", """fright""",
    "&gt;    &lt;span class=", """mso1""", "&gt;arrow_right_alt   &lt;/span&gt;&lt;/a&gt;"
)</f>
        <v>&lt;a href="/cantos/resucito/liturgia/salmodiaparaelevangelio.html" align="right" class="fright"&gt;    &lt;span class="mso1"&gt;arrow_right_alt   &lt;/span&gt;&lt;/a&gt;</v>
      </c>
      <c r="E197" s="19"/>
      <c r="F197" s="19"/>
      <c r="G197" t="str">
        <f>_xlfn.CONCAT(
    "&lt;a href=", """",
    _xlfn.XLOOKUP(B196, 'URL-DATA'!G196:G428, 'URL-DATA'!AE196:AE428, "No encontrado", 0),
    """ align=", """left""",
    " class=", """fleft""",
    "&gt;    &lt;span class=", """mso1""", "&gt;arrow_left_alt   &lt;/span&gt;&lt;/a&gt;"
)</f>
        <v>&lt;a href="/cantos/resucito/liturgia/prefacioparaeltiempopascual.html" align="left" class="fleft"&gt;    &lt;span class="mso1"&gt;arrow_left_alt   &lt;/span&gt;&lt;/a&gt;</v>
      </c>
      <c r="H197" t="str">
        <f>_xlfn.CONCAT(
    "&lt;a href=", """",
    _xlfn.XLOOKUP(B198, 'URL-DATA'!G197:G429, 'URL-DATA'!AE197:AE429, "No encontrado", 0),
    """ align=", """right""",
    " class=", """fright""",
    "&gt;    &lt;span class=", """mso1""", "&gt;arrow_right_alt   &lt;/span&gt;&lt;/a&gt;"
)</f>
        <v>&lt;a href="/cantos/resucito/liturgia/salmodiaparaelevangelio.html" align="right" class="fright"&gt;    &lt;span class="mso1"&gt;arrow_right_alt   &lt;/span&gt;&lt;/a&gt;</v>
      </c>
    </row>
    <row r="198" spans="1:8" x14ac:dyDescent="0.35">
      <c r="A198" s="14">
        <v>208</v>
      </c>
      <c r="B198" s="15" t="s">
        <v>424</v>
      </c>
      <c r="C198" s="20" t="str">
        <f>_xlfn.CONCAT(
    "&lt;a href=", """",
    _xlfn.XLOOKUP(B197, 'URL-DATA'!G197:G429, 'URL-DATA'!AE197:AE429, "No encontrado", 0),
    """ align=", """left""",
    " class=", """fleft""",
    "&gt;    &lt;span class=", """mso1""", "&gt;arrow_left_alt   &lt;/span&gt;&lt;/a&gt;"
)</f>
        <v>&lt;a href="/cantos/resucito/liturgia/pregonpascual.html" align="left" class="fleft"&gt;    &lt;span class="mso1"&gt;arrow_left_alt   &lt;/span&gt;&lt;/a&gt;</v>
      </c>
      <c r="D198" s="20" t="str">
        <f>_xlfn.CONCAT(
    "&lt;a href=", """",
    _xlfn.XLOOKUP(B199, 'URL-DATA'!G198:G430, 'URL-DATA'!AE198:AE430, "No encontrado", 0),
    """ align=", """right""",
    " class=", """fright""",
    "&gt;    &lt;span class=", """mso1""", "&gt;arrow_right_alt   &lt;/span&gt;&lt;/a&gt;"
)</f>
        <v>&lt;a href="/cantos/resucito/liturgia/salmodiaparaelrosario.html" align="right" class="fright"&gt;    &lt;span class="mso1"&gt;arrow_right_alt   &lt;/span&gt;&lt;/a&gt;</v>
      </c>
      <c r="E198" s="20"/>
      <c r="F198" s="20"/>
      <c r="G198" t="str">
        <f>_xlfn.CONCAT(
    "&lt;a href=", """",
    _xlfn.XLOOKUP(B197, 'URL-DATA'!G197:G429, 'URL-DATA'!AE197:AE429, "No encontrado", 0),
    """ align=", """left""",
    " class=", """fleft""",
    "&gt;    &lt;span class=", """mso1""", "&gt;arrow_left_alt   &lt;/span&gt;&lt;/a&gt;"
)</f>
        <v>&lt;a href="/cantos/resucito/liturgia/pregonpascual.html" align="left" class="fleft"&gt;    &lt;span class="mso1"&gt;arrow_left_alt   &lt;/span&gt;&lt;/a&gt;</v>
      </c>
      <c r="H198" t="str">
        <f>_xlfn.CONCAT(
    "&lt;a href=", """",
    _xlfn.XLOOKUP(B199, 'URL-DATA'!G198:G430, 'URL-DATA'!AE198:AE430, "No encontrado", 0),
    """ align=", """right""",
    " class=", """fright""",
    "&gt;    &lt;span class=", """mso1""", "&gt;arrow_right_alt   &lt;/span&gt;&lt;/a&gt;"
)</f>
        <v>&lt;a href="/cantos/resucito/liturgia/salmodiaparaelrosario.html" align="right" class="fright"&gt;    &lt;span class="mso1"&gt;arrow_right_alt   &lt;/span&gt;&lt;/a&gt;</v>
      </c>
    </row>
    <row r="199" spans="1:8" x14ac:dyDescent="0.35">
      <c r="A199" s="12">
        <v>209</v>
      </c>
      <c r="B199" s="13" t="s">
        <v>426</v>
      </c>
      <c r="C199" s="20" t="str">
        <f>_xlfn.CONCAT(
    "&lt;a href=", """",
    _xlfn.XLOOKUP(B198, 'URL-DATA'!G198:G430, 'URL-DATA'!AE198:AE430, "No encontrado", 0),
    """ align=", """left""",
    " class=", """fleft""",
    "&gt;    &lt;span class=", """mso1""", "&gt;arrow_left_alt   &lt;/span&gt;&lt;/a&gt;"
)</f>
        <v>&lt;a href="/cantos/resucito/liturgia/salmodiaparaelevangelio.html" align="left" class="fleft"&gt;    &lt;span class="mso1"&gt;arrow_left_alt   &lt;/span&gt;&lt;/a&gt;</v>
      </c>
      <c r="D199" s="20" t="str">
        <f>_xlfn.CONCAT(
    "&lt;a href=", """",
    _xlfn.XLOOKUP(B200, 'URL-DATA'!G199:G431, 'URL-DATA'!AE199:AE431, "No encontrado", 0),
    """ align=", """right""",
    " class=", """fright""",
    "&gt;    &lt;span class=", """mso1""", "&gt;arrow_right_alt   &lt;/span&gt;&lt;/a&gt;"
)</f>
        <v>&lt;a href="/cantos/resucito/liturgia/salmodiaparaelsalmoresponsorial.html" align="right" class="fright"&gt;    &lt;span class="mso1"&gt;arrow_right_alt   &lt;/span&gt;&lt;/a&gt;</v>
      </c>
      <c r="E199" s="19"/>
      <c r="F199" s="19"/>
      <c r="G199" t="str">
        <f>_xlfn.CONCAT(
    "&lt;a href=", """",
    _xlfn.XLOOKUP(B198, 'URL-DATA'!G198:G430, 'URL-DATA'!AE198:AE430, "No encontrado", 0),
    """ align=", """left""",
    " class=", """fleft""",
    "&gt;    &lt;span class=", """mso1""", "&gt;arrow_left_alt   &lt;/span&gt;&lt;/a&gt;"
)</f>
        <v>&lt;a href="/cantos/resucito/liturgia/salmodiaparaelevangelio.html" align="left" class="fleft"&gt;    &lt;span class="mso1"&gt;arrow_left_alt   &lt;/span&gt;&lt;/a&gt;</v>
      </c>
      <c r="H199" t="str">
        <f>_xlfn.CONCAT(
    "&lt;a href=", """",
    _xlfn.XLOOKUP(B200, 'URL-DATA'!G199:G431, 'URL-DATA'!AE199:AE431, "No encontrado", 0),
    """ align=", """right""",
    " class=", """fright""",
    "&gt;    &lt;span class=", """mso1""", "&gt;arrow_right_alt   &lt;/span&gt;&lt;/a&gt;"
)</f>
        <v>&lt;a href="/cantos/resucito/liturgia/salmodiaparaelsalmoresponsorial.html" align="right" class="fright"&gt;    &lt;span class="mso1"&gt;arrow_right_alt   &lt;/span&gt;&lt;/a&gt;</v>
      </c>
    </row>
    <row r="200" spans="1:8" x14ac:dyDescent="0.35">
      <c r="A200" s="14">
        <v>210</v>
      </c>
      <c r="B200" s="15" t="s">
        <v>428</v>
      </c>
      <c r="C200" s="20" t="str">
        <f>_xlfn.CONCAT(
    "&lt;a href=", """",
    _xlfn.XLOOKUP(B199, 'URL-DATA'!G199:G431, 'URL-DATA'!AE199:AE431, "No encontrado", 0),
    """ align=", """left""",
    " class=", """fleft""",
    "&gt;    &lt;span class=", """mso1""", "&gt;arrow_left_alt   &lt;/span&gt;&lt;/a&gt;"
)</f>
        <v>&lt;a href="/cantos/resucito/liturgia/salmodiaparaelrosario.html" align="left" class="fleft"&gt;    &lt;span class="mso1"&gt;arrow_left_alt   &lt;/span&gt;&lt;/a&gt;</v>
      </c>
      <c r="D200" s="20" t="str">
        <f>_xlfn.CONCAT(
    "&lt;a href=", """",
    _xlfn.XLOOKUP(B201, 'URL-DATA'!G200:G432, 'URL-DATA'!AE200:AE432, "No encontrado", 0),
    """ align=", """right""",
    " class=", """fright""",
    "&gt;    &lt;span class=", """mso1""", "&gt;arrow_right_alt   &lt;/span&gt;&lt;/a&gt;"
)</f>
        <v>&lt;a href="/cantos/resucito/liturgia/salmodiasparalaoraciondelosfieles.html" align="right" class="fright"&gt;    &lt;span class="mso1"&gt;arrow_right_alt   &lt;/span&gt;&lt;/a&gt;</v>
      </c>
      <c r="E200" s="20"/>
      <c r="F200" s="20"/>
      <c r="G200" t="str">
        <f>_xlfn.CONCAT(
    "&lt;a href=", """",
    _xlfn.XLOOKUP(B199, 'URL-DATA'!G199:G431, 'URL-DATA'!AE199:AE431, "No encontrado", 0),
    """ align=", """left""",
    " class=", """fleft""",
    "&gt;    &lt;span class=", """mso1""", "&gt;arrow_left_alt   &lt;/span&gt;&lt;/a&gt;"
)</f>
        <v>&lt;a href="/cantos/resucito/liturgia/salmodiaparaelrosario.html" align="left" class="fleft"&gt;    &lt;span class="mso1"&gt;arrow_left_alt   &lt;/span&gt;&lt;/a&gt;</v>
      </c>
      <c r="H200" t="str">
        <f>_xlfn.CONCAT(
    "&lt;a href=", """",
    _xlfn.XLOOKUP(B201, 'URL-DATA'!G200:G432, 'URL-DATA'!AE200:AE432, "No encontrado", 0),
    """ align=", """right""",
    " class=", """fright""",
    "&gt;    &lt;span class=", """mso1""", "&gt;arrow_right_alt   &lt;/span&gt;&lt;/a&gt;"
)</f>
        <v>&lt;a href="/cantos/resucito/liturgia/salmodiasparalaoraciondelosfieles.html" align="right" class="fright"&gt;    &lt;span class="mso1"&gt;arrow_right_alt   &lt;/span&gt;&lt;/a&gt;</v>
      </c>
    </row>
    <row r="201" spans="1:8" x14ac:dyDescent="0.35">
      <c r="A201" s="12">
        <v>211</v>
      </c>
      <c r="B201" s="13" t="s">
        <v>429</v>
      </c>
      <c r="C201" s="20" t="str">
        <f>_xlfn.CONCAT(
    "&lt;a href=", """",
    _xlfn.XLOOKUP(B200, 'URL-DATA'!G200:G432, 'URL-DATA'!AE200:AE432, "No encontrado", 0),
    """ align=", """left""",
    " class=", """fleft""",
    "&gt;    &lt;span class=", """mso1""", "&gt;arrow_left_alt   &lt;/span&gt;&lt;/a&gt;"
)</f>
        <v>&lt;a href="/cantos/resucito/liturgia/salmodiaparaelsalmoresponsorial.html" align="left" class="fleft"&gt;    &lt;span class="mso1"&gt;arrow_left_alt   &lt;/span&gt;&lt;/a&gt;</v>
      </c>
      <c r="D201" s="20" t="str">
        <f>_xlfn.CONCAT(
    "&lt;a href=", """",
    _xlfn.XLOOKUP(B202, 'URL-DATA'!G201:G433, 'URL-DATA'!AE201:AE433, "No encontrado", 0),
    """ align=", """right""",
    " class=", """fright""",
    "&gt;    &lt;span class=", """mso1""", "&gt;arrow_right_alt   &lt;/span&gt;&lt;/a&gt;"
)</f>
        <v>&lt;a href="/cantos/resucito/liturgia/salmodiasparalaudes.html" align="right" class="fright"&gt;    &lt;span class="mso1"&gt;arrow_right_alt   &lt;/span&gt;&lt;/a&gt;</v>
      </c>
      <c r="E201" s="19"/>
      <c r="F201" s="19"/>
      <c r="G201" t="str">
        <f>_xlfn.CONCAT(
    "&lt;a href=", """",
    _xlfn.XLOOKUP(B200, 'URL-DATA'!G200:G432, 'URL-DATA'!AE200:AE432, "No encontrado", 0),
    """ align=", """left""",
    " class=", """fleft""",
    "&gt;    &lt;span class=", """mso1""", "&gt;arrow_left_alt   &lt;/span&gt;&lt;/a&gt;"
)</f>
        <v>&lt;a href="/cantos/resucito/liturgia/salmodiaparaelsalmoresponsorial.html" align="left" class="fleft"&gt;    &lt;span class="mso1"&gt;arrow_left_alt   &lt;/span&gt;&lt;/a&gt;</v>
      </c>
      <c r="H201" t="str">
        <f>_xlfn.CONCAT(
    "&lt;a href=", """",
    _xlfn.XLOOKUP(B202, 'URL-DATA'!G201:G433, 'URL-DATA'!AE201:AE433, "No encontrado", 0),
    """ align=", """right""",
    " class=", """fright""",
    "&gt;    &lt;span class=", """mso1""", "&gt;arrow_right_alt   &lt;/span&gt;&lt;/a&gt;"
)</f>
        <v>&lt;a href="/cantos/resucito/liturgia/salmodiasparalaudes.html" align="right" class="fright"&gt;    &lt;span class="mso1"&gt;arrow_right_alt   &lt;/span&gt;&lt;/a&gt;</v>
      </c>
    </row>
    <row r="202" spans="1:8" x14ac:dyDescent="0.35">
      <c r="A202" s="14">
        <v>212</v>
      </c>
      <c r="B202" s="15" t="s">
        <v>431</v>
      </c>
      <c r="C202" s="20" t="str">
        <f>_xlfn.CONCAT(
    "&lt;a href=", """",
    _xlfn.XLOOKUP(B201, 'URL-DATA'!G201:G433, 'URL-DATA'!AE201:AE433, "No encontrado", 0),
    """ align=", """left""",
    " class=", """fleft""",
    "&gt;    &lt;span class=", """mso1""", "&gt;arrow_left_alt   &lt;/span&gt;&lt;/a&gt;"
)</f>
        <v>&lt;a href="/cantos/resucito/liturgia/salmodiasparalaoraciondelosfieles.html" align="left" class="fleft"&gt;    &lt;span class="mso1"&gt;arrow_left_alt   &lt;/span&gt;&lt;/a&gt;</v>
      </c>
      <c r="D202" s="20" t="str">
        <f>_xlfn.CONCAT(
    "&lt;a href=", """",
    _xlfn.XLOOKUP(B203, 'URL-DATA'!G202:G434, 'URL-DATA'!AE202:AE434, "No encontrado", 0),
    """ align=", """right""",
    " class=", """fright""",
    "&gt;    &lt;span class=", """mso1""", "&gt;arrow_right_alt   &lt;/span&gt;&lt;/a&gt;"
)</f>
        <v>&lt;a href="/cantos/resucito/liturgia/santopalomeras65.html" align="right" class="fright"&gt;    &lt;span class="mso1"&gt;arrow_right_alt   &lt;/span&gt;&lt;/a&gt;</v>
      </c>
      <c r="E202" s="20"/>
      <c r="F202" s="20"/>
      <c r="G202" t="str">
        <f>_xlfn.CONCAT(
    "&lt;a href=", """",
    _xlfn.XLOOKUP(B201, 'URL-DATA'!G201:G433, 'URL-DATA'!AE201:AE433, "No encontrado", 0),
    """ align=", """left""",
    " class=", """fleft""",
    "&gt;    &lt;span class=", """mso1""", "&gt;arrow_left_alt   &lt;/span&gt;&lt;/a&gt;"
)</f>
        <v>&lt;a href="/cantos/resucito/liturgia/salmodiasparalaoraciondelosfieles.html" align="left" class="fleft"&gt;    &lt;span class="mso1"&gt;arrow_left_alt   &lt;/span&gt;&lt;/a&gt;</v>
      </c>
      <c r="H202" t="str">
        <f>_xlfn.CONCAT(
    "&lt;a href=", """",
    _xlfn.XLOOKUP(B203, 'URL-DATA'!G202:G434, 'URL-DATA'!AE202:AE434, "No encontrado", 0),
    """ align=", """right""",
    " class=", """fright""",
    "&gt;    &lt;span class=", """mso1""", "&gt;arrow_right_alt   &lt;/span&gt;&lt;/a&gt;"
)</f>
        <v>&lt;a href="/cantos/resucito/liturgia/santopalomeras65.html" align="right" class="fright"&gt;    &lt;span class="mso1"&gt;arrow_right_alt   &lt;/span&gt;&lt;/a&gt;</v>
      </c>
    </row>
    <row r="203" spans="1:8" x14ac:dyDescent="0.35">
      <c r="A203" s="12">
        <v>214</v>
      </c>
      <c r="B203" s="13" t="str">
        <f>_xlfn.CONCAT("Santo ",Table134568[[#This Row],[Subtitle5]])</f>
        <v>Santo Palomeras 65</v>
      </c>
      <c r="C203" s="20" t="str">
        <f>_xlfn.CONCAT(
    "&lt;a href=", """",
    _xlfn.XLOOKUP(B202, 'URL-DATA'!G202:G434, 'URL-DATA'!AE202:AE434, "No encontrado", 0),
    """ align=", """left""",
    " class=", """fleft""",
    "&gt;    &lt;span class=", """mso1""", "&gt;arrow_left_alt   &lt;/span&gt;&lt;/a&gt;"
)</f>
        <v>&lt;a href="/cantos/resucito/liturgia/salmodiasparalaudes.html" align="left" class="fleft"&gt;    &lt;span class="mso1"&gt;arrow_left_alt   &lt;/span&gt;&lt;/a&gt;</v>
      </c>
      <c r="D203" s="20" t="str">
        <f>_xlfn.CONCAT(
    "&lt;a href=", """",
    _xlfn.XLOOKUP(B204, 'URL-DATA'!G203:G435, 'URL-DATA'!AE203:AE435, "No encontrado", 0),
    """ align=", """right""",
    " class=", """fright""",
    "&gt;    &lt;span class=", """mso1""", "&gt;arrow_right_alt   &lt;/span&gt;&lt;/a&gt;"
)</f>
        <v>&lt;a href="/cantos/resucito/liturgia/santomelodiahebraica.html" align="right" class="fright"&gt;    &lt;span class="mso1"&gt;arrow_right_alt   &lt;/span&gt;&lt;/a&gt;</v>
      </c>
      <c r="E203" s="19"/>
      <c r="F203" s="19"/>
      <c r="G203" t="str">
        <f>_xlfn.CONCAT(
    "&lt;a href=", """",
    _xlfn.XLOOKUP(B202, 'URL-DATA'!G202:G434, 'URL-DATA'!AE202:AE434, "No encontrado", 0),
    """ align=", """left""",
    " class=", """fleft""",
    "&gt;    &lt;span class=", """mso1""", "&gt;arrow_left_alt   &lt;/span&gt;&lt;/a&gt;"
)</f>
        <v>&lt;a href="/cantos/resucito/liturgia/salmodiasparalaudes.html" align="left" class="fleft"&gt;    &lt;span class="mso1"&gt;arrow_left_alt   &lt;/span&gt;&lt;/a&gt;</v>
      </c>
      <c r="H203" t="str">
        <f>_xlfn.CONCAT(
    "&lt;a href=", """",
    _xlfn.XLOOKUP(B204, 'URL-DATA'!G203:G435, 'URL-DATA'!AE203:AE435, "No encontrado", 0),
    """ align=", """right""",
    " class=", """fright""",
    "&gt;    &lt;span class=", """mso1""", "&gt;arrow_right_alt   &lt;/span&gt;&lt;/a&gt;"
)</f>
        <v>&lt;a href="/cantos/resucito/liturgia/santomelodiahebraica.html" align="right" class="fright"&gt;    &lt;span class="mso1"&gt;arrow_right_alt   &lt;/span&gt;&lt;/a&gt;</v>
      </c>
    </row>
    <row r="204" spans="1:8" x14ac:dyDescent="0.35">
      <c r="A204" s="14">
        <v>215</v>
      </c>
      <c r="B204" s="15" t="str">
        <f>_xlfn.CONCAT("Santo ",Table134568[[#This Row],[Subtitle5]])</f>
        <v xml:space="preserve">Santo Melodía hebraica </v>
      </c>
      <c r="C204" s="20" t="str">
        <f>_xlfn.CONCAT(
    "&lt;a href=", """",
    _xlfn.XLOOKUP(B203, 'URL-DATA'!G203:G435, 'URL-DATA'!AE203:AE435, "No encontrado", 0),
    """ align=", """left""",
    " class=", """fleft""",
    "&gt;    &lt;span class=", """mso1""", "&gt;arrow_left_alt   &lt;/span&gt;&lt;/a&gt;"
)</f>
        <v>&lt;a href="/cantos/resucito/liturgia/santopalomeras65.html" align="left" class="fleft"&gt;    &lt;span class="mso1"&gt;arrow_left_alt   &lt;/span&gt;&lt;/a&gt;</v>
      </c>
      <c r="D204" s="20" t="str">
        <f>_xlfn.CONCAT(
    "&lt;a href=", """",
    _xlfn.XLOOKUP(B205, 'URL-DATA'!G204:G436, 'URL-DATA'!AE204:AE436, "No encontrado", 0),
    """ align=", """right""",
    " class=", """fright""",
    "&gt;    &lt;span class=", """mso1""", "&gt;arrow_right_alt   &lt;/span&gt;&lt;/a&gt;"
)</f>
        <v>&lt;a href="/cantos/resucito/liturgia/santopalestina74.html" align="right" class="fright"&gt;    &lt;span class="mso1"&gt;arrow_right_alt   &lt;/span&gt;&lt;/a&gt;</v>
      </c>
      <c r="E204" s="20"/>
      <c r="F204" s="20"/>
      <c r="G204" t="str">
        <f>_xlfn.CONCAT(
    "&lt;a href=", """",
    _xlfn.XLOOKUP(B203, 'URL-DATA'!G203:G435, 'URL-DATA'!AE203:AE435, "No encontrado", 0),
    """ align=", """left""",
    " class=", """fleft""",
    "&gt;    &lt;span class=", """mso1""", "&gt;arrow_left_alt   &lt;/span&gt;&lt;/a&gt;"
)</f>
        <v>&lt;a href="/cantos/resucito/liturgia/santopalomeras65.html" align="left" class="fleft"&gt;    &lt;span class="mso1"&gt;arrow_left_alt   &lt;/span&gt;&lt;/a&gt;</v>
      </c>
      <c r="H204" t="str">
        <f>_xlfn.CONCAT(
    "&lt;a href=", """",
    _xlfn.XLOOKUP(B205, 'URL-DATA'!G204:G436, 'URL-DATA'!AE204:AE436, "No encontrado", 0),
    """ align=", """right""",
    " class=", """fright""",
    "&gt;    &lt;span class=", """mso1""", "&gt;arrow_right_alt   &lt;/span&gt;&lt;/a&gt;"
)</f>
        <v>&lt;a href="/cantos/resucito/liturgia/santopalestina74.html" align="right" class="fright"&gt;    &lt;span class="mso1"&gt;arrow_right_alt   &lt;/span&gt;&lt;/a&gt;</v>
      </c>
    </row>
    <row r="205" spans="1:8" x14ac:dyDescent="0.35">
      <c r="A205" s="12">
        <v>216</v>
      </c>
      <c r="B205" s="13" t="str">
        <f>_xlfn.CONCAT("Santo ",Table134568[[#This Row],[Subtitle5]])</f>
        <v>Santo Palestina 74</v>
      </c>
      <c r="C205" s="20" t="str">
        <f>_xlfn.CONCAT(
    "&lt;a href=", """",
    _xlfn.XLOOKUP(B204, 'URL-DATA'!G204:G436, 'URL-DATA'!AE204:AE436, "No encontrado", 0),
    """ align=", """left""",
    " class=", """fleft""",
    "&gt;    &lt;span class=", """mso1""", "&gt;arrow_left_alt   &lt;/span&gt;&lt;/a&gt;"
)</f>
        <v>&lt;a href="/cantos/resucito/liturgia/santomelodiahebraica.html" align="left" class="fleft"&gt;    &lt;span class="mso1"&gt;arrow_left_alt   &lt;/span&gt;&lt;/a&gt;</v>
      </c>
      <c r="D205" s="20" t="str">
        <f>_xlfn.CONCAT(
    "&lt;a href=", """",
    _xlfn.XLOOKUP(B206, 'URL-DATA'!G205:G437, 'URL-DATA'!AE205:AE437, "No encontrado", 0),
    """ align=", """right""",
    " class=", """fright""",
    "&gt;    &lt;span class=", """mso1""", "&gt;arrow_right_alt   &lt;/span&gt;&lt;/a&gt;"
)</f>
        <v>&lt;a href="/cantos/resucito/liturgia/santoroma77.html" align="right" class="fright"&gt;    &lt;span class="mso1"&gt;arrow_right_alt   &lt;/span&gt;&lt;/a&gt;</v>
      </c>
      <c r="E205" s="19"/>
      <c r="F205" s="19"/>
      <c r="G205" t="str">
        <f>_xlfn.CONCAT(
    "&lt;a href=", """",
    _xlfn.XLOOKUP(B204, 'URL-DATA'!G204:G436, 'URL-DATA'!AE204:AE436, "No encontrado", 0),
    """ align=", """left""",
    " class=", """fleft""",
    "&gt;    &lt;span class=", """mso1""", "&gt;arrow_left_alt   &lt;/span&gt;&lt;/a&gt;"
)</f>
        <v>&lt;a href="/cantos/resucito/liturgia/santomelodiahebraica.html" align="left" class="fleft"&gt;    &lt;span class="mso1"&gt;arrow_left_alt   &lt;/span&gt;&lt;/a&gt;</v>
      </c>
      <c r="H205" t="str">
        <f>_xlfn.CONCAT(
    "&lt;a href=", """",
    _xlfn.XLOOKUP(B206, 'URL-DATA'!G205:G437, 'URL-DATA'!AE205:AE437, "No encontrado", 0),
    """ align=", """right""",
    " class=", """fright""",
    "&gt;    &lt;span class=", """mso1""", "&gt;arrow_right_alt   &lt;/span&gt;&lt;/a&gt;"
)</f>
        <v>&lt;a href="/cantos/resucito/liturgia/santoroma77.html" align="right" class="fright"&gt;    &lt;span class="mso1"&gt;arrow_right_alt   &lt;/span&gt;&lt;/a&gt;</v>
      </c>
    </row>
    <row r="206" spans="1:8" x14ac:dyDescent="0.35">
      <c r="A206" s="14">
        <v>217</v>
      </c>
      <c r="B206" s="15" t="str">
        <f>_xlfn.CONCAT("Santo ",Table134568[[#This Row],[Subtitle5]])</f>
        <v>Santo Roma 77</v>
      </c>
      <c r="C206" s="20" t="str">
        <f>_xlfn.CONCAT(
    "&lt;a href=", """",
    _xlfn.XLOOKUP(B205, 'URL-DATA'!G205:G437, 'URL-DATA'!AE205:AE437, "No encontrado", 0),
    """ align=", """left""",
    " class=", """fleft""",
    "&gt;    &lt;span class=", """mso1""", "&gt;arrow_left_alt   &lt;/span&gt;&lt;/a&gt;"
)</f>
        <v>&lt;a href="/cantos/resucito/liturgia/santopalestina74.html" align="left" class="fleft"&gt;    &lt;span class="mso1"&gt;arrow_left_alt   &lt;/span&gt;&lt;/a&gt;</v>
      </c>
      <c r="D206" s="20" t="str">
        <f>_xlfn.CONCAT(
    "&lt;a href=", """",
    _xlfn.XLOOKUP(B207, 'URL-DATA'!G206:G438, 'URL-DATA'!AE206:AE438, "No encontrado", 0),
    """ align=", """right""",
    " class=", """fright""",
    "&gt;    &lt;span class=", """mso1""", "&gt;arrow_right_alt   &lt;/span&gt;&lt;/a&gt;"
)</f>
        <v>&lt;a href="/cantos/resucito/liturgia/santo1982.html" align="right" class="fright"&gt;    &lt;span class="mso1"&gt;arrow_right_alt   &lt;/span&gt;&lt;/a&gt;</v>
      </c>
      <c r="E206" s="20"/>
      <c r="F206" s="20"/>
      <c r="G206" t="str">
        <f>_xlfn.CONCAT(
    "&lt;a href=", """",
    _xlfn.XLOOKUP(B205, 'URL-DATA'!G205:G437, 'URL-DATA'!AE205:AE437, "No encontrado", 0),
    """ align=", """left""",
    " class=", """fleft""",
    "&gt;    &lt;span class=", """mso1""", "&gt;arrow_left_alt   &lt;/span&gt;&lt;/a&gt;"
)</f>
        <v>&lt;a href="/cantos/resucito/liturgia/santopalestina74.html" align="left" class="fleft"&gt;    &lt;span class="mso1"&gt;arrow_left_alt   &lt;/span&gt;&lt;/a&gt;</v>
      </c>
      <c r="H206" t="str">
        <f>_xlfn.CONCAT(
    "&lt;a href=", """",
    _xlfn.XLOOKUP(B207, 'URL-DATA'!G206:G438, 'URL-DATA'!AE206:AE438, "No encontrado", 0),
    """ align=", """right""",
    " class=", """fright""",
    "&gt;    &lt;span class=", """mso1""", "&gt;arrow_right_alt   &lt;/span&gt;&lt;/a&gt;"
)</f>
        <v>&lt;a href="/cantos/resucito/liturgia/santo1982.html" align="right" class="fright"&gt;    &lt;span class="mso1"&gt;arrow_right_alt   &lt;/span&gt;&lt;/a&gt;</v>
      </c>
    </row>
    <row r="207" spans="1:8" x14ac:dyDescent="0.35">
      <c r="A207" s="12">
        <v>218</v>
      </c>
      <c r="B207" s="13" t="str">
        <f>_xlfn.CONCAT("Santo ",Table134568[[#This Row],[Subtitle5]])</f>
        <v>Santo 1982</v>
      </c>
      <c r="C207" s="20" t="str">
        <f>_xlfn.CONCAT(
    "&lt;a href=", """",
    _xlfn.XLOOKUP(B206, 'URL-DATA'!G206:G438, 'URL-DATA'!AE206:AE438, "No encontrado", 0),
    """ align=", """left""",
    " class=", """fleft""",
    "&gt;    &lt;span class=", """mso1""", "&gt;arrow_left_alt   &lt;/span&gt;&lt;/a&gt;"
)</f>
        <v>&lt;a href="/cantos/resucito/liturgia/santoroma77.html" align="left" class="fleft"&gt;    &lt;span class="mso1"&gt;arrow_left_alt   &lt;/span&gt;&lt;/a&gt;</v>
      </c>
      <c r="D207" s="20" t="str">
        <f>_xlfn.CONCAT(
    "&lt;a href=", """",
    _xlfn.XLOOKUP(B208, 'URL-DATA'!G207:G439, 'URL-DATA'!AE207:AE439, "No encontrado", 0),
    """ align=", """right""",
    " class=", """fright""",
    "&gt;    &lt;span class=", """mso1""", "&gt;arrow_right_alt   &lt;/span&gt;&lt;/a&gt;"
)</f>
        <v>&lt;a href="/cantos/resucito/liturgia/santo1988.html" align="right" class="fright"&gt;    &lt;span class="mso1"&gt;arrow_right_alt   &lt;/span&gt;&lt;/a&gt;</v>
      </c>
      <c r="E207" s="19"/>
      <c r="F207" s="19"/>
      <c r="G207" t="str">
        <f>_xlfn.CONCAT(
    "&lt;a href=", """",
    _xlfn.XLOOKUP(B206, 'URL-DATA'!G206:G438, 'URL-DATA'!AE206:AE438, "No encontrado", 0),
    """ align=", """left""",
    " class=", """fleft""",
    "&gt;    &lt;span class=", """mso1""", "&gt;arrow_left_alt   &lt;/span&gt;&lt;/a&gt;"
)</f>
        <v>&lt;a href="/cantos/resucito/liturgia/santoroma77.html" align="left" class="fleft"&gt;    &lt;span class="mso1"&gt;arrow_left_alt   &lt;/span&gt;&lt;/a&gt;</v>
      </c>
      <c r="H207" t="str">
        <f>_xlfn.CONCAT(
    "&lt;a href=", """",
    _xlfn.XLOOKUP(B208, 'URL-DATA'!G207:G439, 'URL-DATA'!AE207:AE439, "No encontrado", 0),
    """ align=", """right""",
    " class=", """fright""",
    "&gt;    &lt;span class=", """mso1""", "&gt;arrow_right_alt   &lt;/span&gt;&lt;/a&gt;"
)</f>
        <v>&lt;a href="/cantos/resucito/liturgia/santo1988.html" align="right" class="fright"&gt;    &lt;span class="mso1"&gt;arrow_right_alt   &lt;/span&gt;&lt;/a&gt;</v>
      </c>
    </row>
    <row r="208" spans="1:8" x14ac:dyDescent="0.35">
      <c r="A208" s="14">
        <v>219</v>
      </c>
      <c r="B208" s="15" t="str">
        <f>_xlfn.CONCAT("Santo ",Table134568[[#This Row],[Subtitle5]])</f>
        <v>Santo 1988</v>
      </c>
      <c r="C208" s="20" t="str">
        <f>_xlfn.CONCAT(
    "&lt;a href=", """",
    _xlfn.XLOOKUP(B207, 'URL-DATA'!G207:G439, 'URL-DATA'!AE207:AE439, "No encontrado", 0),
    """ align=", """left""",
    " class=", """fleft""",
    "&gt;    &lt;span class=", """mso1""", "&gt;arrow_left_alt   &lt;/span&gt;&lt;/a&gt;"
)</f>
        <v>&lt;a href="/cantos/resucito/liturgia/santo1982.html" align="left" class="fleft"&gt;    &lt;span class="mso1"&gt;arrow_left_alt   &lt;/span&gt;&lt;/a&gt;</v>
      </c>
      <c r="D208" s="20" t="str">
        <f>_xlfn.CONCAT(
    "&lt;a href=", """",
    _xlfn.XLOOKUP(B209, 'URL-DATA'!G208:G440, 'URL-DATA'!AE208:AE440, "No encontrado", 0),
    """ align=", """right""",
    " class=", """fright""",
    "&gt;    &lt;span class=", """mso1""", "&gt;arrow_right_alt   &lt;/span&gt;&lt;/a&gt;"
)</f>
        <v>&lt;a href="/cantos/resucito/liturgia/tedeum.html" align="right" class="fright"&gt;    &lt;span class="mso1"&gt;arrow_right_alt   &lt;/span&gt;&lt;/a&gt;</v>
      </c>
      <c r="E208" s="20"/>
      <c r="F208" s="20"/>
      <c r="G208" t="str">
        <f>_xlfn.CONCAT(
    "&lt;a href=", """",
    _xlfn.XLOOKUP(B207, 'URL-DATA'!G207:G439, 'URL-DATA'!AE207:AE439, "No encontrado", 0),
    """ align=", """left""",
    " class=", """fleft""",
    "&gt;    &lt;span class=", """mso1""", "&gt;arrow_left_alt   &lt;/span&gt;&lt;/a&gt;"
)</f>
        <v>&lt;a href="/cantos/resucito/liturgia/santo1982.html" align="left" class="fleft"&gt;    &lt;span class="mso1"&gt;arrow_left_alt   &lt;/span&gt;&lt;/a&gt;</v>
      </c>
      <c r="H208" t="str">
        <f>_xlfn.CONCAT(
    "&lt;a href=", """",
    _xlfn.XLOOKUP(B209, 'URL-DATA'!G208:G440, 'URL-DATA'!AE208:AE440, "No encontrado", 0),
    """ align=", """right""",
    " class=", """fright""",
    "&gt;    &lt;span class=", """mso1""", "&gt;arrow_right_alt   &lt;/span&gt;&lt;/a&gt;"
)</f>
        <v>&lt;a href="/cantos/resucito/liturgia/tedeum.html" align="right" class="fright"&gt;    &lt;span class="mso1"&gt;arrow_right_alt   &lt;/span&gt;&lt;/a&gt;</v>
      </c>
    </row>
    <row r="209" spans="1:8" x14ac:dyDescent="0.35">
      <c r="A209" s="12">
        <v>220</v>
      </c>
      <c r="B209" s="13" t="s">
        <v>470</v>
      </c>
      <c r="C209" s="20" t="str">
        <f>_xlfn.CONCAT(
    "&lt;a href=", """",
    _xlfn.XLOOKUP(B208, 'URL-DATA'!G208:G440, 'URL-DATA'!AE208:AE440, "No encontrado", 0),
    """ align=", """left""",
    " class=", """fleft""",
    "&gt;    &lt;span class=", """mso1""", "&gt;arrow_left_alt   &lt;/span&gt;&lt;/a&gt;"
)</f>
        <v>&lt;a href="/cantos/resucito/liturgia/santo1988.html" align="left" class="fleft"&gt;    &lt;span class="mso1"&gt;arrow_left_alt   &lt;/span&gt;&lt;/a&gt;</v>
      </c>
      <c r="D209" s="20" t="str">
        <f>_xlfn.CONCAT(
    "&lt;a href=", """",
    _xlfn.XLOOKUP(B210, 'URL-DATA'!G209:G441, 'URL-DATA'!AE209:AE441, "No encontrado", 0),
    """ align=", """right""",
    " class=", """fright""",
    "&gt;    &lt;span class=", """mso1""", "&gt;arrow_right_alt   &lt;/span&gt;&lt;/a&gt;"
)</f>
        <v>&lt;a href="/cantos/resucito/c/comoelimpulsoquesientelaira.html" align="right" class="fright"&gt;    &lt;span class="mso1"&gt;arrow_right_alt   &lt;/span&gt;&lt;/a&gt;</v>
      </c>
      <c r="E209" s="19"/>
      <c r="F209" s="19"/>
      <c r="G209" t="str">
        <f>_xlfn.CONCAT(
    "&lt;a href=", """",
    _xlfn.XLOOKUP(B208, 'URL-DATA'!G208:G440, 'URL-DATA'!AE208:AE440, "No encontrado", 0),
    """ align=", """left""",
    " class=", """fleft""",
    "&gt;    &lt;span class=", """mso1""", "&gt;arrow_left_alt   &lt;/span&gt;&lt;/a&gt;"
)</f>
        <v>&lt;a href="/cantos/resucito/liturgia/santo1988.html" align="left" class="fleft"&gt;    &lt;span class="mso1"&gt;arrow_left_alt   &lt;/span&gt;&lt;/a&gt;</v>
      </c>
      <c r="H209" t="str">
        <f>_xlfn.CONCAT(
    "&lt;a href=", """",
    _xlfn.XLOOKUP(B210, 'URL-DATA'!G209:G441, 'URL-DATA'!AE209:AE441, "No encontrado", 0),
    """ align=", """right""",
    " class=", """fright""",
    "&gt;    &lt;span class=", """mso1""", "&gt;arrow_right_alt   &lt;/span&gt;&lt;/a&gt;"
)</f>
        <v>&lt;a href="/cantos/resucito/c/comoelimpulsoquesientelaira.html" align="right" class="fright"&gt;    &lt;span class="mso1"&gt;arrow_right_alt   &lt;/span&gt;&lt;/a&gt;</v>
      </c>
    </row>
    <row r="210" spans="1:8" x14ac:dyDescent="0.35">
      <c r="A210" s="14">
        <v>221</v>
      </c>
      <c r="B210" s="15" t="s">
        <v>160</v>
      </c>
      <c r="C210" s="20" t="str">
        <f>_xlfn.CONCAT(
    "&lt;a href=", """",
    _xlfn.XLOOKUP(B209, 'URL-DATA'!G209:G441, 'URL-DATA'!AE209:AE441, "No encontrado", 0),
    """ align=", """left""",
    " class=", """fleft""",
    "&gt;    &lt;span class=", """mso1""", "&gt;arrow_left_alt   &lt;/span&gt;&lt;/a&gt;"
)</f>
        <v>&lt;a href="/cantos/resucito/liturgia/tedeum.html" align="left" class="fleft"&gt;    &lt;span class="mso1"&gt;arrow_left_alt   &lt;/span&gt;&lt;/a&gt;</v>
      </c>
      <c r="D210" s="20" t="str">
        <f>_xlfn.CONCAT(
    "&lt;a href=", """",
    _xlfn.XLOOKUP(B211, 'URL-DATA'!G210:G442, 'URL-DATA'!AE210:AE442, "No encontrado", 0),
    """ align=", """right""",
    " class=", """fright""",
    "&gt;    &lt;span class=", """mso1""", "&gt;arrow_right_alt   &lt;/span&gt;&lt;/a&gt;"
)</f>
        <v>&lt;a href="/cantos/resucito/c/cuandodormia.html" align="right" class="fright"&gt;    &lt;span class="mso1"&gt;arrow_right_alt   &lt;/span&gt;&lt;/a&gt;</v>
      </c>
      <c r="E210" s="20"/>
      <c r="F210" s="20"/>
      <c r="G210" t="str">
        <f>_xlfn.CONCAT(
    "&lt;a href=", """",
    _xlfn.XLOOKUP(B209, 'URL-DATA'!G209:G441, 'URL-DATA'!AE209:AE441, "No encontrado", 0),
    """ align=", """left""",
    " class=", """fleft""",
    "&gt;    &lt;span class=", """mso1""", "&gt;arrow_left_alt   &lt;/span&gt;&lt;/a&gt;"
)</f>
        <v>&lt;a href="/cantos/resucito/liturgia/tedeum.html" align="left" class="fleft"&gt;    &lt;span class="mso1"&gt;arrow_left_alt   &lt;/span&gt;&lt;/a&gt;</v>
      </c>
      <c r="H210" t="str">
        <f>_xlfn.CONCAT(
    "&lt;a href=", """",
    _xlfn.XLOOKUP(B211, 'URL-DATA'!G210:G442, 'URL-DATA'!AE210:AE442, "No encontrado", 0),
    """ align=", """right""",
    " class=", """fright""",
    "&gt;    &lt;span class=", """mso1""", "&gt;arrow_right_alt   &lt;/span&gt;&lt;/a&gt;"
)</f>
        <v>&lt;a href="/cantos/resucito/c/cuandodormia.html" align="right" class="fright"&gt;    &lt;span class="mso1"&gt;arrow_right_alt   &lt;/span&gt;&lt;/a&gt;</v>
      </c>
    </row>
    <row r="211" spans="1:8" x14ac:dyDescent="0.35">
      <c r="A211" s="12">
        <v>222</v>
      </c>
      <c r="B211" s="13" t="s">
        <v>180</v>
      </c>
      <c r="C211" s="20" t="str">
        <f>_xlfn.CONCAT(
    "&lt;a href=", """",
    _xlfn.XLOOKUP(B210, 'URL-DATA'!G210:G442, 'URL-DATA'!AE210:AE442, "No encontrado", 0),
    """ align=", """left""",
    " class=", """fleft""",
    "&gt;    &lt;span class=", """mso1""", "&gt;arrow_left_alt   &lt;/span&gt;&lt;/a&gt;"
)</f>
        <v>&lt;a href="/cantos/resucito/c/comoelimpulsoquesientelaira.html" align="left" class="fleft"&gt;    &lt;span class="mso1"&gt;arrow_left_alt   &lt;/span&gt;&lt;/a&gt;</v>
      </c>
      <c r="D211" s="20" t="str">
        <f>_xlfn.CONCAT(
    "&lt;a href=", """",
    _xlfn.XLOOKUP(B212, 'URL-DATA'!G211:G443, 'URL-DATA'!AE211:AE443, "No encontrado", 0),
    """ align=", """right""",
    " class=", """fright""",
    "&gt;    &lt;span class=", """mso1""", "&gt;arrow_right_alt   &lt;/span&gt;&lt;/a&gt;"
)</f>
        <v>&lt;a href="/cantos/resucito/d/debora.html" align="right" class="fright"&gt;    &lt;span class="mso1"&gt;arrow_right_alt   &lt;/span&gt;&lt;/a&gt;</v>
      </c>
      <c r="E211" s="19"/>
      <c r="F211" s="19"/>
      <c r="G211" t="str">
        <f>_xlfn.CONCAT(
    "&lt;a href=", """",
    _xlfn.XLOOKUP(B210, 'URL-DATA'!G210:G442, 'URL-DATA'!AE210:AE442, "No encontrado", 0),
    """ align=", """left""",
    " class=", """fleft""",
    "&gt;    &lt;span class=", """mso1""", "&gt;arrow_left_alt   &lt;/span&gt;&lt;/a&gt;"
)</f>
        <v>&lt;a href="/cantos/resucito/c/comoelimpulsoquesientelaira.html" align="left" class="fleft"&gt;    &lt;span class="mso1"&gt;arrow_left_alt   &lt;/span&gt;&lt;/a&gt;</v>
      </c>
      <c r="H211" t="str">
        <f>_xlfn.CONCAT(
    "&lt;a href=", """",
    _xlfn.XLOOKUP(B212, 'URL-DATA'!G211:G443, 'URL-DATA'!AE211:AE443, "No encontrado", 0),
    """ align=", """right""",
    " class=", """fright""",
    "&gt;    &lt;span class=", """mso1""", "&gt;arrow_right_alt   &lt;/span&gt;&lt;/a&gt;"
)</f>
        <v>&lt;a href="/cantos/resucito/d/debora.html" align="right" class="fright"&gt;    &lt;span class="mso1"&gt;arrow_right_alt   &lt;/span&gt;&lt;/a&gt;</v>
      </c>
    </row>
    <row r="212" spans="1:8" x14ac:dyDescent="0.35">
      <c r="A212" s="14">
        <v>223</v>
      </c>
      <c r="B212" s="15" t="s">
        <v>190</v>
      </c>
      <c r="C212" s="20" t="str">
        <f>_xlfn.CONCAT(
    "&lt;a href=", """",
    _xlfn.XLOOKUP(B211, 'URL-DATA'!G211:G443, 'URL-DATA'!AE211:AE443, "No encontrado", 0),
    """ align=", """left""",
    " class=", """fleft""",
    "&gt;    &lt;span class=", """mso1""", "&gt;arrow_left_alt   &lt;/span&gt;&lt;/a&gt;"
)</f>
        <v>&lt;a href="/cantos/resucito/c/cuandodormia.html" align="left" class="fleft"&gt;    &lt;span class="mso1"&gt;arrow_left_alt   &lt;/span&gt;&lt;/a&gt;</v>
      </c>
      <c r="D212" s="20" t="str">
        <f>_xlfn.CONCAT(
    "&lt;a href=", """",
    _xlfn.XLOOKUP(B213, 'URL-DATA'!G212:G444, 'URL-DATA'!AE212:AE444, "No encontrado", 0),
    """ align=", """right""",
    " class=", """fright""",
    "&gt;    &lt;span class=", """mso1""", "&gt;arrow_right_alt   &lt;/span&gt;&lt;/a&gt;"
)</f>
        <v>&lt;a href="/cantos/resucito/e/elmismodios.html" align="right" class="fright"&gt;    &lt;span class="mso1"&gt;arrow_right_alt   &lt;/span&gt;&lt;/a&gt;</v>
      </c>
      <c r="E212" s="20"/>
      <c r="F212" s="20"/>
      <c r="G212" t="str">
        <f>_xlfn.CONCAT(
    "&lt;a href=", """",
    _xlfn.XLOOKUP(B211, 'URL-DATA'!G211:G443, 'URL-DATA'!AE211:AE443, "No encontrado", 0),
    """ align=", """left""",
    " class=", """fleft""",
    "&gt;    &lt;span class=", """mso1""", "&gt;arrow_left_alt   &lt;/span&gt;&lt;/a&gt;"
)</f>
        <v>&lt;a href="/cantos/resucito/c/cuandodormia.html" align="left" class="fleft"&gt;    &lt;span class="mso1"&gt;arrow_left_alt   &lt;/span&gt;&lt;/a&gt;</v>
      </c>
      <c r="H212" t="str">
        <f>_xlfn.CONCAT(
    "&lt;a href=", """",
    _xlfn.XLOOKUP(B213, 'URL-DATA'!G212:G444, 'URL-DATA'!AE212:AE444, "No encontrado", 0),
    """ align=", """right""",
    " class=", """fright""",
    "&gt;    &lt;span class=", """mso1""", "&gt;arrow_right_alt   &lt;/span&gt;&lt;/a&gt;"
)</f>
        <v>&lt;a href="/cantos/resucito/e/elmismodios.html" align="right" class="fright"&gt;    &lt;span class="mso1"&gt;arrow_right_alt   &lt;/span&gt;&lt;/a&gt;</v>
      </c>
    </row>
    <row r="213" spans="1:8" x14ac:dyDescent="0.35">
      <c r="A213" s="12">
        <v>224</v>
      </c>
      <c r="B213" s="13" t="s">
        <v>212</v>
      </c>
      <c r="C213" s="20" t="str">
        <f>_xlfn.CONCAT(
    "&lt;a href=", """",
    _xlfn.XLOOKUP(B212, 'URL-DATA'!G212:G444, 'URL-DATA'!AE212:AE444, "No encontrado", 0),
    """ align=", """left""",
    " class=", """fleft""",
    "&gt;    &lt;span class=", """mso1""", "&gt;arrow_left_alt   &lt;/span&gt;&lt;/a&gt;"
)</f>
        <v>&lt;a href="/cantos/resucito/d/debora.html" align="left" class="fleft"&gt;    &lt;span class="mso1"&gt;arrow_left_alt   &lt;/span&gt;&lt;/a&gt;</v>
      </c>
      <c r="D213" s="20" t="str">
        <f>_xlfn.CONCAT(
    "&lt;a href=", """",
    _xlfn.XLOOKUP(B214, 'URL-DATA'!G213:G445, 'URL-DATA'!AE213:AE445, "No encontrado", 0),
    """ align=", """right""",
    " class=", """fright""",
    "&gt;    &lt;span class=", """mso1""", "&gt;arrow_right_alt   &lt;/span&gt;&lt;/a&gt;"
)</f>
        <v>&lt;a href="/cantos/resucito/e/elsembrador.html" align="right" class="fright"&gt;    &lt;span class="mso1"&gt;arrow_right_alt   &lt;/span&gt;&lt;/a&gt;</v>
      </c>
      <c r="E213" s="19"/>
      <c r="F213" s="19"/>
      <c r="G213" t="str">
        <f>_xlfn.CONCAT(
    "&lt;a href=", """",
    _xlfn.XLOOKUP(B212, 'URL-DATA'!G212:G444, 'URL-DATA'!AE212:AE444, "No encontrado", 0),
    """ align=", """left""",
    " class=", """fleft""",
    "&gt;    &lt;span class=", """mso1""", "&gt;arrow_left_alt   &lt;/span&gt;&lt;/a&gt;"
)</f>
        <v>&lt;a href="/cantos/resucito/d/debora.html" align="left" class="fleft"&gt;    &lt;span class="mso1"&gt;arrow_left_alt   &lt;/span&gt;&lt;/a&gt;</v>
      </c>
      <c r="H213" t="str">
        <f>_xlfn.CONCAT(
    "&lt;a href=", """",
    _xlfn.XLOOKUP(B214, 'URL-DATA'!G213:G445, 'URL-DATA'!AE213:AE445, "No encontrado", 0),
    """ align=", """right""",
    " class=", """fright""",
    "&gt;    &lt;span class=", """mso1""", "&gt;arrow_right_alt   &lt;/span&gt;&lt;/a&gt;"
)</f>
        <v>&lt;a href="/cantos/resucito/e/elsembrador.html" align="right" class="fright"&gt;    &lt;span class="mso1"&gt;arrow_right_alt   &lt;/span&gt;&lt;/a&gt;</v>
      </c>
    </row>
    <row r="214" spans="1:8" x14ac:dyDescent="0.35">
      <c r="A214" s="14">
        <v>225</v>
      </c>
      <c r="B214" s="15" t="s">
        <v>218</v>
      </c>
      <c r="C214" s="20" t="str">
        <f>_xlfn.CONCAT(
    "&lt;a href=", """",
    _xlfn.XLOOKUP(B213, 'URL-DATA'!G213:G445, 'URL-DATA'!AE213:AE445, "No encontrado", 0),
    """ align=", """left""",
    " class=", """fleft""",
    "&gt;    &lt;span class=", """mso1""", "&gt;arrow_left_alt   &lt;/span&gt;&lt;/a&gt;"
)</f>
        <v>&lt;a href="/cantos/resucito/e/elmismodios.html" align="left" class="fleft"&gt;    &lt;span class="mso1"&gt;arrow_left_alt   &lt;/span&gt;&lt;/a&gt;</v>
      </c>
      <c r="D214" s="20" t="str">
        <f>_xlfn.CONCAT(
    "&lt;a href=", """",
    _xlfn.XLOOKUP(B215, 'URL-DATA'!G214:G446, 'URL-DATA'!AE214:AE446, "No encontrado", 0),
    """ align=", """right""",
    " class=", """fright""",
    "&gt;    &lt;span class=", """mso1""", "&gt;arrow_right_alt   &lt;/span&gt;&lt;/a&gt;"
)</f>
        <v>&lt;a href="/cantos/resucito/h/heaquiquenuestroespejoeselsenor.html" align="right" class="fright"&gt;    &lt;span class="mso1"&gt;arrow_right_alt   &lt;/span&gt;&lt;/a&gt;</v>
      </c>
      <c r="E214" s="20"/>
      <c r="F214" s="20"/>
      <c r="G214" t="str">
        <f>_xlfn.CONCAT(
    "&lt;a href=", """",
    _xlfn.XLOOKUP(B213, 'URL-DATA'!G213:G445, 'URL-DATA'!AE213:AE445, "No encontrado", 0),
    """ align=", """left""",
    " class=", """fleft""",
    "&gt;    &lt;span class=", """mso1""", "&gt;arrow_left_alt   &lt;/span&gt;&lt;/a&gt;"
)</f>
        <v>&lt;a href="/cantos/resucito/e/elmismodios.html" align="left" class="fleft"&gt;    &lt;span class="mso1"&gt;arrow_left_alt   &lt;/span&gt;&lt;/a&gt;</v>
      </c>
      <c r="H214" t="str">
        <f>_xlfn.CONCAT(
    "&lt;a href=", """",
    _xlfn.XLOOKUP(B215, 'URL-DATA'!G214:G446, 'URL-DATA'!AE214:AE446, "No encontrado", 0),
    """ align=", """right""",
    " class=", """fright""",
    "&gt;    &lt;span class=", """mso1""", "&gt;arrow_right_alt   &lt;/span&gt;&lt;/a&gt;"
)</f>
        <v>&lt;a href="/cantos/resucito/h/heaquiquenuestroespejoeselsenor.html" align="right" class="fright"&gt;    &lt;span class="mso1"&gt;arrow_right_alt   &lt;/span&gt;&lt;/a&gt;</v>
      </c>
    </row>
    <row r="215" spans="1:8" x14ac:dyDescent="0.35">
      <c r="A215" s="12">
        <v>226</v>
      </c>
      <c r="B215" s="13" t="s">
        <v>266</v>
      </c>
      <c r="C215" s="20" t="str">
        <f>_xlfn.CONCAT(
    "&lt;a href=", """",
    _xlfn.XLOOKUP(B214, 'URL-DATA'!G214:G446, 'URL-DATA'!AE214:AE446, "No encontrado", 0),
    """ align=", """left""",
    " class=", """fleft""",
    "&gt;    &lt;span class=", """mso1""", "&gt;arrow_left_alt   &lt;/span&gt;&lt;/a&gt;"
)</f>
        <v>&lt;a href="/cantos/resucito/e/elsembrador.html" align="left" class="fleft"&gt;    &lt;span class="mso1"&gt;arrow_left_alt   &lt;/span&gt;&lt;/a&gt;</v>
      </c>
      <c r="D215" s="20" t="str">
        <f>_xlfn.CONCAT(
    "&lt;a href=", """",
    _xlfn.XLOOKUP(B216, 'URL-DATA'!G215:G447, 'URL-DATA'!AE215:AE447, "No encontrado", 0),
    """ align=", """right""",
    " class=", """fright""",
    "&gt;    &lt;span class=", """mso1""", "&gt;arrow_right_alt   &lt;/span&gt;&lt;/a&gt;"
)</f>
        <v>&lt;a href="/cantos/resucito/h/himnoalacruzgloriosa.html" align="right" class="fright"&gt;    &lt;span class="mso1"&gt;arrow_right_alt   &lt;/span&gt;&lt;/a&gt;</v>
      </c>
      <c r="E215" s="19"/>
      <c r="F215" s="19"/>
      <c r="G215" t="str">
        <f>_xlfn.CONCAT(
    "&lt;a href=", """",
    _xlfn.XLOOKUP(B214, 'URL-DATA'!G214:G446, 'URL-DATA'!AE214:AE446, "No encontrado", 0),
    """ align=", """left""",
    " class=", """fleft""",
    "&gt;    &lt;span class=", """mso1""", "&gt;arrow_left_alt   &lt;/span&gt;&lt;/a&gt;"
)</f>
        <v>&lt;a href="/cantos/resucito/e/elsembrador.html" align="left" class="fleft"&gt;    &lt;span class="mso1"&gt;arrow_left_alt   &lt;/span&gt;&lt;/a&gt;</v>
      </c>
      <c r="H215" t="str">
        <f>_xlfn.CONCAT(
    "&lt;a href=", """",
    _xlfn.XLOOKUP(B216, 'URL-DATA'!G215:G447, 'URL-DATA'!AE215:AE447, "No encontrado", 0),
    """ align=", """right""",
    " class=", """fright""",
    "&gt;    &lt;span class=", """mso1""", "&gt;arrow_right_alt   &lt;/span&gt;&lt;/a&gt;"
)</f>
        <v>&lt;a href="/cantos/resucito/h/himnoalacruzgloriosa.html" align="right" class="fright"&gt;    &lt;span class="mso1"&gt;arrow_right_alt   &lt;/span&gt;&lt;/a&gt;</v>
      </c>
    </row>
    <row r="216" spans="1:8" x14ac:dyDescent="0.35">
      <c r="A216" s="14">
        <v>227</v>
      </c>
      <c r="B216" s="15" t="s">
        <v>280</v>
      </c>
      <c r="C216" s="20" t="str">
        <f>_xlfn.CONCAT(
    "&lt;a href=", """",
    _xlfn.XLOOKUP(B215, 'URL-DATA'!G215:G447, 'URL-DATA'!AE215:AE447, "No encontrado", 0),
    """ align=", """left""",
    " class=", """fleft""",
    "&gt;    &lt;span class=", """mso1""", "&gt;arrow_left_alt   &lt;/span&gt;&lt;/a&gt;"
)</f>
        <v>&lt;a href="/cantos/resucito/h/heaquiquenuestroespejoeselsenor.html" align="left" class="fleft"&gt;    &lt;span class="mso1"&gt;arrow_left_alt   &lt;/span&gt;&lt;/a&gt;</v>
      </c>
      <c r="D216" s="20" t="str">
        <f>_xlfn.CONCAT(
    "&lt;a href=", """",
    _xlfn.XLOOKUP(B217, 'URL-DATA'!G216:G448, 'URL-DATA'!AE216:AE448, "No encontrado", 0),
    """ align=", """right""",
    " class=", """fright""",
    "&gt;    &lt;span class=", """mso1""", "&gt;arrow_right_alt   &lt;/span&gt;&lt;/a&gt;"
)</f>
        <v>&lt;a href="/cantos/resucito/j/jacob.html" align="right" class="fright"&gt;    &lt;span class="mso1"&gt;arrow_right_alt   &lt;/span&gt;&lt;/a&gt;</v>
      </c>
      <c r="E216" s="20"/>
      <c r="F216" s="20"/>
      <c r="G216" t="str">
        <f>_xlfn.CONCAT(
    "&lt;a href=", """",
    _xlfn.XLOOKUP(B215, 'URL-DATA'!G215:G447, 'URL-DATA'!AE215:AE447, "No encontrado", 0),
    """ align=", """left""",
    " class=", """fleft""",
    "&gt;    &lt;span class=", """mso1""", "&gt;arrow_left_alt   &lt;/span&gt;&lt;/a&gt;"
)</f>
        <v>&lt;a href="/cantos/resucito/h/heaquiquenuestroespejoeselsenor.html" align="left" class="fleft"&gt;    &lt;span class="mso1"&gt;arrow_left_alt   &lt;/span&gt;&lt;/a&gt;</v>
      </c>
      <c r="H216" t="str">
        <f>_xlfn.CONCAT(
    "&lt;a href=", """",
    _xlfn.XLOOKUP(B217, 'URL-DATA'!G216:G448, 'URL-DATA'!AE216:AE448, "No encontrado", 0),
    """ align=", """right""",
    " class=", """fright""",
    "&gt;    &lt;span class=", """mso1""", "&gt;arrow_right_alt   &lt;/span&gt;&lt;/a&gt;"
)</f>
        <v>&lt;a href="/cantos/resucito/j/jacob.html" align="right" class="fright"&gt;    &lt;span class="mso1"&gt;arrow_right_alt   &lt;/span&gt;&lt;/a&gt;</v>
      </c>
    </row>
    <row r="217" spans="1:8" x14ac:dyDescent="0.35">
      <c r="A217" s="12">
        <v>228</v>
      </c>
      <c r="B217" s="13" t="s">
        <v>296</v>
      </c>
      <c r="C217" s="20" t="str">
        <f>_xlfn.CONCAT(
    "&lt;a href=", """",
    _xlfn.XLOOKUP(B216, 'URL-DATA'!G216:G448, 'URL-DATA'!AE216:AE448, "No encontrado", 0),
    """ align=", """left""",
    " class=", """fleft""",
    "&gt;    &lt;span class=", """mso1""", "&gt;arrow_left_alt   &lt;/span&gt;&lt;/a&gt;"
)</f>
        <v>&lt;a href="/cantos/resucito/h/himnoalacruzgloriosa.html" align="left" class="fleft"&gt;    &lt;span class="mso1"&gt;arrow_left_alt   &lt;/span&gt;&lt;/a&gt;</v>
      </c>
      <c r="D217" s="20" t="str">
        <f>_xlfn.CONCAT(
    "&lt;a href=", """",
    _xlfn.XLOOKUP(B218, 'URL-DATA'!G217:G449, 'URL-DATA'!AE217:AE449, "No encontrado", 0),
    """ align=", """right""",
    " class=", """fright""",
    "&gt;    &lt;span class=", """mso1""", "&gt;arrow_right_alt   &lt;/span&gt;&lt;/a&gt;"
)</f>
        <v>&lt;a href="/cantos/resucito/n/ningunopuedeserviradossenores.html" align="right" class="fright"&gt;    &lt;span class="mso1"&gt;arrow_right_alt   &lt;/span&gt;&lt;/a&gt;</v>
      </c>
      <c r="E217" s="19"/>
      <c r="F217" s="19"/>
      <c r="G217" t="str">
        <f>_xlfn.CONCAT(
    "&lt;a href=", """",
    _xlfn.XLOOKUP(B216, 'URL-DATA'!G216:G448, 'URL-DATA'!AE216:AE448, "No encontrado", 0),
    """ align=", """left""",
    " class=", """fleft""",
    "&gt;    &lt;span class=", """mso1""", "&gt;arrow_left_alt   &lt;/span&gt;&lt;/a&gt;"
)</f>
        <v>&lt;a href="/cantos/resucito/h/himnoalacruzgloriosa.html" align="left" class="fleft"&gt;    &lt;span class="mso1"&gt;arrow_left_alt   &lt;/span&gt;&lt;/a&gt;</v>
      </c>
      <c r="H217" t="str">
        <f>_xlfn.CONCAT(
    "&lt;a href=", """",
    _xlfn.XLOOKUP(B218, 'URL-DATA'!G217:G449, 'URL-DATA'!AE217:AE449, "No encontrado", 0),
    """ align=", """right""",
    " class=", """fright""",
    "&gt;    &lt;span class=", """mso1""", "&gt;arrow_right_alt   &lt;/span&gt;&lt;/a&gt;"
)</f>
        <v>&lt;a href="/cantos/resucito/n/ningunopuedeserviradossenores.html" align="right" class="fright"&gt;    &lt;span class="mso1"&gt;arrow_right_alt   &lt;/span&gt;&lt;/a&gt;</v>
      </c>
    </row>
    <row r="218" spans="1:8" x14ac:dyDescent="0.35">
      <c r="A218" s="14">
        <v>229</v>
      </c>
      <c r="B218" s="15" t="s">
        <v>357</v>
      </c>
      <c r="C218" s="20" t="str">
        <f>_xlfn.CONCAT(
    "&lt;a href=", """",
    _xlfn.XLOOKUP(B217, 'URL-DATA'!G217:G449, 'URL-DATA'!AE217:AE449, "No encontrado", 0),
    """ align=", """left""",
    " class=", """fleft""",
    "&gt;    &lt;span class=", """mso1""", "&gt;arrow_left_alt   &lt;/span&gt;&lt;/a&gt;"
)</f>
        <v>&lt;a href="/cantos/resucito/j/jacob.html" align="left" class="fleft"&gt;    &lt;span class="mso1"&gt;arrow_left_alt   &lt;/span&gt;&lt;/a&gt;</v>
      </c>
      <c r="D218" s="20" t="str">
        <f>_xlfn.CONCAT(
    "&lt;a href=", """",
    _xlfn.XLOOKUP(B219, 'URL-DATA'!G218:G450, 'URL-DATA'!AE218:AE450, "No encontrado", 0),
    """ align=", """right""",
    " class=", """fright""",
    "&gt;    &lt;span class=", """mso1""", "&gt;arrow_right_alt   &lt;/span&gt;&lt;/a&gt;"
)</f>
        <v>&lt;a href="/cantos/resucito/n/noresistaisalmal.html" align="right" class="fright"&gt;    &lt;span class="mso1"&gt;arrow_right_alt   &lt;/span&gt;&lt;/a&gt;</v>
      </c>
      <c r="E218" s="20"/>
      <c r="F218" s="20"/>
      <c r="G218" t="str">
        <f>_xlfn.CONCAT(
    "&lt;a href=", """",
    _xlfn.XLOOKUP(B217, 'URL-DATA'!G217:G449, 'URL-DATA'!AE217:AE449, "No encontrado", 0),
    """ align=", """left""",
    " class=", """fleft""",
    "&gt;    &lt;span class=", """mso1""", "&gt;arrow_left_alt   &lt;/span&gt;&lt;/a&gt;"
)</f>
        <v>&lt;a href="/cantos/resucito/j/jacob.html" align="left" class="fleft"&gt;    &lt;span class="mso1"&gt;arrow_left_alt   &lt;/span&gt;&lt;/a&gt;</v>
      </c>
      <c r="H218" t="str">
        <f>_xlfn.CONCAT(
    "&lt;a href=", """",
    _xlfn.XLOOKUP(B219, 'URL-DATA'!G218:G450, 'URL-DATA'!AE218:AE450, "No encontrado", 0),
    """ align=", """right""",
    " class=", """fright""",
    "&gt;    &lt;span class=", """mso1""", "&gt;arrow_right_alt   &lt;/span&gt;&lt;/a&gt;"
)</f>
        <v>&lt;a href="/cantos/resucito/n/noresistaisalmal.html" align="right" class="fright"&gt;    &lt;span class="mso1"&gt;arrow_right_alt   &lt;/span&gt;&lt;/a&gt;</v>
      </c>
    </row>
    <row r="219" spans="1:8" x14ac:dyDescent="0.35">
      <c r="A219" s="12">
        <v>230</v>
      </c>
      <c r="B219" s="13" t="s">
        <v>363</v>
      </c>
      <c r="C219" s="20" t="str">
        <f>_xlfn.CONCAT(
    "&lt;a href=", """",
    _xlfn.XLOOKUP(B218, 'URL-DATA'!G218:G450, 'URL-DATA'!AE218:AE450, "No encontrado", 0),
    """ align=", """left""",
    " class=", """fleft""",
    "&gt;    &lt;span class=", """mso1""", "&gt;arrow_left_alt   &lt;/span&gt;&lt;/a&gt;"
)</f>
        <v>&lt;a href="/cantos/resucito/n/ningunopuedeserviradossenores.html" align="left" class="fleft"&gt;    &lt;span class="mso1"&gt;arrow_left_alt   &lt;/span&gt;&lt;/a&gt;</v>
      </c>
      <c r="D219" s="20" t="str">
        <f>_xlfn.CONCAT(
    "&lt;a href=", """",
    _xlfn.XLOOKUP(B220, 'URL-DATA'!G219:G451, 'URL-DATA'!AE219:AE451, "No encontrado", 0),
    """ align=", """right""",
    " class=", """fright""",
    "&gt;    &lt;span class=", """mso1""", "&gt;arrow_right_alt   &lt;/span&gt;&lt;/a&gt;"
)</f>
        <v>&lt;a href="/cantos/resucito/n/nosufrasporlosmalvados.html" align="right" class="fright"&gt;    &lt;span class="mso1"&gt;arrow_right_alt   &lt;/span&gt;&lt;/a&gt;</v>
      </c>
      <c r="E219" s="19"/>
      <c r="F219" s="19"/>
      <c r="G219" t="str">
        <f>_xlfn.CONCAT(
    "&lt;a href=", """",
    _xlfn.XLOOKUP(B218, 'URL-DATA'!G218:G450, 'URL-DATA'!AE218:AE450, "No encontrado", 0),
    """ align=", """left""",
    " class=", """fleft""",
    "&gt;    &lt;span class=", """mso1""", "&gt;arrow_left_alt   &lt;/span&gt;&lt;/a&gt;"
)</f>
        <v>&lt;a href="/cantos/resucito/n/ningunopuedeserviradossenores.html" align="left" class="fleft"&gt;    &lt;span class="mso1"&gt;arrow_left_alt   &lt;/span&gt;&lt;/a&gt;</v>
      </c>
      <c r="H219" t="str">
        <f>_xlfn.CONCAT(
    "&lt;a href=", """",
    _xlfn.XLOOKUP(B220, 'URL-DATA'!G219:G451, 'URL-DATA'!AE219:AE451, "No encontrado", 0),
    """ align=", """right""",
    " class=", """fright""",
    "&gt;    &lt;span class=", """mso1""", "&gt;arrow_right_alt   &lt;/span&gt;&lt;/a&gt;"
)</f>
        <v>&lt;a href="/cantos/resucito/n/nosufrasporlosmalvados.html" align="right" class="fright"&gt;    &lt;span class="mso1"&gt;arrow_right_alt   &lt;/span&gt;&lt;/a&gt;</v>
      </c>
    </row>
    <row r="220" spans="1:8" x14ac:dyDescent="0.35">
      <c r="A220" s="14">
        <v>231</v>
      </c>
      <c r="B220" s="15" t="s">
        <v>365</v>
      </c>
      <c r="C220" s="20" t="str">
        <f>_xlfn.CONCAT(
    "&lt;a href=", """",
    _xlfn.XLOOKUP(B219, 'URL-DATA'!G219:G451, 'URL-DATA'!AE219:AE451, "No encontrado", 0),
    """ align=", """left""",
    " class=", """fleft""",
    "&gt;    &lt;span class=", """mso1""", "&gt;arrow_left_alt   &lt;/span&gt;&lt;/a&gt;"
)</f>
        <v>&lt;a href="/cantos/resucito/n/noresistaisalmal.html" align="left" class="fleft"&gt;    &lt;span class="mso1"&gt;arrow_left_alt   &lt;/span&gt;&lt;/a&gt;</v>
      </c>
      <c r="D220" s="20" t="str">
        <f>_xlfn.CONCAT(
    "&lt;a href=", """",
    _xlfn.XLOOKUP(B221, 'URL-DATA'!G220:G452, 'URL-DATA'!AE220:AE452, "No encontrado", 0),
    """ align=", """right""",
    " class=", """fright""",
    "&gt;    &lt;span class=", """mso1""", "&gt;arrow_right_alt   &lt;/span&gt;&lt;/a&gt;"
)</f>
        <v>&lt;a href="/cantos/resucito/o/ohsenormicorazonyanoesambicioso.html" align="right" class="fright"&gt;    &lt;span class="mso1"&gt;arrow_right_alt   &lt;/span&gt;&lt;/a&gt;</v>
      </c>
      <c r="E220" s="20"/>
      <c r="F220" s="20"/>
      <c r="G220" t="str">
        <f>_xlfn.CONCAT(
    "&lt;a href=", """",
    _xlfn.XLOOKUP(B219, 'URL-DATA'!G219:G451, 'URL-DATA'!AE219:AE451, "No encontrado", 0),
    """ align=", """left""",
    " class=", """fleft""",
    "&gt;    &lt;span class=", """mso1""", "&gt;arrow_left_alt   &lt;/span&gt;&lt;/a&gt;"
)</f>
        <v>&lt;a href="/cantos/resucito/n/noresistaisalmal.html" align="left" class="fleft"&gt;    &lt;span class="mso1"&gt;arrow_left_alt   &lt;/span&gt;&lt;/a&gt;</v>
      </c>
      <c r="H220" t="str">
        <f>_xlfn.CONCAT(
    "&lt;a href=", """",
    _xlfn.XLOOKUP(B221, 'URL-DATA'!G220:G452, 'URL-DATA'!AE220:AE452, "No encontrado", 0),
    """ align=", """right""",
    " class=", """fright""",
    "&gt;    &lt;span class=", """mso1""", "&gt;arrow_right_alt   &lt;/span&gt;&lt;/a&gt;"
)</f>
        <v>&lt;a href="/cantos/resucito/o/ohsenormicorazonyanoesambicioso.html" align="right" class="fright"&gt;    &lt;span class="mso1"&gt;arrow_right_alt   &lt;/span&gt;&lt;/a&gt;</v>
      </c>
    </row>
    <row r="221" spans="1:8" x14ac:dyDescent="0.35">
      <c r="A221" s="12">
        <v>232</v>
      </c>
      <c r="B221" s="13" t="s">
        <v>379</v>
      </c>
      <c r="C221" s="20" t="str">
        <f>_xlfn.CONCAT(
    "&lt;a href=", """",
    _xlfn.XLOOKUP(B220, 'URL-DATA'!G220:G452, 'URL-DATA'!AE220:AE452, "No encontrado", 0),
    """ align=", """left""",
    " class=", """fleft""",
    "&gt;    &lt;span class=", """mso1""", "&gt;arrow_left_alt   &lt;/span&gt;&lt;/a&gt;"
)</f>
        <v>&lt;a href="/cantos/resucito/n/nosufrasporlosmalvados.html" align="left" class="fleft"&gt;    &lt;span class="mso1"&gt;arrow_left_alt   &lt;/span&gt;&lt;/a&gt;</v>
      </c>
      <c r="D221" s="20" t="str">
        <f>_xlfn.CONCAT(
    "&lt;a href=", """",
    _xlfn.XLOOKUP(B222, 'URL-DATA'!G221:G453, 'URL-DATA'!AE221:AE453, "No encontrado", 0),
    """ align=", """right""",
    " class=", """fright""",
    "&gt;    &lt;span class=", """mso1""", "&gt;arrow_right_alt   &lt;/span&gt;&lt;/a&gt;"
)</f>
        <v>&lt;a href="/cantos/resucito/s/senortumeescrutasyconoces.html" align="right" class="fright"&gt;    &lt;span class="mso1"&gt;arrow_right_alt   &lt;/span&gt;&lt;/a&gt;</v>
      </c>
      <c r="E221" s="19"/>
      <c r="F221" s="19"/>
      <c r="G221" t="str">
        <f>_xlfn.CONCAT(
    "&lt;a href=", """",
    _xlfn.XLOOKUP(B220, 'URL-DATA'!G220:G452, 'URL-DATA'!AE220:AE452, "No encontrado", 0),
    """ align=", """left""",
    " class=", """fleft""",
    "&gt;    &lt;span class=", """mso1""", "&gt;arrow_left_alt   &lt;/span&gt;&lt;/a&gt;"
)</f>
        <v>&lt;a href="/cantos/resucito/n/nosufrasporlosmalvados.html" align="left" class="fleft"&gt;    &lt;span class="mso1"&gt;arrow_left_alt   &lt;/span&gt;&lt;/a&gt;</v>
      </c>
      <c r="H221" t="str">
        <f>_xlfn.CONCAT(
    "&lt;a href=", """",
    _xlfn.XLOOKUP(B222, 'URL-DATA'!G221:G453, 'URL-DATA'!AE221:AE453, "No encontrado", 0),
    """ align=", """right""",
    " class=", """fright""",
    "&gt;    &lt;span class=", """mso1""", "&gt;arrow_right_alt   &lt;/span&gt;&lt;/a&gt;"
)</f>
        <v>&lt;a href="/cantos/resucito/s/senortumeescrutasyconoces.html" align="right" class="fright"&gt;    &lt;span class="mso1"&gt;arrow_right_alt   &lt;/span&gt;&lt;/a&gt;</v>
      </c>
    </row>
    <row r="222" spans="1:8" x14ac:dyDescent="0.35">
      <c r="A222" s="14">
        <v>233</v>
      </c>
      <c r="B222" s="15" t="s">
        <v>443</v>
      </c>
      <c r="C222" s="20" t="str">
        <f>_xlfn.CONCAT(
    "&lt;a href=", """",
    _xlfn.XLOOKUP(B221, 'URL-DATA'!G221:G453, 'URL-DATA'!AE221:AE453, "No encontrado", 0),
    """ align=", """left""",
    " class=", """fleft""",
    "&gt;    &lt;span class=", """mso1""", "&gt;arrow_left_alt   &lt;/span&gt;&lt;/a&gt;"
)</f>
        <v>&lt;a href="/cantos/resucito/o/ohsenormicorazonyanoesambicioso.html" align="left" class="fleft"&gt;    &lt;span class="mso1"&gt;arrow_left_alt   &lt;/span&gt;&lt;/a&gt;</v>
      </c>
      <c r="D222" s="20" t="str">
        <f>_xlfn.CONCAT(
    "&lt;a href=", """",
    _xlfn.XLOOKUP(B223, 'URL-DATA'!G222:G454, 'URL-DATA'!AE222:AE454, "No encontrado", 0),
    """ align=", """right""",
    " class=", """fright""",
    "&gt;    &lt;span class=", """mso1""", "&gt;arrow_right_alt   &lt;/span&gt;&lt;/a&gt;"
)</f>
        <v>&lt;a href="/cantos/resucito/s/shemaisrael.html" align="right" class="fright"&gt;    &lt;span class="mso1"&gt;arrow_right_alt   &lt;/span&gt;&lt;/a&gt;</v>
      </c>
      <c r="E222" s="20"/>
      <c r="F222" s="20"/>
      <c r="G222" t="str">
        <f>_xlfn.CONCAT(
    "&lt;a href=", """",
    _xlfn.XLOOKUP(B221, 'URL-DATA'!G221:G453, 'URL-DATA'!AE221:AE453, "No encontrado", 0),
    """ align=", """left""",
    " class=", """fleft""",
    "&gt;    &lt;span class=", """mso1""", "&gt;arrow_left_alt   &lt;/span&gt;&lt;/a&gt;"
)</f>
        <v>&lt;a href="/cantos/resucito/o/ohsenormicorazonyanoesambicioso.html" align="left" class="fleft"&gt;    &lt;span class="mso1"&gt;arrow_left_alt   &lt;/span&gt;&lt;/a&gt;</v>
      </c>
      <c r="H222" t="str">
        <f>_xlfn.CONCAT(
    "&lt;a href=", """",
    _xlfn.XLOOKUP(B223, 'URL-DATA'!G222:G454, 'URL-DATA'!AE222:AE454, "No encontrado", 0),
    """ align=", """right""",
    " class=", """fright""",
    "&gt;    &lt;span class=", """mso1""", "&gt;arrow_right_alt   &lt;/span&gt;&lt;/a&gt;"
)</f>
        <v>&lt;a href="/cantos/resucito/s/shemaisrael.html" align="right" class="fright"&gt;    &lt;span class="mso1"&gt;arrow_right_alt   &lt;/span&gt;&lt;/a&gt;</v>
      </c>
    </row>
    <row r="223" spans="1:8" x14ac:dyDescent="0.35">
      <c r="A223" s="12">
        <v>234</v>
      </c>
      <c r="B223" s="13" t="s">
        <v>447</v>
      </c>
      <c r="C223" s="20" t="str">
        <f>_xlfn.CONCAT(
    "&lt;a href=", """",
    _xlfn.XLOOKUP(B222, 'URL-DATA'!G222:G454, 'URL-DATA'!AE222:AE454, "No encontrado", 0),
    """ align=", """left""",
    " class=", """fleft""",
    "&gt;    &lt;span class=", """mso1""", "&gt;arrow_left_alt   &lt;/span&gt;&lt;/a&gt;"
)</f>
        <v>&lt;a href="/cantos/resucito/s/senortumeescrutasyconoces.html" align="left" class="fleft"&gt;    &lt;span class="mso1"&gt;arrow_left_alt   &lt;/span&gt;&lt;/a&gt;</v>
      </c>
      <c r="D223" s="20" t="str">
        <f>_xlfn.CONCAT(
    "&lt;a href=", """",
    _xlfn.XLOOKUP(B224, 'URL-DATA'!G223:G455, 'URL-DATA'!AE223:AE455, "No encontrado", 0),
    """ align=", """right""",
    " class=", """fright""",
    "&gt;    &lt;span class=", """mso1""", "&gt;arrow_right_alt   &lt;/span&gt;&lt;/a&gt;"
)</f>
        <v>&lt;a href="/cantos/resucito/s/sientatesolitarioysilencioso.html" align="right" class="fright"&gt;    &lt;span class="mso1"&gt;arrow_right_alt   &lt;/span&gt;&lt;/a&gt;</v>
      </c>
      <c r="E223" s="19"/>
      <c r="F223" s="19"/>
      <c r="G223" t="str">
        <f>_xlfn.CONCAT(
    "&lt;a href=", """",
    _xlfn.XLOOKUP(B222, 'URL-DATA'!G222:G454, 'URL-DATA'!AE222:AE454, "No encontrado", 0),
    """ align=", """left""",
    " class=", """fleft""",
    "&gt;    &lt;span class=", """mso1""", "&gt;arrow_left_alt   &lt;/span&gt;&lt;/a&gt;"
)</f>
        <v>&lt;a href="/cantos/resucito/s/senortumeescrutasyconoces.html" align="left" class="fleft"&gt;    &lt;span class="mso1"&gt;arrow_left_alt   &lt;/span&gt;&lt;/a&gt;</v>
      </c>
      <c r="H223" t="str">
        <f>_xlfn.CONCAT(
    "&lt;a href=", """",
    _xlfn.XLOOKUP(B224, 'URL-DATA'!G223:G455, 'URL-DATA'!AE223:AE455, "No encontrado", 0),
    """ align=", """right""",
    " class=", """fright""",
    "&gt;    &lt;span class=", """mso1""", "&gt;arrow_right_alt   &lt;/span&gt;&lt;/a&gt;"
)</f>
        <v>&lt;a href="/cantos/resucito/s/sientatesolitarioysilencioso.html" align="right" class="fright"&gt;    &lt;span class="mso1"&gt;arrow_right_alt   &lt;/span&gt;&lt;/a&gt;</v>
      </c>
    </row>
    <row r="224" spans="1:8" x14ac:dyDescent="0.35">
      <c r="A224" s="14">
        <v>235</v>
      </c>
      <c r="B224" s="15" t="s">
        <v>459</v>
      </c>
      <c r="C224" s="20" t="str">
        <f>_xlfn.CONCAT(
    "&lt;a href=", """",
    _xlfn.XLOOKUP(B223, 'URL-DATA'!G223:G455, 'URL-DATA'!AE223:AE455, "No encontrado", 0),
    """ align=", """left""",
    " class=", """fleft""",
    "&gt;    &lt;span class=", """mso1""", "&gt;arrow_left_alt   &lt;/span&gt;&lt;/a&gt;"
)</f>
        <v>&lt;a href="/cantos/resucito/s/shemaisrael.html" align="left" class="fleft"&gt;    &lt;span class="mso1"&gt;arrow_left_alt   &lt;/span&gt;&lt;/a&gt;</v>
      </c>
      <c r="D224" s="20" t="str">
        <f>_xlfn.CONCAT(
    "&lt;a href=", """",
    _xlfn.XLOOKUP(B225, 'URL-DATA'!G224:G456, 'URL-DATA'!AE224:AE456, "No encontrado", 0),
    """ align=", """right""",
    " class=", """fright""",
    "&gt;    &lt;span class=", """mso1""", "&gt;arrow_right_alt   &lt;/span&gt;&lt;/a&gt;"
)</f>
        <v>&lt;a href="/cantos/resucito/t/tueresmiesperanzasenor.html" align="right" class="fright"&gt;    &lt;span class="mso1"&gt;arrow_right_alt   &lt;/span&gt;&lt;/a&gt;</v>
      </c>
      <c r="E224" s="20"/>
      <c r="F224" s="20"/>
      <c r="G224" t="str">
        <f>_xlfn.CONCAT(
    "&lt;a href=", """",
    _xlfn.XLOOKUP(B223, 'URL-DATA'!G223:G455, 'URL-DATA'!AE223:AE455, "No encontrado", 0),
    """ align=", """left""",
    " class=", """fleft""",
    "&gt;    &lt;span class=", """mso1""", "&gt;arrow_left_alt   &lt;/span&gt;&lt;/a&gt;"
)</f>
        <v>&lt;a href="/cantos/resucito/s/shemaisrael.html" align="left" class="fleft"&gt;    &lt;span class="mso1"&gt;arrow_left_alt   &lt;/span&gt;&lt;/a&gt;</v>
      </c>
      <c r="H224" t="str">
        <f>_xlfn.CONCAT(
    "&lt;a href=", """",
    _xlfn.XLOOKUP(B225, 'URL-DATA'!G224:G456, 'URL-DATA'!AE224:AE456, "No encontrado", 0),
    """ align=", """right""",
    " class=", """fright""",
    "&gt;    &lt;span class=", """mso1""", "&gt;arrow_right_alt   &lt;/span&gt;&lt;/a&gt;"
)</f>
        <v>&lt;a href="/cantos/resucito/t/tueresmiesperanzasenor.html" align="right" class="fright"&gt;    &lt;span class="mso1"&gt;arrow_right_alt   &lt;/span&gt;&lt;/a&gt;</v>
      </c>
    </row>
    <row r="225" spans="1:8" x14ac:dyDescent="0.35">
      <c r="A225" s="12">
        <v>236</v>
      </c>
      <c r="B225" s="13" t="s">
        <v>476</v>
      </c>
      <c r="C225" s="20" t="str">
        <f>_xlfn.CONCAT(
    "&lt;a href=", """",
    _xlfn.XLOOKUP(B224, 'URL-DATA'!G224:G456, 'URL-DATA'!AE224:AE456, "No encontrado", 0),
    """ align=", """left""",
    " class=", """fleft""",
    "&gt;    &lt;span class=", """mso1""", "&gt;arrow_left_alt   &lt;/span&gt;&lt;/a&gt;"
)</f>
        <v>&lt;a href="/cantos/resucito/s/sientatesolitarioysilencioso.html" align="left" class="fleft"&gt;    &lt;span class="mso1"&gt;arrow_left_alt   &lt;/span&gt;&lt;/a&gt;</v>
      </c>
      <c r="D225" s="20" t="str">
        <f>_xlfn.CONCAT(
    "&lt;a href=", """",
    _xlfn.XLOOKUP(B226, 'URL-DATA'!G225:G457, 'URL-DATA'!AE225:AE457, "No encontrado", 0),
    """ align=", """right""",
    " class=", """fright""",
    "&gt;    &lt;span class=", """mso1""", "&gt;arrow_right_alt   &lt;/span&gt;&lt;/a&gt;"
)</f>
        <v>&lt;a href="/cantos/resucito/a/alacenadelcordero.html" align="right" class="fright"&gt;    &lt;span class="mso1"&gt;arrow_right_alt   &lt;/span&gt;&lt;/a&gt;</v>
      </c>
      <c r="E225" s="19"/>
      <c r="F225" s="19"/>
      <c r="G225" t="str">
        <f>_xlfn.CONCAT(
    "&lt;a href=", """",
    _xlfn.XLOOKUP(B224, 'URL-DATA'!G224:G456, 'URL-DATA'!AE224:AE456, "No encontrado", 0),
    """ align=", """left""",
    " class=", """fleft""",
    "&gt;    &lt;span class=", """mso1""", "&gt;arrow_left_alt   &lt;/span&gt;&lt;/a&gt;"
)</f>
        <v>&lt;a href="/cantos/resucito/s/sientatesolitarioysilencioso.html" align="left" class="fleft"&gt;    &lt;span class="mso1"&gt;arrow_left_alt   &lt;/span&gt;&lt;/a&gt;</v>
      </c>
      <c r="H225" t="str">
        <f>_xlfn.CONCAT(
    "&lt;a href=", """",
    _xlfn.XLOOKUP(B226, 'URL-DATA'!G225:G457, 'URL-DATA'!AE225:AE457, "No encontrado", 0),
    """ align=", """right""",
    " class=", """fright""",
    "&gt;    &lt;span class=", """mso1""", "&gt;arrow_right_alt   &lt;/span&gt;&lt;/a&gt;"
)</f>
        <v>&lt;a href="/cantos/resucito/a/alacenadelcordero.html" align="right" class="fright"&gt;    &lt;span class="mso1"&gt;arrow_right_alt   &lt;/span&gt;&lt;/a&gt;</v>
      </c>
    </row>
    <row r="226" spans="1:8" x14ac:dyDescent="0.35">
      <c r="A226" s="14">
        <v>237</v>
      </c>
      <c r="B226" s="15" t="s">
        <v>46</v>
      </c>
      <c r="C226" s="20" t="str">
        <f>_xlfn.CONCAT(
    "&lt;a href=", """",
    _xlfn.XLOOKUP(B225, 'URL-DATA'!G225:G457, 'URL-DATA'!AE225:AE457, "No encontrado", 0),
    """ align=", """left""",
    " class=", """fleft""",
    "&gt;    &lt;span class=", """mso1""", "&gt;arrow_left_alt   &lt;/span&gt;&lt;/a&gt;"
)</f>
        <v>&lt;a href="/cantos/resucito/t/tueresmiesperanzasenor.html" align="left" class="fleft"&gt;    &lt;span class="mso1"&gt;arrow_left_alt   &lt;/span&gt;&lt;/a&gt;</v>
      </c>
      <c r="D226" s="20" t="str">
        <f>_xlfn.CONCAT(
    "&lt;a href=", """",
    _xlfn.XLOOKUP(B227, 'URL-DATA'!G226:G458, 'URL-DATA'!AE226:AE458, "No encontrado", 0),
    """ align=", """right""",
    " class=", """fright""",
    "&gt;    &lt;span class=", """mso1""", "&gt;arrow_right_alt   &lt;/span&gt;&lt;/a&gt;"
)</f>
        <v>&lt;a href="/cantos/resucito/a/adondeteescondisteamado.html" align="right" class="fright"&gt;    &lt;span class="mso1"&gt;arrow_right_alt   &lt;/span&gt;&lt;/a&gt;</v>
      </c>
      <c r="E226" s="20"/>
      <c r="F226" s="20"/>
      <c r="G226" t="str">
        <f>_xlfn.CONCAT(
    "&lt;a href=", """",
    _xlfn.XLOOKUP(B225, 'URL-DATA'!G225:G457, 'URL-DATA'!AE225:AE457, "No encontrado", 0),
    """ align=", """left""",
    " class=", """fleft""",
    "&gt;    &lt;span class=", """mso1""", "&gt;arrow_left_alt   &lt;/span&gt;&lt;/a&gt;"
)</f>
        <v>&lt;a href="/cantos/resucito/t/tueresmiesperanzasenor.html" align="left" class="fleft"&gt;    &lt;span class="mso1"&gt;arrow_left_alt   &lt;/span&gt;&lt;/a&gt;</v>
      </c>
      <c r="H226" t="str">
        <f>_xlfn.CONCAT(
    "&lt;a href=", """",
    _xlfn.XLOOKUP(B227, 'URL-DATA'!G226:G458, 'URL-DATA'!AE226:AE458, "No encontrado", 0),
    """ align=", """right""",
    " class=", """fright""",
    "&gt;    &lt;span class=", """mso1""", "&gt;arrow_right_alt   &lt;/span&gt;&lt;/a&gt;"
)</f>
        <v>&lt;a href="/cantos/resucito/a/adondeteescondisteamado.html" align="right" class="fright"&gt;    &lt;span class="mso1"&gt;arrow_right_alt   &lt;/span&gt;&lt;/a&gt;</v>
      </c>
    </row>
    <row r="227" spans="1:8" x14ac:dyDescent="0.35">
      <c r="A227" s="12">
        <v>238</v>
      </c>
      <c r="B227" s="13" t="s">
        <v>84</v>
      </c>
      <c r="C227" s="20" t="str">
        <f>_xlfn.CONCAT(
    "&lt;a href=", """",
    _xlfn.XLOOKUP(B226, 'URL-DATA'!G226:G458, 'URL-DATA'!AE226:AE458, "No encontrado", 0),
    """ align=", """left""",
    " class=", """fleft""",
    "&gt;    &lt;span class=", """mso1""", "&gt;arrow_left_alt   &lt;/span&gt;&lt;/a&gt;"
)</f>
        <v>&lt;a href="/cantos/resucito/a/alacenadelcordero.html" align="left" class="fleft"&gt;    &lt;span class="mso1"&gt;arrow_left_alt   &lt;/span&gt;&lt;/a&gt;</v>
      </c>
      <c r="D227" s="20" t="str">
        <f>_xlfn.CONCAT(
    "&lt;a href=", """",
    _xlfn.XLOOKUP(B228, 'URL-DATA'!G227:G459, 'URL-DATA'!AE227:AE459, "No encontrado", 0),
    """ align=", """right""",
    " class=", """fright""",
    "&gt;    &lt;span class=", """mso1""", "&gt;arrow_right_alt   &lt;/span&gt;&lt;/a&gt;"
)</f>
        <v>&lt;a href="/cantos/resucito/c/comodestilalamiel.html" align="right" class="fright"&gt;    &lt;span class="mso1"&gt;arrow_right_alt   &lt;/span&gt;&lt;/a&gt;</v>
      </c>
      <c r="E227" s="19"/>
      <c r="F227" s="19"/>
      <c r="G227" t="str">
        <f>_xlfn.CONCAT(
    "&lt;a href=", """",
    _xlfn.XLOOKUP(B226, 'URL-DATA'!G226:G458, 'URL-DATA'!AE226:AE458, "No encontrado", 0),
    """ align=", """left""",
    " class=", """fleft""",
    "&gt;    &lt;span class=", """mso1""", "&gt;arrow_left_alt   &lt;/span&gt;&lt;/a&gt;"
)</f>
        <v>&lt;a href="/cantos/resucito/a/alacenadelcordero.html" align="left" class="fleft"&gt;    &lt;span class="mso1"&gt;arrow_left_alt   &lt;/span&gt;&lt;/a&gt;</v>
      </c>
      <c r="H227" t="str">
        <f>_xlfn.CONCAT(
    "&lt;a href=", """",
    _xlfn.XLOOKUP(B228, 'URL-DATA'!G227:G459, 'URL-DATA'!AE227:AE459, "No encontrado", 0),
    """ align=", """right""",
    " class=", """fright""",
    "&gt;    &lt;span class=", """mso1""", "&gt;arrow_right_alt   &lt;/span&gt;&lt;/a&gt;"
)</f>
        <v>&lt;a href="/cantos/resucito/c/comodestilalamiel.html" align="right" class="fright"&gt;    &lt;span class="mso1"&gt;arrow_right_alt   &lt;/span&gt;&lt;/a&gt;</v>
      </c>
    </row>
    <row r="228" spans="1:8" x14ac:dyDescent="0.35">
      <c r="A228" s="14">
        <v>239</v>
      </c>
      <c r="B228" s="15" t="s">
        <v>158</v>
      </c>
      <c r="C228" s="20" t="str">
        <f>_xlfn.CONCAT(
    "&lt;a href=", """",
    _xlfn.XLOOKUP(B227, 'URL-DATA'!G227:G459, 'URL-DATA'!AE227:AE459, "No encontrado", 0),
    """ align=", """left""",
    " class=", """fleft""",
    "&gt;    &lt;span class=", """mso1""", "&gt;arrow_left_alt   &lt;/span&gt;&lt;/a&gt;"
)</f>
        <v>&lt;a href="/cantos/resucito/a/adondeteescondisteamado.html" align="left" class="fleft"&gt;    &lt;span class="mso1"&gt;arrow_left_alt   &lt;/span&gt;&lt;/a&gt;</v>
      </c>
      <c r="D228" s="20" t="str">
        <f>_xlfn.CONCAT(
    "&lt;a href=", """",
    _xlfn.XLOOKUP(B229, 'URL-DATA'!G228:G460, 'URL-DATA'!AE228:AE460, "No encontrado", 0),
    """ align=", """right""",
    " class=", """fright""",
    "&gt;    &lt;span class=", """mso1""", "&gt;arrow_right_alt   &lt;/span&gt;&lt;/a&gt;"
)</f>
        <v>&lt;a href="/cantos/resucito/c/comolirioentreloscardos.html" align="right" class="fright"&gt;    &lt;span class="mso1"&gt;arrow_right_alt   &lt;/span&gt;&lt;/a&gt;</v>
      </c>
      <c r="E228" s="20"/>
      <c r="F228" s="20"/>
      <c r="G228" t="str">
        <f>_xlfn.CONCAT(
    "&lt;a href=", """",
    _xlfn.XLOOKUP(B227, 'URL-DATA'!G227:G459, 'URL-DATA'!AE227:AE459, "No encontrado", 0),
    """ align=", """left""",
    " class=", """fleft""",
    "&gt;    &lt;span class=", """mso1""", "&gt;arrow_left_alt   &lt;/span&gt;&lt;/a&gt;"
)</f>
        <v>&lt;a href="/cantos/resucito/a/adondeteescondisteamado.html" align="left" class="fleft"&gt;    &lt;span class="mso1"&gt;arrow_left_alt   &lt;/span&gt;&lt;/a&gt;</v>
      </c>
      <c r="H228" t="str">
        <f>_xlfn.CONCAT(
    "&lt;a href=", """",
    _xlfn.XLOOKUP(B229, 'URL-DATA'!G228:G460, 'URL-DATA'!AE228:AE460, "No encontrado", 0),
    """ align=", """right""",
    " class=", """fright""",
    "&gt;    &lt;span class=", """mso1""", "&gt;arrow_right_alt   &lt;/span&gt;&lt;/a&gt;"
)</f>
        <v>&lt;a href="/cantos/resucito/c/comolirioentreloscardos.html" align="right" class="fright"&gt;    &lt;span class="mso1"&gt;arrow_right_alt   &lt;/span&gt;&lt;/a&gt;</v>
      </c>
    </row>
    <row r="229" spans="1:8" x14ac:dyDescent="0.35">
      <c r="A229" s="12">
        <v>240</v>
      </c>
      <c r="B229" s="13" t="s">
        <v>167</v>
      </c>
      <c r="C229" s="20" t="str">
        <f>_xlfn.CONCAT(
    "&lt;a href=", """",
    _xlfn.XLOOKUP(B228, 'URL-DATA'!G228:G460, 'URL-DATA'!AE228:AE460, "No encontrado", 0),
    """ align=", """left""",
    " class=", """fleft""",
    "&gt;    &lt;span class=", """mso1""", "&gt;arrow_left_alt   &lt;/span&gt;&lt;/a&gt;"
)</f>
        <v>&lt;a href="/cantos/resucito/c/comodestilalamiel.html" align="left" class="fleft"&gt;    &lt;span class="mso1"&gt;arrow_left_alt   &lt;/span&gt;&lt;/a&gt;</v>
      </c>
      <c r="D229" s="20" t="str">
        <f>_xlfn.CONCAT(
    "&lt;a href=", """",
    _xlfn.XLOOKUP(B230, 'URL-DATA'!G229:G461, 'URL-DATA'!AE229:AE461, "No encontrado", 0),
    """ align=", """right""",
    " class=", """fright""",
    "&gt;    &lt;span class=", """mso1""", "&gt;arrow_right_alt   &lt;/span&gt;&lt;/a&gt;"
)</f>
        <v>&lt;a href="/cantos/resucito/h/hermosaeresamigamia.html" align="right" class="fright"&gt;    &lt;span class="mso1"&gt;arrow_right_alt   &lt;/span&gt;&lt;/a&gt;</v>
      </c>
      <c r="E229" s="19"/>
      <c r="F229" s="19"/>
      <c r="G229" t="str">
        <f>_xlfn.CONCAT(
    "&lt;a href=", """",
    _xlfn.XLOOKUP(B228, 'URL-DATA'!G228:G460, 'URL-DATA'!AE228:AE460, "No encontrado", 0),
    """ align=", """left""",
    " class=", """fleft""",
    "&gt;    &lt;span class=", """mso1""", "&gt;arrow_left_alt   &lt;/span&gt;&lt;/a&gt;"
)</f>
        <v>&lt;a href="/cantos/resucito/c/comodestilalamiel.html" align="left" class="fleft"&gt;    &lt;span class="mso1"&gt;arrow_left_alt   &lt;/span&gt;&lt;/a&gt;</v>
      </c>
      <c r="H229" t="str">
        <f>_xlfn.CONCAT(
    "&lt;a href=", """",
    _xlfn.XLOOKUP(B230, 'URL-DATA'!G229:G461, 'URL-DATA'!AE229:AE461, "No encontrado", 0),
    """ align=", """right""",
    " class=", """fright""",
    "&gt;    &lt;span class=", """mso1""", "&gt;arrow_right_alt   &lt;/span&gt;&lt;/a&gt;"
)</f>
        <v>&lt;a href="/cantos/resucito/h/hermosaeresamigamia.html" align="right" class="fright"&gt;    &lt;span class="mso1"&gt;arrow_right_alt   &lt;/span&gt;&lt;/a&gt;</v>
      </c>
    </row>
    <row r="230" spans="1:8" x14ac:dyDescent="0.35">
      <c r="A230" s="14">
        <v>241</v>
      </c>
      <c r="B230" s="15" t="s">
        <v>272</v>
      </c>
      <c r="C230" s="20" t="str">
        <f>_xlfn.CONCAT(
    "&lt;a href=", """",
    _xlfn.XLOOKUP(B229, 'URL-DATA'!G229:G461, 'URL-DATA'!AE229:AE461, "No encontrado", 0),
    """ align=", """left""",
    " class=", """fleft""",
    "&gt;    &lt;span class=", """mso1""", "&gt;arrow_left_alt   &lt;/span&gt;&lt;/a&gt;"
)</f>
        <v>&lt;a href="/cantos/resucito/c/comolirioentreloscardos.html" align="left" class="fleft"&gt;    &lt;span class="mso1"&gt;arrow_left_alt   &lt;/span&gt;&lt;/a&gt;</v>
      </c>
      <c r="D230" s="20" t="str">
        <f>_xlfn.CONCAT(
    "&lt;a href=", """",
    _xlfn.XLOOKUP(B231, 'URL-DATA'!G230:G462, 'URL-DATA'!AE230:AE462, "No encontrado", 0),
    """ align=", """right""",
    " class=", """fright""",
    "&gt;    &lt;span class=", """mso1""", "&gt;arrow_right_alt   &lt;/span&gt;&lt;/a&gt;"
)</f>
        <v>&lt;a href="/cantos/resucito/l/lapalomavolo.html" align="right" class="fright"&gt;    &lt;span class="mso1"&gt;arrow_right_alt   &lt;/span&gt;&lt;/a&gt;</v>
      </c>
      <c r="E230" s="20"/>
      <c r="F230" s="20"/>
      <c r="G230" t="str">
        <f>_xlfn.CONCAT(
    "&lt;a href=", """",
    _xlfn.XLOOKUP(B229, 'URL-DATA'!G229:G461, 'URL-DATA'!AE229:AE461, "No encontrado", 0),
    """ align=", """left""",
    " class=", """fleft""",
    "&gt;    &lt;span class=", """mso1""", "&gt;arrow_left_alt   &lt;/span&gt;&lt;/a&gt;"
)</f>
        <v>&lt;a href="/cantos/resucito/c/comolirioentreloscardos.html" align="left" class="fleft"&gt;    &lt;span class="mso1"&gt;arrow_left_alt   &lt;/span&gt;&lt;/a&gt;</v>
      </c>
      <c r="H230" t="str">
        <f>_xlfn.CONCAT(
    "&lt;a href=", """",
    _xlfn.XLOOKUP(B231, 'URL-DATA'!G230:G462, 'URL-DATA'!AE230:AE462, "No encontrado", 0),
    """ align=", """right""",
    " class=", """fright""",
    "&gt;    &lt;span class=", """mso1""", "&gt;arrow_right_alt   &lt;/span&gt;&lt;/a&gt;"
)</f>
        <v>&lt;a href="/cantos/resucito/l/lapalomavolo.html" align="right" class="fright"&gt;    &lt;span class="mso1"&gt;arrow_right_alt   &lt;/span&gt;&lt;/a&gt;</v>
      </c>
    </row>
    <row r="231" spans="1:8" x14ac:dyDescent="0.35">
      <c r="A231" s="12">
        <v>242</v>
      </c>
      <c r="B231" s="13" t="s">
        <v>308</v>
      </c>
      <c r="C231" s="20" t="str">
        <f>_xlfn.CONCAT(
    "&lt;a href=", """",
    _xlfn.XLOOKUP(B230, 'URL-DATA'!G230:G462, 'URL-DATA'!AE230:AE462, "No encontrado", 0),
    """ align=", """left""",
    " class=", """fleft""",
    "&gt;    &lt;span class=", """mso1""", "&gt;arrow_left_alt   &lt;/span&gt;&lt;/a&gt;"
)</f>
        <v>&lt;a href="/cantos/resucito/h/hermosaeresamigamia.html" align="left" class="fleft"&gt;    &lt;span class="mso1"&gt;arrow_left_alt   &lt;/span&gt;&lt;/a&gt;</v>
      </c>
      <c r="D231" s="20" t="str">
        <f>_xlfn.CONCAT(
    "&lt;a href=", """",
    _xlfn.XLOOKUP(B232, 'URL-DATA'!G231:G463, 'URL-DATA'!AE231:AE463, "No encontrado", 0),
    """ align=", """right""",
    " class=", """fright""",
    "&gt;    &lt;span class=", """mso1""", "&gt;arrow_right_alt   &lt;/span&gt;&lt;/a&gt;"
)</f>
        <v>&lt;a href="/cantos/resucito/m/merobasteelcorazon.html" align="right" class="fright"&gt;    &lt;span class="mso1"&gt;arrow_right_alt   &lt;/span&gt;&lt;/a&gt;</v>
      </c>
      <c r="E231" s="19"/>
      <c r="F231" s="19"/>
      <c r="G231" t="str">
        <f>_xlfn.CONCAT(
    "&lt;a href=", """",
    _xlfn.XLOOKUP(B230, 'URL-DATA'!G230:G462, 'URL-DATA'!AE230:AE462, "No encontrado", 0),
    """ align=", """left""",
    " class=", """fleft""",
    "&gt;    &lt;span class=", """mso1""", "&gt;arrow_left_alt   &lt;/span&gt;&lt;/a&gt;"
)</f>
        <v>&lt;a href="/cantos/resucito/h/hermosaeresamigamia.html" align="left" class="fleft"&gt;    &lt;span class="mso1"&gt;arrow_left_alt   &lt;/span&gt;&lt;/a&gt;</v>
      </c>
      <c r="H231" t="str">
        <f>_xlfn.CONCAT(
    "&lt;a href=", """",
    _xlfn.XLOOKUP(B232, 'URL-DATA'!G231:G463, 'URL-DATA'!AE231:AE463, "No encontrado", 0),
    """ align=", """right""",
    " class=", """fright""",
    "&gt;    &lt;span class=", """mso1""", "&gt;arrow_right_alt   &lt;/span&gt;&lt;/a&gt;"
)</f>
        <v>&lt;a href="/cantos/resucito/m/merobasteelcorazon.html" align="right" class="fright"&gt;    &lt;span class="mso1"&gt;arrow_right_alt   &lt;/span&gt;&lt;/a&gt;</v>
      </c>
    </row>
    <row r="232" spans="1:8" x14ac:dyDescent="0.35">
      <c r="A232" s="14">
        <v>243</v>
      </c>
      <c r="B232" s="15" t="s">
        <v>347</v>
      </c>
      <c r="C232" s="20" t="str">
        <f>_xlfn.CONCAT(
    "&lt;a href=", """",
    _xlfn.XLOOKUP(B231, 'URL-DATA'!G231:G463, 'URL-DATA'!AE231:AE463, "No encontrado", 0),
    """ align=", """left""",
    " class=", """fleft""",
    "&gt;    &lt;span class=", """mso1""", "&gt;arrow_left_alt   &lt;/span&gt;&lt;/a&gt;"
)</f>
        <v>&lt;a href="/cantos/resucito/l/lapalomavolo.html" align="left" class="fleft"&gt;    &lt;span class="mso1"&gt;arrow_left_alt   &lt;/span&gt;&lt;/a&gt;</v>
      </c>
      <c r="D232" s="20" t="str">
        <f>_xlfn.CONCAT(
    "&lt;a href=", """",
    _xlfn.XLOOKUP(B233, 'URL-DATA'!G232:G464, 'URL-DATA'!AE232:AE464, "No encontrado", 0),
    """ align=", """right""",
    " class=", """fright""",
    "&gt;    &lt;span class=", """mso1""", "&gt;arrow_right_alt   &lt;/span&gt;&lt;/a&gt;"
)</f>
        <v>&lt;a href="/cantos/resucito/s/subaelesposoallenodesutalamo.html" align="right" class="fright"&gt;    &lt;span class="mso1"&gt;arrow_right_alt   &lt;/span&gt;&lt;/a&gt;</v>
      </c>
      <c r="E232" s="20"/>
      <c r="F232" s="20"/>
      <c r="G232" t="str">
        <f>_xlfn.CONCAT(
    "&lt;a href=", """",
    _xlfn.XLOOKUP(B231, 'URL-DATA'!G231:G463, 'URL-DATA'!AE231:AE463, "No encontrado", 0),
    """ align=", """left""",
    " class=", """fleft""",
    "&gt;    &lt;span class=", """mso1""", "&gt;arrow_left_alt   &lt;/span&gt;&lt;/a&gt;"
)</f>
        <v>&lt;a href="/cantos/resucito/l/lapalomavolo.html" align="left" class="fleft"&gt;    &lt;span class="mso1"&gt;arrow_left_alt   &lt;/span&gt;&lt;/a&gt;</v>
      </c>
      <c r="H232" t="str">
        <f>_xlfn.CONCAT(
    "&lt;a href=", """",
    _xlfn.XLOOKUP(B233, 'URL-DATA'!G232:G464, 'URL-DATA'!AE232:AE464, "No encontrado", 0),
    """ align=", """right""",
    " class=", """fright""",
    "&gt;    &lt;span class=", """mso1""", "&gt;arrow_right_alt   &lt;/span&gt;&lt;/a&gt;"
)</f>
        <v>&lt;a href="/cantos/resucito/s/subaelesposoallenodesutalamo.html" align="right" class="fright"&gt;    &lt;span class="mso1"&gt;arrow_right_alt   &lt;/span&gt;&lt;/a&gt;</v>
      </c>
    </row>
    <row r="233" spans="1:8" x14ac:dyDescent="0.35">
      <c r="A233" s="12">
        <v>244</v>
      </c>
      <c r="B233" s="13" t="s">
        <v>466</v>
      </c>
      <c r="C233" s="20" t="str">
        <f>_xlfn.CONCAT(
    "&lt;a href=", """",
    _xlfn.XLOOKUP(B232, 'URL-DATA'!G232:G464, 'URL-DATA'!AE232:AE464, "No encontrado", 0),
    """ align=", """left""",
    " class=", """fleft""",
    "&gt;    &lt;span class=", """mso1""", "&gt;arrow_left_alt   &lt;/span&gt;&lt;/a&gt;"
)</f>
        <v>&lt;a href="/cantos/resucito/m/merobasteelcorazon.html" align="left" class="fleft"&gt;    &lt;span class="mso1"&gt;arrow_left_alt   &lt;/span&gt;&lt;/a&gt;</v>
      </c>
      <c r="D233" s="20" t="str">
        <f>_xlfn.CONCAT(
    "&lt;a href=", """",
    _xlfn.XLOOKUP(B234, 'URL-DATA'!G233:G465, 'URL-DATA'!AE233:AE465, "No encontrado", 0),
    """ align=", """right""",
    " class=", """fright""",
    "&gt;    &lt;span class=", """mso1""", "&gt;arrow_right_alt   &lt;/span&gt;&lt;/a&gt;"
)</f>
        <v>&lt;a href="/cantos/resucito/p/prountuariodeacordes.html" align="right" class="fright"&gt;    &lt;span class="mso1"&gt;arrow_right_alt   &lt;/span&gt;&lt;/a&gt;</v>
      </c>
      <c r="E233" s="19"/>
      <c r="F233" s="19"/>
      <c r="G233" t="str">
        <f>_xlfn.CONCAT(
    "&lt;a href=", """",
    _xlfn.XLOOKUP(B232, 'URL-DATA'!G232:G464, 'URL-DATA'!AE232:AE464, "No encontrado", 0),
    """ align=", """left""",
    " class=", """fleft""",
    "&gt;    &lt;span class=", """mso1""", "&gt;arrow_left_alt   &lt;/span&gt;&lt;/a&gt;"
)</f>
        <v>&lt;a href="/cantos/resucito/m/merobasteelcorazon.html" align="left" class="fleft"&gt;    &lt;span class="mso1"&gt;arrow_left_alt   &lt;/span&gt;&lt;/a&gt;</v>
      </c>
      <c r="H233" t="str">
        <f>_xlfn.CONCAT(
    "&lt;a href=", """",
    _xlfn.XLOOKUP(B234, 'URL-DATA'!G233:G465, 'URL-DATA'!AE233:AE465, "No encontrado", 0),
    """ align=", """right""",
    " class=", """fright""",
    "&gt;    &lt;span class=", """mso1""", "&gt;arrow_right_alt   &lt;/span&gt;&lt;/a&gt;"
)</f>
        <v>&lt;a href="/cantos/resucito/p/prountuariodeacordes.html" align="right" class="fright"&gt;    &lt;span class="mso1"&gt;arrow_right_alt   &lt;/span&gt;&lt;/a&gt;</v>
      </c>
    </row>
    <row r="234" spans="1:8" x14ac:dyDescent="0.35">
      <c r="A234" s="14">
        <v>245</v>
      </c>
      <c r="B234" s="15" t="s">
        <v>512</v>
      </c>
      <c r="C234" s="20" t="str">
        <f>_xlfn.CONCAT(
    "&lt;a href=", """",
    _xlfn.XLOOKUP(B233, 'URL-DATA'!G233:G465, 'URL-DATA'!AE233:AE465, "No encontrado", 0),
    """ align=", """left""",
    " class=", """fleft""",
    "&gt;    &lt;span class=", """mso1""", "&gt;arrow_left_alt   &lt;/span&gt;&lt;/a&gt;"
)</f>
        <v>&lt;a href="/cantos/resucito/s/subaelesposoallenodesutalamo.html" align="left" class="fleft"&gt;    &lt;span class="mso1"&gt;arrow_left_alt   &lt;/span&gt;&lt;/a&gt;</v>
      </c>
      <c r="D234" s="20" t="str">
        <f>_xlfn.CONCAT(
    "&lt;a href=", """",
    _xlfn.XLOOKUP(B235, 'URL-DATA'!G234:G466, 'URL-DATA'!AE234:AE466, "No encontrado", 0),
    """ align=", """right""",
    " class=", """fright""",
    "&gt;    &lt;span class=", """mso1""", "&gt;arrow_right_alt   &lt;/span&gt;&lt;/a&gt;"
)</f>
        <v>&lt;a href="/cantos/resucito/l/librodecantoenpdf.html" align="right" class="fright"&gt;    &lt;span class="mso1"&gt;arrow_right_alt   &lt;/span&gt;&lt;/a&gt;</v>
      </c>
      <c r="E234" s="20"/>
      <c r="F234" s="20"/>
      <c r="G234" t="str">
        <f>_xlfn.CONCAT(
    "&lt;a href=", """",
    _xlfn.XLOOKUP(B233, 'URL-DATA'!G233:G465, 'URL-DATA'!AE233:AE465, "No encontrado", 0),
    """ align=", """left""",
    " class=", """fleft""",
    "&gt;    &lt;span class=", """mso1""", "&gt;arrow_left_alt   &lt;/span&gt;&lt;/a&gt;"
)</f>
        <v>&lt;a href="/cantos/resucito/s/subaelesposoallenodesutalamo.html" align="left" class="fleft"&gt;    &lt;span class="mso1"&gt;arrow_left_alt   &lt;/span&gt;&lt;/a&gt;</v>
      </c>
      <c r="H234" t="str">
        <f>_xlfn.CONCAT(
    "&lt;a href=", """",
    _xlfn.XLOOKUP(B235, 'URL-DATA'!G234:G466, 'URL-DATA'!AE234:AE466, "No encontrado", 0),
    """ align=", """right""",
    " class=", """fright""",
    "&gt;    &lt;span class=", """mso1""", "&gt;arrow_right_alt   &lt;/span&gt;&lt;/a&gt;"
)</f>
        <v>&lt;a href="/cantos/resucito/l/librodecantoenpdf.html" align="right" class="fright"&gt;    &lt;span class="mso1"&gt;arrow_right_alt   &lt;/span&gt;&lt;/a&gt;</v>
      </c>
    </row>
    <row r="235" spans="1:8" x14ac:dyDescent="0.35">
      <c r="A235" s="12">
        <v>246</v>
      </c>
      <c r="B235" s="13" t="s">
        <v>514</v>
      </c>
      <c r="C235" s="20" t="str">
        <f>_xlfn.CONCAT(
    "&lt;a href=", """",
    _xlfn.XLOOKUP(B234, 'URL-DATA'!G234:G466, 'URL-DATA'!AE234:AE466, "No encontrado", 0),
    """ align=", """left""",
    " class=", """fleft""",
    "&gt;    &lt;span class=", """mso1""", "&gt;arrow_left_alt   &lt;/span&gt;&lt;/a&gt;"
)</f>
        <v>&lt;a href="/cantos/resucito/p/prountuariodeacordes.html" align="left" class="fleft"&gt;    &lt;span class="mso1"&gt;arrow_left_alt   &lt;/span&gt;&lt;/a&gt;</v>
      </c>
      <c r="D235" s="20" t="str">
        <f>_xlfn.CONCAT(
    "&lt;a href=", """",
    _xlfn.XLOOKUP(B236, 'URL-DATA'!G235:G467, 'URL-DATA'!AE235:AE467, "No encontrado", 0),
    """ align=", """right""",
    " class=", """fright""",
    "&gt;    &lt;span class=", """mso1""", "&gt;arrow_right_alt   &lt;/span&gt;&lt;/a&gt;"
)</f>
        <v>&lt;a href="/cantos/resucito//.html" align="right" class="fright"&gt;    &lt;span class="mso1"&gt;arrow_right_alt   &lt;/span&gt;&lt;/a&gt;</v>
      </c>
      <c r="E235" s="19"/>
      <c r="F235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B173-0563-4809-B75D-D186F9710C90}">
  <sheetPr codeName="Sheet17">
    <tabColor theme="5"/>
  </sheetPr>
  <dimension ref="A1:AP239"/>
  <sheetViews>
    <sheetView zoomScale="190" zoomScaleNormal="190" workbookViewId="0">
      <pane xSplit="1" ySplit="2" topLeftCell="AA57" activePane="bottomRight" state="frozen"/>
      <selection pane="topRight" activeCell="B1" sqref="B1"/>
      <selection pane="bottomLeft" activeCell="A3" sqref="A3"/>
      <selection pane="bottomRight" activeCell="AE2" sqref="AE2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1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31.26953125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9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37.1796875" bestFit="1" customWidth="1"/>
    <col min="32" max="32" width="8.1796875" bestFit="1" customWidth="1"/>
    <col min="33" max="33" width="7.1796875" bestFit="1" customWidth="1"/>
    <col min="34" max="35" width="7.1796875" customWidth="1"/>
    <col min="36" max="37" width="26" customWidth="1"/>
    <col min="38" max="38" width="16.7265625" customWidth="1"/>
  </cols>
  <sheetData>
    <row r="1" spans="1:42" ht="34.5" customHeight="1" x14ac:dyDescent="0.85">
      <c r="A1" s="1"/>
      <c r="B1" s="1"/>
      <c r="C1" s="2" t="str" cm="1">
        <f t="array" aca="1" ref="C1" ca="1">MID(CELL("filename", B1), FIND("]", CELL("filename", B1)) + 1, 255)</f>
        <v>URL-DATA (2)</v>
      </c>
      <c r="D1" s="2"/>
      <c r="E1" s="2"/>
      <c r="F1" s="2"/>
      <c r="G1" s="2"/>
      <c r="H1" s="2"/>
    </row>
    <row r="2" spans="1:4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</row>
    <row r="3" spans="1:42" x14ac:dyDescent="0.35">
      <c r="A3">
        <v>1</v>
      </c>
      <c r="B3" t="s">
        <v>42</v>
      </c>
      <c r="C3">
        <v>2</v>
      </c>
      <c r="D3" t="s">
        <v>43</v>
      </c>
      <c r="E3" t="s">
        <v>44</v>
      </c>
      <c r="F3" t="s">
        <v>45</v>
      </c>
      <c r="G3" t="s">
        <v>56</v>
      </c>
      <c r="H3" t="s">
        <v>47</v>
      </c>
      <c r="I3" t="s">
        <v>48</v>
      </c>
      <c r="J3" t="s">
        <v>45</v>
      </c>
      <c r="K3" t="s">
        <v>57</v>
      </c>
      <c r="L3" t="s">
        <v>50</v>
      </c>
      <c r="M3" t="s">
        <v>51</v>
      </c>
      <c r="N3" t="s">
        <v>45</v>
      </c>
      <c r="O3" t="s">
        <v>58</v>
      </c>
      <c r="P3" t="s">
        <v>45</v>
      </c>
      <c r="Q3" t="s">
        <v>53</v>
      </c>
      <c r="R3" t="s">
        <v>45</v>
      </c>
      <c r="S3" s="5" t="s">
        <v>18</v>
      </c>
      <c r="T3" t="str">
        <f>IF(Table1345683[[#This Row],[Pentecostés]]="","",""", """)</f>
        <v>", "</v>
      </c>
      <c r="U3" s="5" t="s">
        <v>20</v>
      </c>
      <c r="V3" t="str">
        <f>IF(Table1345683[[#This Row],[Virgen]]="","",""", """)</f>
        <v>", "</v>
      </c>
      <c r="W3" s="5" t="s">
        <v>59</v>
      </c>
      <c r="X3" t="str">
        <f>IF(Table1345683[[#This Row],[Niños]]="","",""", """)</f>
        <v/>
      </c>
      <c r="Y3" s="5"/>
      <c r="Z3" t="str">
        <f>IF(Table1345683[[#This Row],[Laudes]]="","",""", """)</f>
        <v/>
      </c>
      <c r="AB3" t="str">
        <f>IF(Table1345683[[#This Row],[Entrada]]="","",""", """)</f>
        <v/>
      </c>
      <c r="AD3" t="s">
        <v>54</v>
      </c>
      <c r="AE3" s="4" t="str" cm="1">
        <f t="array" ref="AE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AG3, "/", _xlpm.texto_limpio, ".html")
)</f>
        <v>/cantos/resucito/a/alavictimapascual.html</v>
      </c>
      <c r="AF3" t="s">
        <v>55</v>
      </c>
      <c r="AG3" t="str">
        <f>IF(Table1345683[[#This Row],[Categoria]]="Liturgia","liturgia",LOWER(LEFT(Table1345683[[#This Row],[Titulo]],1)))</f>
        <v>a</v>
      </c>
      <c r="AH3" t="str">
        <f>LOWER(LEFT(Table1345683[[#This Row],[Titulo]],1))</f>
        <v>a</v>
      </c>
      <c r="AI3" t="str">
        <f>LOWER(LEFT(Table1345683[[#This Row],[Categoria]],1))</f>
        <v>p</v>
      </c>
      <c r="AJ3" t="str">
        <f>_xlfn.CONCAT(Table1345683[[#This Row],[ID]:[c021]])</f>
        <v>{id:2,title: "A la víctima pascual", subtitle: "Secuencia de Pascua - Himno lat. «Victimae paschall laudes» ", category: "Precatecumenado", moments: ["Pascua", "Pentecostés", "Comunión"], url: "/cantos/resucito/a/alavictimapascual.html"},</v>
      </c>
      <c r="AK3" t="str">
        <f>UPPER(Table1345683[[#This Row],[Titulo]])</f>
        <v>A LA VÍCTIMA PASCUAL</v>
      </c>
      <c r="AL3" t="str">
        <f>LOWER(SUBSTITUTE(Table1345683[[#This Row],[CANTO]], " ", ""))</f>
        <v>alavíctimapascual</v>
      </c>
      <c r="AM3" t="str">
        <f>Table1345683[[#This Row],[Subtitle5]]</f>
        <v xml:space="preserve">Secuencia de Pascua - Himno lat. «Victimae paschall laudes» </v>
      </c>
      <c r="AO3" t="str">
        <f>[1]!Table1[[#Headers],[CANTO]]</f>
        <v>CANTO</v>
      </c>
      <c r="AP3" t="str">
        <f>Table1345683[[#This Row],[CANTO]]</f>
        <v>A LA VÍCTIMA PASCUAL</v>
      </c>
    </row>
    <row r="4" spans="1:42" x14ac:dyDescent="0.35">
      <c r="A4">
        <v>2</v>
      </c>
      <c r="B4" t="s">
        <v>42</v>
      </c>
      <c r="C4">
        <v>3</v>
      </c>
      <c r="D4" t="s">
        <v>43</v>
      </c>
      <c r="E4" t="s">
        <v>44</v>
      </c>
      <c r="F4" t="s">
        <v>45</v>
      </c>
      <c r="G4" t="s">
        <v>60</v>
      </c>
      <c r="H4" t="s">
        <v>47</v>
      </c>
      <c r="I4" t="s">
        <v>48</v>
      </c>
      <c r="J4" t="s">
        <v>45</v>
      </c>
      <c r="K4" t="s">
        <v>61</v>
      </c>
      <c r="L4" t="s">
        <v>50</v>
      </c>
      <c r="M4" t="s">
        <v>51</v>
      </c>
      <c r="N4" t="s">
        <v>45</v>
      </c>
      <c r="O4" t="s">
        <v>58</v>
      </c>
      <c r="P4" t="s">
        <v>45</v>
      </c>
      <c r="Q4" t="s">
        <v>53</v>
      </c>
      <c r="R4" t="s">
        <v>45</v>
      </c>
      <c r="S4" t="s">
        <v>62</v>
      </c>
      <c r="T4" t="str">
        <f>IF(Table1345683[[#This Row],[Pentecostés]]="","",""", """)</f>
        <v/>
      </c>
      <c r="V4" t="str">
        <f>IF(Table1345683[[#This Row],[Virgen]]="","",""", """)</f>
        <v/>
      </c>
      <c r="X4" t="str">
        <f>IF(Table1345683[[#This Row],[Niños]]="","",""", """)</f>
        <v/>
      </c>
      <c r="Z4" t="str">
        <f>IF(Table1345683[[#This Row],[Laudes]]="","",""", """)</f>
        <v/>
      </c>
      <c r="AB4" t="str">
        <f>IF(Table1345683[[#This Row],[Entrada]]="","",""", """)</f>
        <v/>
      </c>
      <c r="AD4" t="s">
        <v>54</v>
      </c>
      <c r="AE4" s="4" t="str" cm="1">
        <f t="array" ref="AE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AG4, "/", _xlpm.texto_limpio, ".html")
)</f>
        <v>/cantos/resucito/a/anadiedemosocasiondetropiezo.html</v>
      </c>
      <c r="AF4" t="s">
        <v>55</v>
      </c>
      <c r="AG4" t="str">
        <f>IF(Table1345683[[#This Row],[Categoria]]="Liturgia","liturgia",LOWER(LEFT(Table1345683[[#This Row],[Titulo]],1)))</f>
        <v>a</v>
      </c>
      <c r="AH4" t="str">
        <f>LOWER(LEFT(Table1345683[[#This Row],[Titulo]],1))</f>
        <v>a</v>
      </c>
      <c r="AI4" t="str">
        <f>LOWER(LEFT(Table1345683[[#This Row],[Categoria]],1))</f>
        <v>p</v>
      </c>
      <c r="AJ4" t="str">
        <f>_xlfn.CONCAT(Table1345683[[#This Row],[ID]:[c021]])</f>
        <v>{id:3,title: "A nadie demos ocasión de tropiezo", subtitle: "2ª Corintios 6,3ss", category: "Precatecumenado", moments: ["Nuevo Testamento"], url: "/cantos/resucito/a/anadiedemosocasiondetropiezo.html"},</v>
      </c>
      <c r="AK4" t="str">
        <f>UPPER(Table1345683[[#This Row],[Titulo]])</f>
        <v>A NADIE DEMOS OCASIÓN DE TROPIEZO</v>
      </c>
      <c r="AL4" t="str">
        <f>LOWER(SUBSTITUTE(Table1345683[[#This Row],[CANTO]], " ", ""))</f>
        <v>anadiedemosocasióndetropiezo</v>
      </c>
      <c r="AM4" t="str">
        <f>Table1345683[[#This Row],[Subtitle5]]</f>
        <v>2ª Corintios 6,3ss</v>
      </c>
      <c r="AO4" t="str">
        <f>[1]!Table1[[#Headers],[CANTO]]</f>
        <v>CANTO</v>
      </c>
      <c r="AP4" t="str">
        <f>Table1345683[[#This Row],[CANTO]]</f>
        <v>A NADIE DEMOS OCASIÓN DE TROPIEZO</v>
      </c>
    </row>
    <row r="5" spans="1:42" x14ac:dyDescent="0.35">
      <c r="A5">
        <v>3</v>
      </c>
      <c r="B5" t="s">
        <v>42</v>
      </c>
      <c r="C5">
        <v>4</v>
      </c>
      <c r="D5" t="s">
        <v>43</v>
      </c>
      <c r="E5" t="s">
        <v>44</v>
      </c>
      <c r="F5" t="s">
        <v>45</v>
      </c>
      <c r="G5" t="s">
        <v>63</v>
      </c>
      <c r="H5" t="s">
        <v>47</v>
      </c>
      <c r="I5" t="s">
        <v>48</v>
      </c>
      <c r="J5" t="s">
        <v>45</v>
      </c>
      <c r="K5" t="s">
        <v>64</v>
      </c>
      <c r="L5" t="s">
        <v>50</v>
      </c>
      <c r="M5" t="s">
        <v>51</v>
      </c>
      <c r="N5" t="s">
        <v>45</v>
      </c>
      <c r="O5" t="s">
        <v>58</v>
      </c>
      <c r="P5" t="s">
        <v>45</v>
      </c>
      <c r="Q5" t="s">
        <v>53</v>
      </c>
      <c r="R5" t="s">
        <v>45</v>
      </c>
      <c r="S5" t="s">
        <v>65</v>
      </c>
      <c r="T5" t="str">
        <f>IF(Table1345683[[#This Row],[Pentecostés]]="","",""", """)</f>
        <v>", "</v>
      </c>
      <c r="U5" t="s">
        <v>66</v>
      </c>
      <c r="V5" t="str">
        <f>IF(Table1345683[[#This Row],[Virgen]]="","",""", """)</f>
        <v/>
      </c>
      <c r="X5" t="str">
        <f>IF(Table1345683[[#This Row],[Niños]]="","",""", """)</f>
        <v/>
      </c>
      <c r="Z5" t="str">
        <f>IF(Table1345683[[#This Row],[Laudes]]="","",""", """)</f>
        <v/>
      </c>
      <c r="AB5" t="str">
        <f>IF(Table1345683[[#This Row],[Entrada]]="","",""", """)</f>
        <v/>
      </c>
      <c r="AD5" t="s">
        <v>54</v>
      </c>
      <c r="AE5" s="4" t="str" cm="1">
        <f t="array" ref="AE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AG5, "/", _xlpm.texto_limpio, ".html")
)</f>
        <v>/cantos/resucito/a/atilevantomisojos.html</v>
      </c>
      <c r="AF5" t="s">
        <v>55</v>
      </c>
      <c r="AG5" t="str">
        <f>IF(Table1345683[[#This Row],[Categoria]]="Liturgia","liturgia",LOWER(LEFT(Table1345683[[#This Row],[Titulo]],1)))</f>
        <v>a</v>
      </c>
      <c r="AH5" t="str">
        <f>LOWER(LEFT(Table1345683[[#This Row],[Titulo]],1))</f>
        <v>a</v>
      </c>
      <c r="AI5" t="str">
        <f>LOWER(LEFT(Table1345683[[#This Row],[Categoria]],1))</f>
        <v>p</v>
      </c>
      <c r="AJ5" t="str">
        <f>_xlfn.CONCAT(Table1345683[[#This Row],[ID]:[c021]])</f>
        <v>{id:4,title: "A ti levanto mis ojos", subtitle: "Salmo 123 (122)", category: "Precatecumenado", moments: ["Cuaresma", "Antiguo Testamento"], url: "/cantos/resucito/a/atilevantomisojos.html"},</v>
      </c>
      <c r="AK5" t="str">
        <f>UPPER(Table1345683[[#This Row],[Titulo]])</f>
        <v>A TI LEVANTO MIS OJOS</v>
      </c>
      <c r="AL5" t="str">
        <f>LOWER(SUBSTITUTE(Table1345683[[#This Row],[CANTO]], " ", ""))</f>
        <v>atilevantomisojos</v>
      </c>
      <c r="AM5" t="str">
        <f>Table1345683[[#This Row],[Subtitle5]]</f>
        <v>Salmo 123 (122)</v>
      </c>
      <c r="AO5" t="str">
        <f>[1]!Table1[[#Headers],[CANTO]]</f>
        <v>CANTO</v>
      </c>
      <c r="AP5" t="str">
        <f>Table1345683[[#This Row],[CANTO]]</f>
        <v>A TI LEVANTO MIS OJOS</v>
      </c>
    </row>
    <row r="6" spans="1:42" x14ac:dyDescent="0.35">
      <c r="A6">
        <v>4</v>
      </c>
      <c r="B6" t="s">
        <v>42</v>
      </c>
      <c r="C6">
        <v>5</v>
      </c>
      <c r="D6" t="s">
        <v>43</v>
      </c>
      <c r="E6" t="s">
        <v>44</v>
      </c>
      <c r="F6" t="s">
        <v>45</v>
      </c>
      <c r="G6" t="s">
        <v>67</v>
      </c>
      <c r="H6" t="s">
        <v>47</v>
      </c>
      <c r="I6" t="s">
        <v>48</v>
      </c>
      <c r="J6" t="s">
        <v>45</v>
      </c>
      <c r="K6" t="s">
        <v>68</v>
      </c>
      <c r="L6" t="s">
        <v>50</v>
      </c>
      <c r="M6" t="s">
        <v>51</v>
      </c>
      <c r="N6" t="s">
        <v>45</v>
      </c>
      <c r="O6" t="s">
        <v>58</v>
      </c>
      <c r="P6" t="s">
        <v>45</v>
      </c>
      <c r="Q6" t="s">
        <v>53</v>
      </c>
      <c r="R6" t="s">
        <v>45</v>
      </c>
      <c r="S6" t="s">
        <v>65</v>
      </c>
      <c r="T6" t="str">
        <f>IF(Table1345683[[#This Row],[Pentecostés]]="","",""", """)</f>
        <v>", "</v>
      </c>
      <c r="U6" t="s">
        <v>66</v>
      </c>
      <c r="V6" t="str">
        <f>IF(Table1345683[[#This Row],[Virgen]]="","",""", """)</f>
        <v/>
      </c>
      <c r="X6" t="str">
        <f>IF(Table1345683[[#This Row],[Niños]]="","",""", """)</f>
        <v/>
      </c>
      <c r="Z6" t="str">
        <f>IF(Table1345683[[#This Row],[Laudes]]="","",""", """)</f>
        <v/>
      </c>
      <c r="AB6" t="str">
        <f>IF(Table1345683[[#This Row],[Entrada]]="","",""", """)</f>
        <v/>
      </c>
      <c r="AD6" t="s">
        <v>54</v>
      </c>
      <c r="AE6" s="4" t="str" cm="1">
        <f t="array" ref="AE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AG6, "/", _xlpm.texto_limpio, ".html")
)</f>
        <v>/cantos/resucito/a/atisenorenmiclamorimploro.html</v>
      </c>
      <c r="AF6" t="s">
        <v>55</v>
      </c>
      <c r="AG6" t="str">
        <f>IF(Table1345683[[#This Row],[Categoria]]="Liturgia","liturgia",LOWER(LEFT(Table1345683[[#This Row],[Titulo]],1)))</f>
        <v>a</v>
      </c>
      <c r="AH6" t="str">
        <f>LOWER(LEFT(Table1345683[[#This Row],[Titulo]],1))</f>
        <v>a</v>
      </c>
      <c r="AI6" t="str">
        <f>LOWER(LEFT(Table1345683[[#This Row],[Categoria]],1))</f>
        <v>p</v>
      </c>
      <c r="AJ6" t="str">
        <f>_xlfn.CONCAT(Table1345683[[#This Row],[ID]:[c021]])</f>
        <v>{id:5,title: "A ti, Señor, en mi clamor imploro", subtitle: "Salmo 142 (141)", category: "Precatecumenado", moments: ["Cuaresma", "Antiguo Testamento"], url: "/cantos/resucito/a/atisenorenmiclamorimploro.html"},</v>
      </c>
      <c r="AK6" t="str">
        <f>UPPER(Table1345683[[#This Row],[Titulo]])</f>
        <v>A TI, SEÑOR, EN MI CLAMOR IMPLORO</v>
      </c>
      <c r="AL6" t="str">
        <f>LOWER(SUBSTITUTE(Table1345683[[#This Row],[CANTO]], " ", ""))</f>
        <v>ati,señor,enmiclamorimploro</v>
      </c>
      <c r="AM6" t="str">
        <f>Table1345683[[#This Row],[Subtitle5]]</f>
        <v>Salmo 142 (141)</v>
      </c>
      <c r="AO6" t="str">
        <f>[1]!Table1[[#Headers],[CANTO]]</f>
        <v>CANTO</v>
      </c>
      <c r="AP6" t="str">
        <f>Table1345683[[#This Row],[CANTO]]</f>
        <v>A TI, SEÑOR, EN MI CLAMOR IMPLORO</v>
      </c>
    </row>
    <row r="7" spans="1:42" x14ac:dyDescent="0.35">
      <c r="A7">
        <v>5</v>
      </c>
      <c r="B7" t="s">
        <v>42</v>
      </c>
      <c r="C7">
        <v>6</v>
      </c>
      <c r="D7" t="s">
        <v>43</v>
      </c>
      <c r="E7" t="s">
        <v>44</v>
      </c>
      <c r="F7" t="s">
        <v>45</v>
      </c>
      <c r="G7" t="s">
        <v>69</v>
      </c>
      <c r="H7" t="s">
        <v>47</v>
      </c>
      <c r="I7" t="s">
        <v>48</v>
      </c>
      <c r="J7" t="s">
        <v>45</v>
      </c>
      <c r="K7" t="s">
        <v>70</v>
      </c>
      <c r="L7" t="s">
        <v>50</v>
      </c>
      <c r="M7" t="s">
        <v>51</v>
      </c>
      <c r="N7" t="s">
        <v>45</v>
      </c>
      <c r="O7" t="s">
        <v>58</v>
      </c>
      <c r="P7" t="s">
        <v>45</v>
      </c>
      <c r="Q7" t="s">
        <v>53</v>
      </c>
      <c r="R7" t="s">
        <v>45</v>
      </c>
      <c r="S7" t="s">
        <v>65</v>
      </c>
      <c r="T7" t="str">
        <f>IF(Table1345683[[#This Row],[Pentecostés]]="","",""", """)</f>
        <v>", "</v>
      </c>
      <c r="U7" t="s">
        <v>66</v>
      </c>
      <c r="V7" t="str">
        <f>IF(Table1345683[[#This Row],[Virgen]]="","",""", """)</f>
        <v/>
      </c>
      <c r="X7" t="str">
        <f>IF(Table1345683[[#This Row],[Niños]]="","",""", """)</f>
        <v/>
      </c>
      <c r="Z7" t="str">
        <f>IF(Table1345683[[#This Row],[Laudes]]="","",""", """)</f>
        <v/>
      </c>
      <c r="AB7" t="str">
        <f>IF(Table1345683[[#This Row],[Entrada]]="","",""", """)</f>
        <v/>
      </c>
      <c r="AD7" t="s">
        <v>54</v>
      </c>
      <c r="AE7" s="4" t="str" cm="1">
        <f t="array" ref="AE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AG7, "/", _xlpm.texto_limpio, ".html")
)</f>
        <v>/cantos/resucito/a/atisenorlevantomialma.html</v>
      </c>
      <c r="AF7" t="s">
        <v>55</v>
      </c>
      <c r="AG7" t="str">
        <f>IF(Table1345683[[#This Row],[Categoria]]="Liturgia","liturgia",LOWER(LEFT(Table1345683[[#This Row],[Titulo]],1)))</f>
        <v>a</v>
      </c>
      <c r="AH7" t="str">
        <f>LOWER(LEFT(Table1345683[[#This Row],[Titulo]],1))</f>
        <v>a</v>
      </c>
      <c r="AI7" t="str">
        <f>LOWER(LEFT(Table1345683[[#This Row],[Categoria]],1))</f>
        <v>p</v>
      </c>
      <c r="AJ7" t="str">
        <f>_xlfn.CONCAT(Table1345683[[#This Row],[ID]:[c021]])</f>
        <v>{id:6,title: "A ti, Señor, levanto mi alma", subtitle: "Salmo 25 (24)", category: "Precatecumenado", moments: ["Cuaresma", "Antiguo Testamento"], url: "/cantos/resucito/a/atisenorlevantomialma.html"},</v>
      </c>
      <c r="AK7" t="str">
        <f>UPPER(Table1345683[[#This Row],[Titulo]])</f>
        <v>A TI, SEÑOR, LEVANTO MI ALMA</v>
      </c>
      <c r="AL7" t="str">
        <f>LOWER(SUBSTITUTE(Table1345683[[#This Row],[CANTO]], " ", ""))</f>
        <v>ati,señor,levantomialma</v>
      </c>
      <c r="AM7" t="str">
        <f>Table1345683[[#This Row],[Subtitle5]]</f>
        <v>Salmo 25 (24)</v>
      </c>
      <c r="AO7" t="str">
        <f>[1]!Table1[[#Headers],[CANTO]]</f>
        <v>CANTO</v>
      </c>
      <c r="AP7" t="str">
        <f>Table1345683[[#This Row],[CANTO]]</f>
        <v>A TI, SEÑOR, LEVANTO MI ALMA</v>
      </c>
    </row>
    <row r="8" spans="1:42" x14ac:dyDescent="0.35">
      <c r="A8">
        <v>6</v>
      </c>
      <c r="B8" t="s">
        <v>42</v>
      </c>
      <c r="C8">
        <v>7</v>
      </c>
      <c r="D8" t="s">
        <v>43</v>
      </c>
      <c r="E8" t="s">
        <v>44</v>
      </c>
      <c r="F8" t="s">
        <v>45</v>
      </c>
      <c r="G8" t="s">
        <v>71</v>
      </c>
      <c r="H8" t="s">
        <v>47</v>
      </c>
      <c r="I8" t="s">
        <v>48</v>
      </c>
      <c r="J8" t="s">
        <v>45</v>
      </c>
      <c r="K8" t="s">
        <v>72</v>
      </c>
      <c r="L8" t="s">
        <v>50</v>
      </c>
      <c r="M8" t="s">
        <v>51</v>
      </c>
      <c r="N8" t="s">
        <v>45</v>
      </c>
      <c r="O8" t="s">
        <v>58</v>
      </c>
      <c r="P8" t="s">
        <v>45</v>
      </c>
      <c r="Q8" t="s">
        <v>53</v>
      </c>
      <c r="R8" t="s">
        <v>45</v>
      </c>
      <c r="S8" t="s">
        <v>65</v>
      </c>
      <c r="T8" t="str">
        <f>IF(Table1345683[[#This Row],[Pentecostés]]="","",""", """)</f>
        <v>", "</v>
      </c>
      <c r="U8" t="s">
        <v>26</v>
      </c>
      <c r="V8" t="str">
        <f>IF(Table1345683[[#This Row],[Virgen]]="","",""", """)</f>
        <v>", "</v>
      </c>
      <c r="W8" t="s">
        <v>66</v>
      </c>
      <c r="X8" t="str">
        <f>IF(Table1345683[[#This Row],[Niños]]="","",""", """)</f>
        <v/>
      </c>
      <c r="Z8" t="str">
        <f>IF(Table1345683[[#This Row],[Laudes]]="","",""", """)</f>
        <v/>
      </c>
      <c r="AB8" t="str">
        <f>IF(Table1345683[[#This Row],[Entrada]]="","",""", """)</f>
        <v/>
      </c>
      <c r="AD8" t="s">
        <v>54</v>
      </c>
      <c r="AE8" s="4" t="str" cm="1">
        <f t="array" ref="AE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AG8, "/", _xlpm.texto_limpio, ".html")
)</f>
        <v>/cantos/resucito/a/atisenorsedebelaalabanzaension.html</v>
      </c>
      <c r="AF8" t="s">
        <v>55</v>
      </c>
      <c r="AG8" t="str">
        <f>IF(Table1345683[[#This Row],[Categoria]]="Liturgia","liturgia",LOWER(LEFT(Table1345683[[#This Row],[Titulo]],1)))</f>
        <v>a</v>
      </c>
      <c r="AH8" t="str">
        <f>LOWER(LEFT(Table1345683[[#This Row],[Titulo]],1))</f>
        <v>a</v>
      </c>
      <c r="AI8" t="str">
        <f>LOWER(LEFT(Table1345683[[#This Row],[Categoria]],1))</f>
        <v>p</v>
      </c>
      <c r="AJ8" t="str">
        <f>_xlfn.CONCAT(Table1345683[[#This Row],[ID]:[c021]])</f>
        <v>{id:7,title: "A ti, Señor, se debe la alabanza en Sión", subtitle: "Salmo 65 (64)", category: "Precatecumenado", moments: ["Cuaresma", "Laudes", "Antiguo Testamento"], url: "/cantos/resucito/a/atisenorsedebelaalabanzaension.html"},</v>
      </c>
      <c r="AK8" t="str">
        <f>UPPER(Table1345683[[#This Row],[Titulo]])</f>
        <v>A TI, SEÑOR, SE DEBE LA ALABANZA EN SIÓN</v>
      </c>
      <c r="AL8" t="str">
        <f>LOWER(SUBSTITUTE(Table1345683[[#This Row],[CANTO]], " ", ""))</f>
        <v>ati,señor,sedebelaalabanzaensión</v>
      </c>
      <c r="AM8" t="str">
        <f>Table1345683[[#This Row],[Subtitle5]]</f>
        <v>Salmo 65 (64)</v>
      </c>
      <c r="AO8" t="str">
        <f>[1]!Table1[[#Headers],[CANTO]]</f>
        <v>CANTO</v>
      </c>
      <c r="AP8" t="str">
        <f>Table1345683[[#This Row],[CANTO]]</f>
        <v>A TI, SEÑOR, SE DEBE LA ALABANZA EN SIÓN</v>
      </c>
    </row>
    <row r="9" spans="1:42" x14ac:dyDescent="0.35">
      <c r="A9">
        <v>7</v>
      </c>
      <c r="B9" t="s">
        <v>42</v>
      </c>
      <c r="C9">
        <v>8</v>
      </c>
      <c r="D9" t="s">
        <v>43</v>
      </c>
      <c r="E9" t="s">
        <v>44</v>
      </c>
      <c r="F9" t="s">
        <v>45</v>
      </c>
      <c r="G9" t="s">
        <v>73</v>
      </c>
      <c r="H9" t="s">
        <v>47</v>
      </c>
      <c r="I9" t="s">
        <v>48</v>
      </c>
      <c r="J9" t="s">
        <v>45</v>
      </c>
      <c r="K9" t="s">
        <v>74</v>
      </c>
      <c r="L9" t="s">
        <v>50</v>
      </c>
      <c r="M9" t="s">
        <v>51</v>
      </c>
      <c r="N9" t="s">
        <v>45</v>
      </c>
      <c r="O9" t="s">
        <v>58</v>
      </c>
      <c r="P9" t="s">
        <v>45</v>
      </c>
      <c r="Q9" t="s">
        <v>53</v>
      </c>
      <c r="R9" t="s">
        <v>45</v>
      </c>
      <c r="S9" t="s">
        <v>75</v>
      </c>
      <c r="T9" t="str">
        <f>IF(Table1345683[[#This Row],[Pentecostés]]="","",""", """)</f>
        <v>", "</v>
      </c>
      <c r="U9" t="s">
        <v>59</v>
      </c>
      <c r="V9" t="str">
        <f>IF(Table1345683[[#This Row],[Virgen]]="","",""", """)</f>
        <v>", "</v>
      </c>
      <c r="W9" t="s">
        <v>62</v>
      </c>
      <c r="X9" t="str">
        <f>IF(Table1345683[[#This Row],[Niños]]="","",""", """)</f>
        <v/>
      </c>
      <c r="Z9" t="str">
        <f>IF(Table1345683[[#This Row],[Laudes]]="","",""", """)</f>
        <v/>
      </c>
      <c r="AB9" t="str">
        <f>IF(Table1345683[[#This Row],[Entrada]]="","",""", """)</f>
        <v/>
      </c>
      <c r="AD9" t="s">
        <v>54</v>
      </c>
      <c r="AE9" s="4" t="str" cm="1">
        <f t="array" ref="AE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AG9, "/", _xlpm.texto_limpio, ".html")
)</f>
        <v>/cantos/resucito/a/abbapadre.html</v>
      </c>
      <c r="AF9" t="s">
        <v>55</v>
      </c>
      <c r="AG9" t="str">
        <f>IF(Table1345683[[#This Row],[Categoria]]="Liturgia","liturgia",LOWER(LEFT(Table1345683[[#This Row],[Titulo]],1)))</f>
        <v>a</v>
      </c>
      <c r="AH9" t="str">
        <f>LOWER(LEFT(Table1345683[[#This Row],[Titulo]],1))</f>
        <v>a</v>
      </c>
      <c r="AI9" t="str">
        <f>LOWER(LEFT(Table1345683[[#This Row],[Categoria]],1))</f>
        <v>p</v>
      </c>
      <c r="AJ9" t="str">
        <f>_xlfn.CONCAT(Table1345683[[#This Row],[ID]:[c021]])</f>
        <v>{id:8,title: "Abbá, Padre", subtitle: "Romanos 8,15–17", category: "Precatecumenado", moments: ["Laudes/Visperas", "Comunión", "Nuevo Testamento"], url: "/cantos/resucito/a/abbapadre.html"},</v>
      </c>
      <c r="AK9" t="str">
        <f>UPPER(Table1345683[[#This Row],[Titulo]])</f>
        <v>ABBÁ, PADRE</v>
      </c>
      <c r="AL9" t="str">
        <f>LOWER(SUBSTITUTE(Table1345683[[#This Row],[CANTO]], " ", ""))</f>
        <v>abbá,padre</v>
      </c>
      <c r="AM9" t="str">
        <f>Table1345683[[#This Row],[Subtitle5]]</f>
        <v>Romanos 8,15–17</v>
      </c>
      <c r="AO9" t="str">
        <f>[1]!Table1[[#Headers],[CANTO]]</f>
        <v>CANTO</v>
      </c>
      <c r="AP9" t="str">
        <f>Table1345683[[#This Row],[CANTO]]</f>
        <v>ABBÁ, PADRE</v>
      </c>
    </row>
    <row r="10" spans="1:42" x14ac:dyDescent="0.35">
      <c r="A10">
        <v>8</v>
      </c>
      <c r="B10" t="s">
        <v>42</v>
      </c>
      <c r="C10">
        <v>9</v>
      </c>
      <c r="D10" t="s">
        <v>43</v>
      </c>
      <c r="E10" t="s">
        <v>44</v>
      </c>
      <c r="F10" t="s">
        <v>45</v>
      </c>
      <c r="G10" t="s">
        <v>76</v>
      </c>
      <c r="H10" t="s">
        <v>47</v>
      </c>
      <c r="I10" t="s">
        <v>48</v>
      </c>
      <c r="J10" t="s">
        <v>45</v>
      </c>
      <c r="K10" t="s">
        <v>77</v>
      </c>
      <c r="L10" t="s">
        <v>50</v>
      </c>
      <c r="M10" t="s">
        <v>51</v>
      </c>
      <c r="N10" t="s">
        <v>45</v>
      </c>
      <c r="O10" t="s">
        <v>58</v>
      </c>
      <c r="P10" t="s">
        <v>45</v>
      </c>
      <c r="Q10" t="s">
        <v>53</v>
      </c>
      <c r="R10" t="s">
        <v>45</v>
      </c>
      <c r="S10" t="s">
        <v>75</v>
      </c>
      <c r="T10" t="str">
        <f>IF(Table1345683[[#This Row],[Pentecostés]]="","",""", """)</f>
        <v>", "</v>
      </c>
      <c r="U10" t="s">
        <v>28</v>
      </c>
      <c r="V10" t="str">
        <f>IF(Table1345683[[#This Row],[Virgen]]="","",""", """)</f>
        <v>", "</v>
      </c>
      <c r="W10" t="s">
        <v>66</v>
      </c>
      <c r="X10" t="str">
        <f>IF(Table1345683[[#This Row],[Niños]]="","",""", """)</f>
        <v/>
      </c>
      <c r="Z10" t="str">
        <f>IF(Table1345683[[#This Row],[Laudes]]="","",""", """)</f>
        <v/>
      </c>
      <c r="AB10" t="str">
        <f>IF(Table1345683[[#This Row],[Entrada]]="","",""", """)</f>
        <v/>
      </c>
      <c r="AD10" t="s">
        <v>54</v>
      </c>
      <c r="AE10" s="4" t="str" cm="1">
        <f t="array" ref="AE1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AG10, "/", _xlpm.texto_limpio, ".html")
)</f>
        <v>/cantos/resucito/a/abraham.html</v>
      </c>
      <c r="AF10" t="s">
        <v>55</v>
      </c>
      <c r="AG10" t="str">
        <f>IF(Table1345683[[#This Row],[Categoria]]="Liturgia","liturgia",LOWER(LEFT(Table1345683[[#This Row],[Titulo]],1)))</f>
        <v>a</v>
      </c>
      <c r="AH10" t="str">
        <f>LOWER(LEFT(Table1345683[[#This Row],[Titulo]],1))</f>
        <v>a</v>
      </c>
      <c r="AI10" t="str">
        <f>LOWER(LEFT(Table1345683[[#This Row],[Categoria]],1))</f>
        <v>p</v>
      </c>
      <c r="AJ10" t="str">
        <f>_xlfn.CONCAT(Table1345683[[#This Row],[ID]:[c021]])</f>
        <v>{id:9,title: "Abraham", subtitle: "Génesis 18,1–5 – Teofanía de Mambré", category: "Precatecumenado", moments: ["Laudes/Visperas", "Entrada", "Antiguo Testamento"], url: "/cantos/resucito/a/abraham.html"},</v>
      </c>
      <c r="AK10" t="str">
        <f>UPPER(Table1345683[[#This Row],[Titulo]])</f>
        <v>ABRAHAM</v>
      </c>
      <c r="AL10" t="str">
        <f>LOWER(SUBSTITUTE(Table1345683[[#This Row],[CANTO]], " ", ""))</f>
        <v>abraham</v>
      </c>
      <c r="AM10" t="str">
        <f>Table1345683[[#This Row],[Subtitle5]]</f>
        <v>Génesis 18,1–5 – Teofanía de Mambré</v>
      </c>
      <c r="AO10" t="str">
        <f>[1]!Table1[[#Headers],[CANTO]]</f>
        <v>CANTO</v>
      </c>
      <c r="AP10" t="str">
        <f>Table1345683[[#This Row],[CANTO]]</f>
        <v>ABRAHAM</v>
      </c>
    </row>
    <row r="11" spans="1:42" x14ac:dyDescent="0.35">
      <c r="A11">
        <v>9</v>
      </c>
      <c r="B11" t="s">
        <v>42</v>
      </c>
      <c r="C11">
        <v>11</v>
      </c>
      <c r="D11" t="s">
        <v>43</v>
      </c>
      <c r="E11" t="s">
        <v>44</v>
      </c>
      <c r="F11" t="s">
        <v>45</v>
      </c>
      <c r="G11" t="s">
        <v>82</v>
      </c>
      <c r="H11" t="s">
        <v>47</v>
      </c>
      <c r="I11" t="s">
        <v>48</v>
      </c>
      <c r="J11" t="s">
        <v>45</v>
      </c>
      <c r="K11" t="s">
        <v>83</v>
      </c>
      <c r="L11" t="s">
        <v>50</v>
      </c>
      <c r="M11" t="s">
        <v>51</v>
      </c>
      <c r="N11" t="s">
        <v>45</v>
      </c>
      <c r="O11" t="s">
        <v>58</v>
      </c>
      <c r="P11" t="s">
        <v>45</v>
      </c>
      <c r="Q11" t="s">
        <v>53</v>
      </c>
      <c r="R11" t="s">
        <v>45</v>
      </c>
      <c r="S11" t="s">
        <v>18</v>
      </c>
      <c r="T11" t="str">
        <f>IF(Table1345683[[#This Row],[Pentecostés]]="","",""", """)</f>
        <v/>
      </c>
      <c r="V11" t="str">
        <f>IF(Table1345683[[#This Row],[Virgen]]="","",""", """)</f>
        <v/>
      </c>
      <c r="X11" t="str">
        <f>IF(Table1345683[[#This Row],[Niños]]="","",""", """)</f>
        <v/>
      </c>
      <c r="Z11" t="str">
        <f>IF(Table1345683[[#This Row],[Laudes]]="","",""", """)</f>
        <v/>
      </c>
      <c r="AB11" t="str">
        <f>IF(Table1345683[[#This Row],[Entrada]]="","",""", """)</f>
        <v/>
      </c>
      <c r="AD11" t="s">
        <v>54</v>
      </c>
      <c r="AE11" s="4" t="str" cm="1">
        <f t="array" ref="AE1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AG11, "/", _xlpm.texto_limpio, ".html")
)</f>
        <v>/cantos/resucito/a/aclamadalsenor.html</v>
      </c>
      <c r="AF11" t="s">
        <v>55</v>
      </c>
      <c r="AG11" t="str">
        <f>IF(Table1345683[[#This Row],[Categoria]]="Liturgia","liturgia",LOWER(LEFT(Table1345683[[#This Row],[Titulo]],1)))</f>
        <v>a</v>
      </c>
      <c r="AH11" t="str">
        <f>LOWER(LEFT(Table1345683[[#This Row],[Titulo]],1))</f>
        <v>a</v>
      </c>
      <c r="AI11" t="str">
        <f>LOWER(LEFT(Table1345683[[#This Row],[Categoria]],1))</f>
        <v>p</v>
      </c>
      <c r="AJ11" t="str">
        <f>_xlfn.CONCAT(Table1345683[[#This Row],[ID]:[c021]])</f>
        <v>{id:11,title: "Aclamad al Señor", subtitle: "Salmo 100 (99)", category: "Precatecumenado", moments: ["Pascua"], url: "/cantos/resucito/a/aclamadalsenor.html"},</v>
      </c>
      <c r="AK11" t="str">
        <f>UPPER(Table1345683[[#This Row],[Titulo]])</f>
        <v>ACLAMAD AL SEÑOR</v>
      </c>
      <c r="AL11" t="str">
        <f>LOWER(SUBSTITUTE(Table1345683[[#This Row],[CANTO]], " ", ""))</f>
        <v>aclamadalseñor</v>
      </c>
      <c r="AM11" t="str">
        <f>Table1345683[[#This Row],[Subtitle5]]</f>
        <v>Salmo 100 (99)</v>
      </c>
      <c r="AO11" t="str">
        <f>[1]!Table1[[#Headers],[CANTO]]</f>
        <v>CANTO</v>
      </c>
      <c r="AP11" t="str">
        <f>Table1345683[[#This Row],[CANTO]]</f>
        <v>ACLAMAD AL SEÑOR</v>
      </c>
    </row>
    <row r="12" spans="1:42" x14ac:dyDescent="0.35">
      <c r="A12">
        <v>10</v>
      </c>
      <c r="B12" t="s">
        <v>42</v>
      </c>
      <c r="C12">
        <v>13</v>
      </c>
      <c r="D12" t="s">
        <v>43</v>
      </c>
      <c r="E12" t="s">
        <v>44</v>
      </c>
      <c r="F12" t="s">
        <v>45</v>
      </c>
      <c r="G12" t="s">
        <v>86</v>
      </c>
      <c r="H12" t="s">
        <v>47</v>
      </c>
      <c r="I12" t="s">
        <v>48</v>
      </c>
      <c r="J12" t="s">
        <v>45</v>
      </c>
      <c r="K12" t="s">
        <v>87</v>
      </c>
      <c r="L12" t="s">
        <v>50</v>
      </c>
      <c r="M12" t="s">
        <v>51</v>
      </c>
      <c r="N12" t="s">
        <v>45</v>
      </c>
      <c r="O12" t="s">
        <v>58</v>
      </c>
      <c r="P12" t="s">
        <v>45</v>
      </c>
      <c r="Q12" t="s">
        <v>53</v>
      </c>
      <c r="R12" t="s">
        <v>45</v>
      </c>
      <c r="S12" t="s">
        <v>75</v>
      </c>
      <c r="T12" t="str">
        <f>IF(Table1345683[[#This Row],[Pentecostés]]="","",""", """)</f>
        <v>", "</v>
      </c>
      <c r="U12" t="s">
        <v>66</v>
      </c>
      <c r="V12" t="str">
        <f>IF(Table1345683[[#This Row],[Virgen]]="","",""", """)</f>
        <v/>
      </c>
      <c r="X12" t="str">
        <f>IF(Table1345683[[#This Row],[Niños]]="","",""", """)</f>
        <v/>
      </c>
      <c r="Z12" t="str">
        <f>IF(Table1345683[[#This Row],[Laudes]]="","",""", """)</f>
        <v/>
      </c>
      <c r="AB12" t="str">
        <f>IF(Table1345683[[#This Row],[Entrada]]="","",""", """)</f>
        <v/>
      </c>
      <c r="AD12" t="s">
        <v>54</v>
      </c>
      <c r="AE12" s="4" t="str" cm="1">
        <f t="array" ref="AE1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AG12, "/", _xlpm.texto_limpio, ".html")
)</f>
        <v>/cantos/resucito/a/aldespertar.html</v>
      </c>
      <c r="AF12" t="s">
        <v>55</v>
      </c>
      <c r="AG12" t="str">
        <f>IF(Table1345683[[#This Row],[Categoria]]="Liturgia","liturgia",LOWER(LEFT(Table1345683[[#This Row],[Titulo]],1)))</f>
        <v>a</v>
      </c>
      <c r="AH12" t="str">
        <f>LOWER(LEFT(Table1345683[[#This Row],[Titulo]],1))</f>
        <v>a</v>
      </c>
      <c r="AI12" t="str">
        <f>LOWER(LEFT(Table1345683[[#This Row],[Categoria]],1))</f>
        <v>p</v>
      </c>
      <c r="AJ12" t="str">
        <f>_xlfn.CONCAT(Table1345683[[#This Row],[ID]:[c021]])</f>
        <v>{id:13,title: "Al despertar", subtitle: "Salmo 17 (16) ", category: "Precatecumenado", moments: ["Laudes/Visperas", "Antiguo Testamento"], url: "/cantos/resucito/a/aldespertar.html"},</v>
      </c>
      <c r="AK12" t="str">
        <f>UPPER(Table1345683[[#This Row],[Titulo]])</f>
        <v>AL DESPERTAR</v>
      </c>
      <c r="AL12" t="str">
        <f>LOWER(SUBSTITUTE(Table1345683[[#This Row],[CANTO]], " ", ""))</f>
        <v>aldespertar</v>
      </c>
      <c r="AM12" t="str">
        <f>Table1345683[[#This Row],[Subtitle5]]</f>
        <v xml:space="preserve">Salmo 17 (16) </v>
      </c>
      <c r="AO12" t="str">
        <f>[1]!Table1[[#Headers],[CANTO]]</f>
        <v>CANTO</v>
      </c>
      <c r="AP12" t="str">
        <f>Table1345683[[#This Row],[CANTO]]</f>
        <v>AL DESPERTAR</v>
      </c>
    </row>
    <row r="13" spans="1:42" x14ac:dyDescent="0.35">
      <c r="A13">
        <v>11</v>
      </c>
      <c r="B13" t="s">
        <v>42</v>
      </c>
      <c r="C13">
        <v>14</v>
      </c>
      <c r="D13" t="s">
        <v>43</v>
      </c>
      <c r="E13" t="s">
        <v>44</v>
      </c>
      <c r="F13" t="s">
        <v>45</v>
      </c>
      <c r="G13" t="s">
        <v>88</v>
      </c>
      <c r="H13" t="s">
        <v>47</v>
      </c>
      <c r="I13" t="s">
        <v>48</v>
      </c>
      <c r="J13" t="s">
        <v>45</v>
      </c>
      <c r="K13" t="s">
        <v>89</v>
      </c>
      <c r="L13" t="s">
        <v>50</v>
      </c>
      <c r="M13" t="s">
        <v>51</v>
      </c>
      <c r="N13" t="s">
        <v>45</v>
      </c>
      <c r="O13" t="s">
        <v>58</v>
      </c>
      <c r="P13" t="s">
        <v>45</v>
      </c>
      <c r="Q13" t="s">
        <v>53</v>
      </c>
      <c r="R13" t="s">
        <v>45</v>
      </c>
      <c r="S13" t="s">
        <v>90</v>
      </c>
      <c r="T13" t="str">
        <f>IF(Table1345683[[#This Row],[Pentecostés]]="","",""", """)</f>
        <v>", "</v>
      </c>
      <c r="U13" t="s">
        <v>24</v>
      </c>
      <c r="V13" t="str">
        <f>IF(Table1345683[[#This Row],[Virgen]]="","",""", """)</f>
        <v/>
      </c>
      <c r="X13" t="str">
        <f>IF(Table1345683[[#This Row],[Niños]]="","",""", """)</f>
        <v/>
      </c>
      <c r="Z13" t="str">
        <f>IF(Table1345683[[#This Row],[Laudes]]="","",""", """)</f>
        <v/>
      </c>
      <c r="AB13" t="str">
        <f>IF(Table1345683[[#This Row],[Entrada]]="","",""", """)</f>
        <v/>
      </c>
      <c r="AD13" t="s">
        <v>54</v>
      </c>
      <c r="AE13" s="4" t="str" cm="1">
        <f t="array" ref="AE1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AG13, "/", _xlpm.texto_limpio, ".html")
)</f>
        <v>/cantos/resucito/a/alabadalsenorenelcielo.html</v>
      </c>
      <c r="AF13" t="s">
        <v>55</v>
      </c>
      <c r="AG13" t="str">
        <f>IF(Table1345683[[#This Row],[Categoria]]="Liturgia","liturgia",LOWER(LEFT(Table1345683[[#This Row],[Titulo]],1)))</f>
        <v>a</v>
      </c>
      <c r="AH13" t="str">
        <f>LOWER(LEFT(Table1345683[[#This Row],[Titulo]],1))</f>
        <v>a</v>
      </c>
      <c r="AI13" t="str">
        <f>LOWER(LEFT(Table1345683[[#This Row],[Categoria]],1))</f>
        <v>p</v>
      </c>
      <c r="AJ13" t="str">
        <f>_xlfn.CONCAT(Table1345683[[#This Row],[ID]:[c021]])</f>
        <v>{id:14,title: "Alabad al Señor en el cielo", subtitle: "Salmo 148 ", category: "Precatecumenado", moments: ["Navidad", "Niños"], url: "/cantos/resucito/a/alabadalsenorenelcielo.html"},</v>
      </c>
      <c r="AK13" t="str">
        <f>UPPER(Table1345683[[#This Row],[Titulo]])</f>
        <v>ALABAD AL SEÑOR EN EL CIELO</v>
      </c>
      <c r="AL13" t="str">
        <f>LOWER(SUBSTITUTE(Table1345683[[#This Row],[CANTO]], " ", ""))</f>
        <v>alabadalseñorenelcielo</v>
      </c>
      <c r="AM13" t="str">
        <f>Table1345683[[#This Row],[Subtitle5]]</f>
        <v xml:space="preserve">Salmo 148 </v>
      </c>
      <c r="AO13" t="str">
        <f>[1]!Table1[[#Headers],[CANTO]]</f>
        <v>CANTO</v>
      </c>
      <c r="AP13" t="str">
        <f>Table1345683[[#This Row],[CANTO]]</f>
        <v>ALABAD AL SEÑOR EN EL CIELO</v>
      </c>
    </row>
    <row r="14" spans="1:42" x14ac:dyDescent="0.35">
      <c r="A14">
        <v>12</v>
      </c>
      <c r="B14" t="s">
        <v>42</v>
      </c>
      <c r="C14">
        <v>15</v>
      </c>
      <c r="D14" t="s">
        <v>43</v>
      </c>
      <c r="E14" t="s">
        <v>44</v>
      </c>
      <c r="F14" t="s">
        <v>45</v>
      </c>
      <c r="G14" t="s">
        <v>91</v>
      </c>
      <c r="H14" t="s">
        <v>47</v>
      </c>
      <c r="I14" t="s">
        <v>48</v>
      </c>
      <c r="J14" t="s">
        <v>45</v>
      </c>
      <c r="K14" t="s">
        <v>92</v>
      </c>
      <c r="L14" t="s">
        <v>50</v>
      </c>
      <c r="M14" t="s">
        <v>51</v>
      </c>
      <c r="N14" t="s">
        <v>45</v>
      </c>
      <c r="O14" t="s">
        <v>58</v>
      </c>
      <c r="P14" t="s">
        <v>45</v>
      </c>
      <c r="Q14" t="s">
        <v>53</v>
      </c>
      <c r="R14" t="s">
        <v>45</v>
      </c>
      <c r="S14" t="s">
        <v>93</v>
      </c>
      <c r="T14" t="str">
        <f>IF(Table1345683[[#This Row],[Pentecostés]]="","",""", """)</f>
        <v>", "</v>
      </c>
      <c r="U14" t="s">
        <v>90</v>
      </c>
      <c r="V14" t="str">
        <f>IF(Table1345683[[#This Row],[Virgen]]="","",""", """)</f>
        <v>", "</v>
      </c>
      <c r="W14" t="s">
        <v>94</v>
      </c>
      <c r="X14" t="str">
        <f>IF(Table1345683[[#This Row],[Niños]]="","",""", """)</f>
        <v/>
      </c>
      <c r="Z14" t="str">
        <f>IF(Table1345683[[#This Row],[Laudes]]="","",""", """)</f>
        <v/>
      </c>
      <c r="AB14" t="str">
        <f>IF(Table1345683[[#This Row],[Entrada]]="","",""", """)</f>
        <v/>
      </c>
      <c r="AD14" t="s">
        <v>54</v>
      </c>
      <c r="AE14" s="4" t="str" cm="1">
        <f t="array" ref="AE1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AG14, "/", _xlpm.texto_limpio, ".html")
)</f>
        <v>/cantos/resucito/a/alegriahanacidoelsalvador.html</v>
      </c>
      <c r="AF14" t="s">
        <v>55</v>
      </c>
      <c r="AG14" t="str">
        <f>IF(Table1345683[[#This Row],[Categoria]]="Liturgia","liturgia",LOWER(LEFT(Table1345683[[#This Row],[Titulo]],1)))</f>
        <v>a</v>
      </c>
      <c r="AH14" t="str">
        <f>LOWER(LEFT(Table1345683[[#This Row],[Titulo]],1))</f>
        <v>a</v>
      </c>
      <c r="AI14" t="str">
        <f>LOWER(LEFT(Table1345683[[#This Row],[Categoria]],1))</f>
        <v>p</v>
      </c>
      <c r="AJ14" t="str">
        <f>_xlfn.CONCAT(Table1345683[[#This Row],[ID]:[c021]])</f>
        <v>{id:15,title: "Alegría, ha nacido el salvador", subtitle: "Villancico (Kiko Argüello)", category: "Precatecumenado", moments: ["Adviento", "Navidad", "Ordinario"], url: "/cantos/resucito/a/alegriahanacidoelsalvador.html"},</v>
      </c>
      <c r="AK14" t="str">
        <f>UPPER(Table1345683[[#This Row],[Titulo]])</f>
        <v>ALEGRÍA, HA NACIDO EL SALVADOR</v>
      </c>
      <c r="AL14" t="str">
        <f>LOWER(SUBSTITUTE(Table1345683[[#This Row],[CANTO]], " ", ""))</f>
        <v>alegría,hanacidoelsalvador</v>
      </c>
      <c r="AM14" t="str">
        <f>Table1345683[[#This Row],[Subtitle5]]</f>
        <v>Villancico (Kiko Argüello)</v>
      </c>
      <c r="AO14" t="str">
        <f>[1]!Table1[[#Headers],[CANTO]]</f>
        <v>CANTO</v>
      </c>
      <c r="AP14" t="str">
        <f>Table1345683[[#This Row],[CANTO]]</f>
        <v>ALEGRÍA, HA NACIDO EL SALVADOR</v>
      </c>
    </row>
    <row r="15" spans="1:42" x14ac:dyDescent="0.35">
      <c r="A15">
        <v>13</v>
      </c>
      <c r="B15" t="s">
        <v>42</v>
      </c>
      <c r="C15">
        <v>18</v>
      </c>
      <c r="D15" t="s">
        <v>43</v>
      </c>
      <c r="E15" t="s">
        <v>44</v>
      </c>
      <c r="F15" t="s">
        <v>45</v>
      </c>
      <c r="G15" t="s">
        <v>99</v>
      </c>
      <c r="H15" t="s">
        <v>47</v>
      </c>
      <c r="I15" t="s">
        <v>48</v>
      </c>
      <c r="J15" t="s">
        <v>45</v>
      </c>
      <c r="K15" t="s">
        <v>100</v>
      </c>
      <c r="L15" t="s">
        <v>50</v>
      </c>
      <c r="M15" t="s">
        <v>51</v>
      </c>
      <c r="N15" t="s">
        <v>45</v>
      </c>
      <c r="O15" t="s">
        <v>58</v>
      </c>
      <c r="P15" t="s">
        <v>45</v>
      </c>
      <c r="Q15" t="s">
        <v>53</v>
      </c>
      <c r="R15" t="s">
        <v>45</v>
      </c>
      <c r="S15" t="s">
        <v>18</v>
      </c>
      <c r="T15" t="str">
        <f>IF(Table1345683[[#This Row],[Pentecostés]]="","",""", """)</f>
        <v>", "</v>
      </c>
      <c r="U15" t="s">
        <v>24</v>
      </c>
      <c r="V15" t="str">
        <f>IF(Table1345683[[#This Row],[Virgen]]="","",""", """)</f>
        <v>", "</v>
      </c>
      <c r="W15" t="s">
        <v>101</v>
      </c>
      <c r="X15" t="str">
        <f>IF(Table1345683[[#This Row],[Niños]]="","",""", """)</f>
        <v>", "</v>
      </c>
      <c r="Y15" t="s">
        <v>66</v>
      </c>
      <c r="Z15" t="str">
        <f>IF(Table1345683[[#This Row],[Laudes]]="","",""", """)</f>
        <v/>
      </c>
      <c r="AB15" t="str">
        <f>IF(Table1345683[[#This Row],[Entrada]]="","",""", """)</f>
        <v/>
      </c>
      <c r="AD15" t="s">
        <v>54</v>
      </c>
      <c r="AE15" s="4" t="str" cm="1">
        <f t="array" ref="AE1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AG15, "/", _xlpm.texto_limpio, ".html")
)</f>
        <v>/cantos/resucito/a/aleluyaalabadalsenor.html</v>
      </c>
      <c r="AF15" t="s">
        <v>55</v>
      </c>
      <c r="AG15" t="str">
        <f>IF(Table1345683[[#This Row],[Categoria]]="Liturgia","liturgia",LOWER(LEFT(Table1345683[[#This Row],[Titulo]],1)))</f>
        <v>a</v>
      </c>
      <c r="AH15" t="str">
        <f>LOWER(LEFT(Table1345683[[#This Row],[Titulo]],1))</f>
        <v>a</v>
      </c>
      <c r="AI15" t="str">
        <f>LOWER(LEFT(Table1345683[[#This Row],[Categoria]],1))</f>
        <v>p</v>
      </c>
      <c r="AJ15" t="str">
        <f>_xlfn.CONCAT(Table1345683[[#This Row],[ID]:[c021]])</f>
        <v>{id:18,title: "Aleluya, alabad al Señor", subtitle: "Salmo 150", category: "Precatecumenado", moments: ["Pascua", "Niños", "Paz", "Antiguo Testamento"], url: "/cantos/resucito/a/aleluyaalabadalsenor.html"},</v>
      </c>
      <c r="AK15" t="str">
        <f>UPPER(Table1345683[[#This Row],[Titulo]])</f>
        <v>ALELUYA, ALABAD AL SEÑOR</v>
      </c>
      <c r="AL15" t="str">
        <f>LOWER(SUBSTITUTE(Table1345683[[#This Row],[CANTO]], " ", ""))</f>
        <v>aleluya,alabadalseñor</v>
      </c>
      <c r="AM15" t="str">
        <f>Table1345683[[#This Row],[Subtitle5]]</f>
        <v>Salmo 150</v>
      </c>
      <c r="AO15" t="str">
        <f>[1]!Table1[[#Headers],[CANTO]]</f>
        <v>CANTO</v>
      </c>
      <c r="AP15" t="str">
        <f>Table1345683[[#This Row],[CANTO]]</f>
        <v>ALELUYA, ALABAD AL SEÑOR</v>
      </c>
    </row>
    <row r="16" spans="1:42" x14ac:dyDescent="0.35">
      <c r="A16">
        <v>14</v>
      </c>
      <c r="B16" t="s">
        <v>42</v>
      </c>
      <c r="C16">
        <v>19</v>
      </c>
      <c r="D16" t="s">
        <v>43</v>
      </c>
      <c r="E16" t="s">
        <v>44</v>
      </c>
      <c r="F16" t="s">
        <v>45</v>
      </c>
      <c r="G16" t="s">
        <v>102</v>
      </c>
      <c r="H16" t="s">
        <v>47</v>
      </c>
      <c r="I16" t="s">
        <v>48</v>
      </c>
      <c r="J16" t="s">
        <v>45</v>
      </c>
      <c r="K16" t="s">
        <v>103</v>
      </c>
      <c r="L16" t="s">
        <v>50</v>
      </c>
      <c r="M16" t="s">
        <v>51</v>
      </c>
      <c r="N16" t="s">
        <v>45</v>
      </c>
      <c r="O16" t="s">
        <v>58</v>
      </c>
      <c r="P16" t="s">
        <v>45</v>
      </c>
      <c r="Q16" t="s">
        <v>53</v>
      </c>
      <c r="R16" t="s">
        <v>45</v>
      </c>
      <c r="S16" t="s">
        <v>75</v>
      </c>
      <c r="T16" t="str">
        <f>IF(Table1345683[[#This Row],[Pentecostés]]="","",""", """)</f>
        <v>", "</v>
      </c>
      <c r="U16" t="s">
        <v>59</v>
      </c>
      <c r="V16" t="str">
        <f>IF(Table1345683[[#This Row],[Virgen]]="","",""", """)</f>
        <v>", "</v>
      </c>
      <c r="W16" t="s">
        <v>62</v>
      </c>
      <c r="X16" t="str">
        <f>IF(Table1345683[[#This Row],[Niños]]="","",""", """)</f>
        <v/>
      </c>
      <c r="Z16" t="str">
        <f>IF(Table1345683[[#This Row],[Laudes]]="","",""", """)</f>
        <v/>
      </c>
      <c r="AB16" t="str">
        <f>IF(Table1345683[[#This Row],[Entrada]]="","",""", """)</f>
        <v/>
      </c>
      <c r="AD16" t="s">
        <v>54</v>
      </c>
      <c r="AE16" s="4" t="str" cm="1">
        <f t="array" ref="AE1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AG16, "/", _xlpm.texto_limpio, ".html")
)</f>
        <v>/cantos/resucito/a/aleluyabendecidalsenor.html</v>
      </c>
      <c r="AF16" t="s">
        <v>55</v>
      </c>
      <c r="AG16" t="str">
        <f>IF(Table1345683[[#This Row],[Categoria]]="Liturgia","liturgia",LOWER(LEFT(Table1345683[[#This Row],[Titulo]],1)))</f>
        <v>a</v>
      </c>
      <c r="AH16" t="str">
        <f>LOWER(LEFT(Table1345683[[#This Row],[Titulo]],1))</f>
        <v>a</v>
      </c>
      <c r="AI16" t="str">
        <f>LOWER(LEFT(Table1345683[[#This Row],[Categoria]],1))</f>
        <v>p</v>
      </c>
      <c r="AJ16" t="str">
        <f>_xlfn.CONCAT(Table1345683[[#This Row],[ID]:[c021]])</f>
        <v>{id:19,title: "Aleluya, bendecid al Señor", subtitle: "Salmo 1.34 (1.33) - Melodía hebraica", category: "Precatecumenado", moments: ["Laudes/Visperas", "Comunión", "Nuevo Testamento"], url: "/cantos/resucito/a/aleluyabendecidalsenor.html"},</v>
      </c>
      <c r="AK16" t="str">
        <f>UPPER(Table1345683[[#This Row],[Titulo]])</f>
        <v>ALELUYA, BENDECID AL SEÑOR</v>
      </c>
      <c r="AL16" t="str">
        <f>LOWER(SUBSTITUTE(Table1345683[[#This Row],[CANTO]], " ", ""))</f>
        <v>aleluya,bendecidalseñor</v>
      </c>
      <c r="AM16" t="str">
        <f>Table1345683[[#This Row],[Subtitle5]]</f>
        <v>Salmo 1.34 (1.33) - Melodía hebraica</v>
      </c>
      <c r="AO16" t="str">
        <f>[1]!Table1[[#Headers],[CANTO]]</f>
        <v>CANTO</v>
      </c>
      <c r="AP16" t="str">
        <f>Table1345683[[#This Row],[CANTO]]</f>
        <v>ALELUYA, BENDECID AL SEÑOR</v>
      </c>
    </row>
    <row r="17" spans="1:42" x14ac:dyDescent="0.35">
      <c r="A17">
        <v>15</v>
      </c>
      <c r="B17" t="s">
        <v>42</v>
      </c>
      <c r="C17">
        <v>20</v>
      </c>
      <c r="D17" t="s">
        <v>43</v>
      </c>
      <c r="E17" t="s">
        <v>44</v>
      </c>
      <c r="F17" t="s">
        <v>45</v>
      </c>
      <c r="G17" t="s">
        <v>104</v>
      </c>
      <c r="H17" t="s">
        <v>47</v>
      </c>
      <c r="I17" t="s">
        <v>48</v>
      </c>
      <c r="J17" t="s">
        <v>45</v>
      </c>
      <c r="K17" t="s">
        <v>105</v>
      </c>
      <c r="L17" t="s">
        <v>50</v>
      </c>
      <c r="M17" t="s">
        <v>51</v>
      </c>
      <c r="N17" t="s">
        <v>45</v>
      </c>
      <c r="O17" t="s">
        <v>58</v>
      </c>
      <c r="P17" t="s">
        <v>45</v>
      </c>
      <c r="Q17" t="s">
        <v>53</v>
      </c>
      <c r="R17" t="s">
        <v>45</v>
      </c>
      <c r="S17" t="s">
        <v>28</v>
      </c>
      <c r="T17" t="str">
        <f>IF(Table1345683[[#This Row],[Pentecostés]]="","",""", """)</f>
        <v>", "</v>
      </c>
      <c r="U17" t="s">
        <v>66</v>
      </c>
      <c r="V17" t="str">
        <f>IF(Table1345683[[#This Row],[Virgen]]="","",""", """)</f>
        <v/>
      </c>
      <c r="X17" t="str">
        <f>IF(Table1345683[[#This Row],[Niños]]="","",""", """)</f>
        <v/>
      </c>
      <c r="Z17" t="str">
        <f>IF(Table1345683[[#This Row],[Laudes]]="","",""", """)</f>
        <v/>
      </c>
      <c r="AB17" t="str">
        <f>IF(Table1345683[[#This Row],[Entrada]]="","",""", """)</f>
        <v/>
      </c>
      <c r="AD17" t="s">
        <v>54</v>
      </c>
      <c r="AE17" s="4" t="str" cm="1">
        <f t="array" ref="AE1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AG17, "/", _xlpm.texto_limpio, ".html")
)</f>
        <v>/cantos/resucito/a/aleluyayallegoelreino.html</v>
      </c>
      <c r="AF17" t="s">
        <v>55</v>
      </c>
      <c r="AG17" t="str">
        <f>IF(Table1345683[[#This Row],[Categoria]]="Liturgia","liturgia",LOWER(LEFT(Table1345683[[#This Row],[Titulo]],1)))</f>
        <v>a</v>
      </c>
      <c r="AH17" t="str">
        <f>LOWER(LEFT(Table1345683[[#This Row],[Titulo]],1))</f>
        <v>a</v>
      </c>
      <c r="AI17" t="str">
        <f>LOWER(LEFT(Table1345683[[#This Row],[Categoria]],1))</f>
        <v>p</v>
      </c>
      <c r="AJ17" t="str">
        <f>_xlfn.CONCAT(Table1345683[[#This Row],[ID]:[c021]])</f>
        <v>{id:20,title: "Aleluya, ya llegó el reino", subtitle: "Apocalipsis 19,6-9", category: "Precatecumenado", moments: ["Entrada", "Antiguo Testamento"], url: "/cantos/resucito/a/aleluyayallegoelreino.html"},</v>
      </c>
      <c r="AK17" t="str">
        <f>UPPER(Table1345683[[#This Row],[Titulo]])</f>
        <v>ALELUYA, YA LLEGÓ EL REINO</v>
      </c>
      <c r="AL17" t="str">
        <f>LOWER(SUBSTITUTE(Table1345683[[#This Row],[CANTO]], " ", ""))</f>
        <v>aleluya,yallegóelreino</v>
      </c>
      <c r="AM17" t="str">
        <f>Table1345683[[#This Row],[Subtitle5]]</f>
        <v>Apocalipsis 19,6-9</v>
      </c>
      <c r="AO17" t="str">
        <f>[1]!Table1[[#Headers],[CANTO]]</f>
        <v>CANTO</v>
      </c>
      <c r="AP17" t="str">
        <f>Table1345683[[#This Row],[CANTO]]</f>
        <v>ALELUYA, YA LLEGÓ EL REINO</v>
      </c>
    </row>
    <row r="18" spans="1:42" x14ac:dyDescent="0.35">
      <c r="A18">
        <v>16</v>
      </c>
      <c r="B18" t="s">
        <v>42</v>
      </c>
      <c r="C18">
        <v>21</v>
      </c>
      <c r="D18" t="s">
        <v>43</v>
      </c>
      <c r="E18" t="s">
        <v>44</v>
      </c>
      <c r="F18" t="s">
        <v>45</v>
      </c>
      <c r="G18" t="s">
        <v>106</v>
      </c>
      <c r="H18" t="s">
        <v>47</v>
      </c>
      <c r="I18" t="s">
        <v>48</v>
      </c>
      <c r="J18" t="s">
        <v>45</v>
      </c>
      <c r="K18" t="s">
        <v>107</v>
      </c>
      <c r="L18" t="s">
        <v>50</v>
      </c>
      <c r="M18" t="s">
        <v>51</v>
      </c>
      <c r="N18" t="s">
        <v>45</v>
      </c>
      <c r="O18" t="s">
        <v>58</v>
      </c>
      <c r="P18" t="s">
        <v>45</v>
      </c>
      <c r="Q18" t="s">
        <v>53</v>
      </c>
      <c r="R18" t="s">
        <v>45</v>
      </c>
      <c r="S18" t="s">
        <v>28</v>
      </c>
      <c r="T18" t="str">
        <f>IF(Table1345683[[#This Row],[Pentecostés]]="","",""", """)</f>
        <v>", "</v>
      </c>
      <c r="U18" t="s">
        <v>62</v>
      </c>
      <c r="V18" t="str">
        <f>IF(Table1345683[[#This Row],[Virgen]]="","",""", """)</f>
        <v/>
      </c>
      <c r="X18" t="str">
        <f>IF(Table1345683[[#This Row],[Niños]]="","",""", """)</f>
        <v/>
      </c>
      <c r="Z18" t="str">
        <f>IF(Table1345683[[#This Row],[Laudes]]="","",""", """)</f>
        <v/>
      </c>
      <c r="AB18" t="str">
        <f>IF(Table1345683[[#This Row],[Entrada]]="","",""", """)</f>
        <v/>
      </c>
      <c r="AD18" t="s">
        <v>54</v>
      </c>
      <c r="AE18" s="4" t="str" cm="1">
        <f t="array" ref="AE1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AG18, "/", _xlpm.texto_limpio, ".html")
)</f>
        <v>/cantos/resucito/a/alzaospuertas.html</v>
      </c>
      <c r="AF18" t="s">
        <v>55</v>
      </c>
      <c r="AG18" t="str">
        <f>IF(Table1345683[[#This Row],[Categoria]]="Liturgia","liturgia",LOWER(LEFT(Table1345683[[#This Row],[Titulo]],1)))</f>
        <v>a</v>
      </c>
      <c r="AH18" t="str">
        <f>LOWER(LEFT(Table1345683[[#This Row],[Titulo]],1))</f>
        <v>a</v>
      </c>
      <c r="AI18" t="str">
        <f>LOWER(LEFT(Table1345683[[#This Row],[Categoria]],1))</f>
        <v>p</v>
      </c>
      <c r="AJ18" t="str">
        <f>_xlfn.CONCAT(Table1345683[[#This Row],[ID]:[c021]])</f>
        <v>{id:21,title: "Alzaos, puertas", subtitle: "Salmo 24 (23)", category: "Precatecumenado", moments: ["Entrada", "Nuevo Testamento"], url: "/cantos/resucito/a/alzaospuertas.html"},</v>
      </c>
      <c r="AK18" t="str">
        <f>UPPER(Table1345683[[#This Row],[Titulo]])</f>
        <v>ALZAOS, PUERTAS</v>
      </c>
      <c r="AL18" t="str">
        <f>LOWER(SUBSTITUTE(Table1345683[[#This Row],[CANTO]], " ", ""))</f>
        <v>alzaos,puertas</v>
      </c>
      <c r="AM18" t="str">
        <f>Table1345683[[#This Row],[Subtitle5]]</f>
        <v>Salmo 24 (23)</v>
      </c>
      <c r="AO18" t="str">
        <f>[1]!Table1[[#Headers],[CANTO]]</f>
        <v>CANTO</v>
      </c>
      <c r="AP18" t="str">
        <f>Table1345683[[#This Row],[CANTO]]</f>
        <v>ALZAOS, PUERTAS</v>
      </c>
    </row>
    <row r="19" spans="1:42" x14ac:dyDescent="0.35">
      <c r="A19">
        <v>17</v>
      </c>
      <c r="B19" t="s">
        <v>42</v>
      </c>
      <c r="C19">
        <v>22</v>
      </c>
      <c r="D19" t="s">
        <v>43</v>
      </c>
      <c r="E19" t="s">
        <v>44</v>
      </c>
      <c r="F19" t="s">
        <v>45</v>
      </c>
      <c r="G19" t="s">
        <v>108</v>
      </c>
      <c r="H19" t="s">
        <v>47</v>
      </c>
      <c r="I19" t="s">
        <v>48</v>
      </c>
      <c r="J19" t="s">
        <v>45</v>
      </c>
      <c r="K19" t="s">
        <v>109</v>
      </c>
      <c r="L19" t="s">
        <v>50</v>
      </c>
      <c r="M19" t="s">
        <v>51</v>
      </c>
      <c r="N19" t="s">
        <v>45</v>
      </c>
      <c r="O19" t="s">
        <v>58</v>
      </c>
      <c r="P19" t="s">
        <v>45</v>
      </c>
      <c r="Q19" t="s">
        <v>53</v>
      </c>
      <c r="R19" t="s">
        <v>45</v>
      </c>
      <c r="S19" t="s">
        <v>65</v>
      </c>
      <c r="T19" t="str">
        <f>IF(Table1345683[[#This Row],[Pentecostés]]="","",""", """)</f>
        <v>", "</v>
      </c>
      <c r="U19" t="s">
        <v>26</v>
      </c>
      <c r="V19" t="str">
        <f>IF(Table1345683[[#This Row],[Virgen]]="","",""", """)</f>
        <v>", "</v>
      </c>
      <c r="W19" t="s">
        <v>66</v>
      </c>
      <c r="X19" t="str">
        <f>IF(Table1345683[[#This Row],[Niños]]="","",""", """)</f>
        <v/>
      </c>
      <c r="Z19" t="str">
        <f>IF(Table1345683[[#This Row],[Laudes]]="","",""", """)</f>
        <v/>
      </c>
      <c r="AB19" t="str">
        <f>IF(Table1345683[[#This Row],[Entrada]]="","",""", """)</f>
        <v/>
      </c>
      <c r="AD19" t="s">
        <v>54</v>
      </c>
      <c r="AE19" s="4" t="str" cm="1">
        <f t="array" ref="AE1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AG19, "/", _xlpm.texto_limpio, ".html")
)</f>
        <v>/cantos/resucito/a/amenamenamen.html</v>
      </c>
      <c r="AF19" t="s">
        <v>55</v>
      </c>
      <c r="AG19" t="str">
        <f>IF(Table1345683[[#This Row],[Categoria]]="Liturgia","liturgia",LOWER(LEFT(Table1345683[[#This Row],[Titulo]],1)))</f>
        <v>a</v>
      </c>
      <c r="AH19" t="str">
        <f>LOWER(LEFT(Table1345683[[#This Row],[Titulo]],1))</f>
        <v>a</v>
      </c>
      <c r="AI19" t="str">
        <f>LOWER(LEFT(Table1345683[[#This Row],[Categoria]],1))</f>
        <v>p</v>
      </c>
      <c r="AJ19" t="str">
        <f>_xlfn.CONCAT(Table1345683[[#This Row],[ID]:[c021]])</f>
        <v>{id:22,title: "Amén, amén, amén", subtitle: "Apocalipsis 7,12-14 ", category: "Precatecumenado", moments: ["Cuaresma", "Laudes", "Antiguo Testamento"], url: "/cantos/resucito/a/amenamenamen.html"},</v>
      </c>
      <c r="AK19" t="str">
        <f>UPPER(Table1345683[[#This Row],[Titulo]])</f>
        <v>AMÉN, AMÉN, AMÉN</v>
      </c>
      <c r="AL19" t="str">
        <f>LOWER(SUBSTITUTE(Table1345683[[#This Row],[CANTO]], " ", ""))</f>
        <v>amén,amén,amén</v>
      </c>
      <c r="AM19" t="str">
        <f>Table1345683[[#This Row],[Subtitle5]]</f>
        <v xml:space="preserve">Apocalipsis 7,12-14 </v>
      </c>
      <c r="AO19" t="str">
        <f>[1]!Table1[[#Headers],[CANTO]]</f>
        <v>CANTO</v>
      </c>
      <c r="AP19" t="str">
        <f>Table1345683[[#This Row],[CANTO]]</f>
        <v>AMÉN, AMÉN, AMÉN</v>
      </c>
    </row>
    <row r="20" spans="1:42" x14ac:dyDescent="0.35">
      <c r="A20">
        <v>18</v>
      </c>
      <c r="B20" t="s">
        <v>42</v>
      </c>
      <c r="C20">
        <v>23</v>
      </c>
      <c r="D20" t="s">
        <v>43</v>
      </c>
      <c r="E20" t="s">
        <v>44</v>
      </c>
      <c r="F20" t="s">
        <v>45</v>
      </c>
      <c r="G20" t="s">
        <v>110</v>
      </c>
      <c r="H20" t="s">
        <v>47</v>
      </c>
      <c r="I20" t="s">
        <v>48</v>
      </c>
      <c r="J20" t="s">
        <v>45</v>
      </c>
      <c r="K20" t="s">
        <v>111</v>
      </c>
      <c r="L20" t="s">
        <v>50</v>
      </c>
      <c r="M20" t="s">
        <v>51</v>
      </c>
      <c r="N20" t="s">
        <v>45</v>
      </c>
      <c r="O20" t="s">
        <v>58</v>
      </c>
      <c r="P20" t="s">
        <v>45</v>
      </c>
      <c r="Q20" t="s">
        <v>53</v>
      </c>
      <c r="R20" t="s">
        <v>45</v>
      </c>
      <c r="S20" t="s">
        <v>65</v>
      </c>
      <c r="T20" t="str">
        <f>IF(Table1345683[[#This Row],[Pentecostés]]="","",""", """)</f>
        <v/>
      </c>
      <c r="V20" t="str">
        <f>IF(Table1345683[[#This Row],[Virgen]]="","",""", """)</f>
        <v/>
      </c>
      <c r="X20" t="str">
        <f>IF(Table1345683[[#This Row],[Niños]]="","",""", """)</f>
        <v/>
      </c>
      <c r="Z20" t="str">
        <f>IF(Table1345683[[#This Row],[Laudes]]="","",""", """)</f>
        <v/>
      </c>
      <c r="AB20" t="str">
        <f>IF(Table1345683[[#This Row],[Entrada]]="","",""", """)</f>
        <v/>
      </c>
      <c r="AD20" t="s">
        <v>54</v>
      </c>
      <c r="AE20" s="4" t="str" cm="1">
        <f t="array" ref="AE2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AG20, "/", _xlpm.texto_limpio, ".html")
)</f>
        <v>/cantos/resucito/a/amoalsenor.html</v>
      </c>
      <c r="AF20" t="s">
        <v>55</v>
      </c>
      <c r="AG20" t="str">
        <f>IF(Table1345683[[#This Row],[Categoria]]="Liturgia","liturgia",LOWER(LEFT(Table1345683[[#This Row],[Titulo]],1)))</f>
        <v>a</v>
      </c>
      <c r="AH20" t="str">
        <f>LOWER(LEFT(Table1345683[[#This Row],[Titulo]],1))</f>
        <v>a</v>
      </c>
      <c r="AI20" t="str">
        <f>LOWER(LEFT(Table1345683[[#This Row],[Categoria]],1))</f>
        <v>p</v>
      </c>
      <c r="AJ20" t="str">
        <f>_xlfn.CONCAT(Table1345683[[#This Row],[ID]:[c021]])</f>
        <v>{id:23,title: "Amo al Señor", subtitle: "Salmo 116 (114-115)", category: "Precatecumenado", moments: ["Cuaresma"], url: "/cantos/resucito/a/amoalsenor.html"},</v>
      </c>
      <c r="AK20" t="str">
        <f>UPPER(Table1345683[[#This Row],[Titulo]])</f>
        <v>AMO AL SEÑOR</v>
      </c>
      <c r="AL20" t="str">
        <f>LOWER(SUBSTITUTE(Table1345683[[#This Row],[CANTO]], " ", ""))</f>
        <v>amoalseñor</v>
      </c>
      <c r="AM20" t="str">
        <f>Table1345683[[#This Row],[Subtitle5]]</f>
        <v>Salmo 116 (114-115)</v>
      </c>
      <c r="AO20" t="str">
        <f>[1]!Table1[[#Headers],[CANTO]]</f>
        <v>CANTO</v>
      </c>
      <c r="AP20" t="str">
        <f>Table1345683[[#This Row],[CANTO]]</f>
        <v>AMO AL SEÑOR</v>
      </c>
    </row>
    <row r="21" spans="1:42" x14ac:dyDescent="0.35">
      <c r="A21">
        <v>19</v>
      </c>
      <c r="B21" t="s">
        <v>42</v>
      </c>
      <c r="C21">
        <v>25</v>
      </c>
      <c r="D21" t="s">
        <v>43</v>
      </c>
      <c r="E21" t="s">
        <v>44</v>
      </c>
      <c r="F21" t="s">
        <v>45</v>
      </c>
      <c r="G21" t="s">
        <v>115</v>
      </c>
      <c r="H21" t="s">
        <v>47</v>
      </c>
      <c r="I21" t="s">
        <v>48</v>
      </c>
      <c r="J21" t="s">
        <v>45</v>
      </c>
      <c r="K21" t="s">
        <v>116</v>
      </c>
      <c r="L21" t="s">
        <v>50</v>
      </c>
      <c r="M21" t="s">
        <v>51</v>
      </c>
      <c r="N21" t="s">
        <v>45</v>
      </c>
      <c r="O21" t="s">
        <v>58</v>
      </c>
      <c r="P21" t="s">
        <v>45</v>
      </c>
      <c r="Q21" t="s">
        <v>53</v>
      </c>
      <c r="R21" t="s">
        <v>45</v>
      </c>
      <c r="S21" t="s">
        <v>18</v>
      </c>
      <c r="T21" t="str">
        <f>IF(Table1345683[[#This Row],[Pentecostés]]="","",""", """)</f>
        <v>", "</v>
      </c>
      <c r="U21" t="s">
        <v>20</v>
      </c>
      <c r="V21" t="str">
        <f>IF(Table1345683[[#This Row],[Virgen]]="","",""", """)</f>
        <v>", "</v>
      </c>
      <c r="W21" t="s">
        <v>59</v>
      </c>
      <c r="X21" t="str">
        <f>IF(Table1345683[[#This Row],[Niños]]="","",""", """)</f>
        <v/>
      </c>
      <c r="Z21" t="str">
        <f>IF(Table1345683[[#This Row],[Laudes]]="","",""", """)</f>
        <v/>
      </c>
      <c r="AB21" t="str">
        <f>IF(Table1345683[[#This Row],[Entrada]]="","",""", """)</f>
        <v/>
      </c>
      <c r="AD21" t="s">
        <v>54</v>
      </c>
      <c r="AE21" s="4" t="str" cm="1">
        <f t="array" ref="AE2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AG21, "/", _xlpm.texto_limpio, ".html")
)</f>
        <v>/cantos/resucito/a/aquedah.html</v>
      </c>
      <c r="AF21" t="s">
        <v>55</v>
      </c>
      <c r="AG21" t="str">
        <f>IF(Table1345683[[#This Row],[Categoria]]="Liturgia","liturgia",LOWER(LEFT(Table1345683[[#This Row],[Titulo]],1)))</f>
        <v>a</v>
      </c>
      <c r="AH21" t="str">
        <f>LOWER(LEFT(Table1345683[[#This Row],[Titulo]],1))</f>
        <v>a</v>
      </c>
      <c r="AI21" t="str">
        <f>LOWER(LEFT(Table1345683[[#This Row],[Categoria]],1))</f>
        <v>p</v>
      </c>
      <c r="AJ21" t="str">
        <f>_xlfn.CONCAT(Table1345683[[#This Row],[ID]:[c021]])</f>
        <v>{id:25,title: "Aquedah", subtitle: "Gn 22,1-19 - Del Targum Neofiti sobre el sacrificio de Isaac", category: "Precatecumenado", moments: ["Pascua", "Pentecostés", "Comunión"], url: "/cantos/resucito/a/aquedah.html"},</v>
      </c>
      <c r="AK21" t="str">
        <f>UPPER(Table1345683[[#This Row],[Titulo]])</f>
        <v>AQUEDAH</v>
      </c>
      <c r="AL21" t="str">
        <f>LOWER(SUBSTITUTE(Table1345683[[#This Row],[CANTO]], " ", ""))</f>
        <v>aquedah</v>
      </c>
      <c r="AM21" t="str">
        <f>Table1345683[[#This Row],[Subtitle5]]</f>
        <v>Gn 22,1-19 - Del Targum Neofiti sobre el sacrificio de Isaac</v>
      </c>
      <c r="AO21" t="str">
        <f>[1]!Table1[[#Headers],[CANTO]]</f>
        <v>CANTO</v>
      </c>
      <c r="AP21" t="str">
        <f>Table1345683[[#This Row],[CANTO]]</f>
        <v>AQUEDAH</v>
      </c>
    </row>
    <row r="22" spans="1:42" x14ac:dyDescent="0.35">
      <c r="A22">
        <v>20</v>
      </c>
      <c r="B22" t="s">
        <v>42</v>
      </c>
      <c r="C22">
        <v>26</v>
      </c>
      <c r="D22" t="s">
        <v>43</v>
      </c>
      <c r="E22" t="s">
        <v>44</v>
      </c>
      <c r="F22" t="s">
        <v>45</v>
      </c>
      <c r="G22" t="s">
        <v>117</v>
      </c>
      <c r="H22" t="s">
        <v>47</v>
      </c>
      <c r="I22" t="s">
        <v>48</v>
      </c>
      <c r="J22" t="s">
        <v>45</v>
      </c>
      <c r="K22" t="s">
        <v>118</v>
      </c>
      <c r="L22" t="s">
        <v>50</v>
      </c>
      <c r="M22" t="s">
        <v>51</v>
      </c>
      <c r="N22" t="s">
        <v>45</v>
      </c>
      <c r="O22" t="s">
        <v>58</v>
      </c>
      <c r="P22" t="s">
        <v>45</v>
      </c>
      <c r="Q22" t="s">
        <v>53</v>
      </c>
      <c r="R22" t="s">
        <v>45</v>
      </c>
      <c r="S22" t="s">
        <v>22</v>
      </c>
      <c r="T22" t="str">
        <f>IF(Table1345683[[#This Row],[Pentecostés]]="","",""", """)</f>
        <v>", "</v>
      </c>
      <c r="U22" t="s">
        <v>62</v>
      </c>
      <c r="V22" t="str">
        <f>IF(Table1345683[[#This Row],[Virgen]]="","",""", """)</f>
        <v/>
      </c>
      <c r="X22" t="str">
        <f>IF(Table1345683[[#This Row],[Niños]]="","",""", """)</f>
        <v/>
      </c>
      <c r="Z22" t="str">
        <f>IF(Table1345683[[#This Row],[Laudes]]="","",""", """)</f>
        <v/>
      </c>
      <c r="AB22" t="str">
        <f>IF(Table1345683[[#This Row],[Entrada]]="","",""", """)</f>
        <v/>
      </c>
      <c r="AD22" t="s">
        <v>54</v>
      </c>
      <c r="AE22" s="4" t="str" cm="1">
        <f t="array" ref="AE2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AG22, "/", _xlpm.texto_limpio, ".html")
)</f>
        <v>/cantos/resucito/a/asihablaelamen.html</v>
      </c>
      <c r="AF22" t="s">
        <v>55</v>
      </c>
      <c r="AG22" t="str">
        <f>IF(Table1345683[[#This Row],[Categoria]]="Liturgia","liturgia",LOWER(LEFT(Table1345683[[#This Row],[Titulo]],1)))</f>
        <v>a</v>
      </c>
      <c r="AH22" t="str">
        <f>LOWER(LEFT(Table1345683[[#This Row],[Titulo]],1))</f>
        <v>a</v>
      </c>
      <c r="AI22" t="str">
        <f>LOWER(LEFT(Table1345683[[#This Row],[Categoria]],1))</f>
        <v>p</v>
      </c>
      <c r="AJ22" t="str">
        <f>_xlfn.CONCAT(Table1345683[[#This Row],[ID]:[c021]])</f>
        <v>{id:26,title: "Así habla el amén", subtitle: "Ap 3,14-20", category: "Precatecumenado", moments: ["Virgen", "Nuevo Testamento"], url: "/cantos/resucito/a/asihablaelamen.html"},</v>
      </c>
      <c r="AK22" t="str">
        <f>UPPER(Table1345683[[#This Row],[Titulo]])</f>
        <v>ASÍ HABLA EL AMÉN</v>
      </c>
      <c r="AL22" t="str">
        <f>LOWER(SUBSTITUTE(Table1345683[[#This Row],[CANTO]], " ", ""))</f>
        <v>asíhablaelamén</v>
      </c>
      <c r="AM22" t="str">
        <f>Table1345683[[#This Row],[Subtitle5]]</f>
        <v>Ap 3,14-20</v>
      </c>
      <c r="AO22" t="str">
        <f>[1]!Table1[[#Headers],[CANTO]]</f>
        <v>CANTO</v>
      </c>
      <c r="AP22" t="str">
        <f>Table1345683[[#This Row],[CANTO]]</f>
        <v>ASÍ HABLA EL AMÉN</v>
      </c>
    </row>
    <row r="23" spans="1:42" x14ac:dyDescent="0.35">
      <c r="A23">
        <v>21</v>
      </c>
      <c r="B23" t="s">
        <v>42</v>
      </c>
      <c r="C23">
        <v>27</v>
      </c>
      <c r="D23" t="s">
        <v>43</v>
      </c>
      <c r="E23" t="s">
        <v>44</v>
      </c>
      <c r="F23" t="s">
        <v>45</v>
      </c>
      <c r="G23" t="s">
        <v>119</v>
      </c>
      <c r="H23" t="s">
        <v>47</v>
      </c>
      <c r="I23" t="s">
        <v>48</v>
      </c>
      <c r="J23" t="s">
        <v>45</v>
      </c>
      <c r="K23" t="s">
        <v>120</v>
      </c>
      <c r="L23" t="s">
        <v>50</v>
      </c>
      <c r="M23" t="s">
        <v>51</v>
      </c>
      <c r="N23" t="s">
        <v>45</v>
      </c>
      <c r="O23" t="s">
        <v>58</v>
      </c>
      <c r="P23" t="s">
        <v>45</v>
      </c>
      <c r="Q23" t="s">
        <v>53</v>
      </c>
      <c r="R23" t="s">
        <v>45</v>
      </c>
      <c r="S23" t="s">
        <v>22</v>
      </c>
      <c r="T23" t="str">
        <f>IF(Table1345683[[#This Row],[Pentecostés]]="","",""", """)</f>
        <v>", "</v>
      </c>
      <c r="U23" t="s">
        <v>81</v>
      </c>
      <c r="V23" t="str">
        <f>IF(Table1345683[[#This Row],[Virgen]]="","",""", """)</f>
        <v>", "</v>
      </c>
      <c r="W23" t="s">
        <v>62</v>
      </c>
      <c r="X23" t="str">
        <f>IF(Table1345683[[#This Row],[Niños]]="","",""", """)</f>
        <v/>
      </c>
      <c r="Z23" t="str">
        <f>IF(Table1345683[[#This Row],[Laudes]]="","",""", """)</f>
        <v/>
      </c>
      <c r="AB23" t="str">
        <f>IF(Table1345683[[#This Row],[Entrada]]="","",""", """)</f>
        <v/>
      </c>
      <c r="AD23" t="s">
        <v>54</v>
      </c>
      <c r="AE23" s="4" t="str" cm="1">
        <f t="array" ref="AE2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AG23, "/", _xlpm.texto_limpio, ".html")
)</f>
        <v>/cantos/resucito/a/avemariai.html</v>
      </c>
      <c r="AF23" t="s">
        <v>55</v>
      </c>
      <c r="AG23" t="str">
        <f>IF(Table1345683[[#This Row],[Categoria]]="Liturgia","liturgia",LOWER(LEFT(Table1345683[[#This Row],[Titulo]],1)))</f>
        <v>a</v>
      </c>
      <c r="AH23" t="str">
        <f>LOWER(LEFT(Table1345683[[#This Row],[Titulo]],1))</f>
        <v>a</v>
      </c>
      <c r="AI23" t="str">
        <f>LOWER(LEFT(Table1345683[[#This Row],[Categoria]],1))</f>
        <v>p</v>
      </c>
      <c r="AJ23" t="str">
        <f>_xlfn.CONCAT(Table1345683[[#This Row],[ID]:[c021]])</f>
        <v>{id:27,title: "Ave María I", subtitle: "Lc 1,28ss", category: "Precatecumenado", moments: ["Virgen", "Final", "Nuevo Testamento"], url: "/cantos/resucito/a/avemariai.html"},</v>
      </c>
      <c r="AK23" t="str">
        <f>UPPER(Table1345683[[#This Row],[Titulo]])</f>
        <v>AVE MARÍA I</v>
      </c>
      <c r="AL23" t="str">
        <f>LOWER(SUBSTITUTE(Table1345683[[#This Row],[CANTO]], " ", ""))</f>
        <v>avemaríai</v>
      </c>
      <c r="AM23" t="str">
        <f>Table1345683[[#This Row],[Subtitle5]]</f>
        <v>Lc 1,28ss</v>
      </c>
      <c r="AO23" t="str">
        <f>[1]!Table1[[#Headers],[CANTO]]</f>
        <v>CANTO</v>
      </c>
      <c r="AP23" t="str">
        <f>Table1345683[[#This Row],[CANTO]]</f>
        <v>AVE MARÍA I</v>
      </c>
    </row>
    <row r="24" spans="1:42" x14ac:dyDescent="0.35">
      <c r="A24">
        <v>22</v>
      </c>
      <c r="B24" t="s">
        <v>42</v>
      </c>
      <c r="C24">
        <v>28</v>
      </c>
      <c r="D24" t="s">
        <v>43</v>
      </c>
      <c r="E24" t="s">
        <v>44</v>
      </c>
      <c r="F24" t="s">
        <v>45</v>
      </c>
      <c r="G24" t="s">
        <v>121</v>
      </c>
      <c r="H24" t="s">
        <v>47</v>
      </c>
      <c r="I24" t="s">
        <v>48</v>
      </c>
      <c r="J24" t="s">
        <v>45</v>
      </c>
      <c r="K24" t="s">
        <v>122</v>
      </c>
      <c r="L24" t="s">
        <v>50</v>
      </c>
      <c r="M24" t="s">
        <v>51</v>
      </c>
      <c r="N24" t="s">
        <v>45</v>
      </c>
      <c r="O24" t="s">
        <v>58</v>
      </c>
      <c r="P24" t="s">
        <v>45</v>
      </c>
      <c r="Q24" t="s">
        <v>53</v>
      </c>
      <c r="R24" t="s">
        <v>45</v>
      </c>
      <c r="S24" t="s">
        <v>65</v>
      </c>
      <c r="T24" t="str">
        <f>IF(Table1345683[[#This Row],[Pentecostés]]="","",""", """)</f>
        <v>", "</v>
      </c>
      <c r="U24" t="s">
        <v>26</v>
      </c>
      <c r="V24" t="str">
        <f>IF(Table1345683[[#This Row],[Virgen]]="","",""", """)</f>
        <v>", "</v>
      </c>
      <c r="W24" t="s">
        <v>66</v>
      </c>
      <c r="X24" t="str">
        <f>IF(Table1345683[[#This Row],[Niños]]="","",""", """)</f>
        <v/>
      </c>
      <c r="Z24" t="str">
        <f>IF(Table1345683[[#This Row],[Laudes]]="","",""", """)</f>
        <v/>
      </c>
      <c r="AB24" t="str">
        <f>IF(Table1345683[[#This Row],[Entrada]]="","",""", """)</f>
        <v/>
      </c>
      <c r="AD24" t="s">
        <v>54</v>
      </c>
      <c r="AE24" s="4" t="str" cm="1">
        <f t="array" ref="AE2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AG24, "/", _xlpm.texto_limpio, ".html")
)</f>
        <v>/cantos/resucito/a/avemariaii(1984).html</v>
      </c>
      <c r="AF24" t="s">
        <v>55</v>
      </c>
      <c r="AG24" t="str">
        <f>IF(Table1345683[[#This Row],[Categoria]]="Liturgia","liturgia",LOWER(LEFT(Table1345683[[#This Row],[Titulo]],1)))</f>
        <v>a</v>
      </c>
      <c r="AH24" t="str">
        <f>LOWER(LEFT(Table1345683[[#This Row],[Titulo]],1))</f>
        <v>a</v>
      </c>
      <c r="AI24" t="str">
        <f>LOWER(LEFT(Table1345683[[#This Row],[Categoria]],1))</f>
        <v>p</v>
      </c>
      <c r="AJ24" t="str">
        <f>_xlfn.CONCAT(Table1345683[[#This Row],[ID]:[c021]])</f>
        <v>{id:28,title: "Ave María II (1984)", subtitle: "Lc 1,28ss - 1984 ", category: "Precatecumenado", moments: ["Cuaresma", "Laudes", "Antiguo Testamento"], url: "/cantos/resucito/a/avemariaii(1984).html"},</v>
      </c>
      <c r="AK24" t="str">
        <f>UPPER(Table1345683[[#This Row],[Titulo]])</f>
        <v>AVE MARÍA II (1984)</v>
      </c>
      <c r="AL24" t="str">
        <f>LOWER(SUBSTITUTE(Table1345683[[#This Row],[CANTO]], " ", ""))</f>
        <v>avemaríaii(1984)</v>
      </c>
      <c r="AM24" t="str">
        <f>Table1345683[[#This Row],[Subtitle5]]</f>
        <v xml:space="preserve">Lc 1,28ss - 1984 </v>
      </c>
      <c r="AO24" t="str">
        <f>[1]!Table1[[#Headers],[CANTO]]</f>
        <v>CANTO</v>
      </c>
      <c r="AP24" t="str">
        <f>Table1345683[[#This Row],[CANTO]]</f>
        <v>AVE MARÍA II (1984)</v>
      </c>
    </row>
    <row r="25" spans="1:42" x14ac:dyDescent="0.35">
      <c r="A25">
        <v>23</v>
      </c>
      <c r="B25" t="s">
        <v>42</v>
      </c>
      <c r="C25">
        <v>29</v>
      </c>
      <c r="D25" t="s">
        <v>43</v>
      </c>
      <c r="E25" t="s">
        <v>44</v>
      </c>
      <c r="F25" t="s">
        <v>45</v>
      </c>
      <c r="G25" t="s">
        <v>123</v>
      </c>
      <c r="H25" t="s">
        <v>47</v>
      </c>
      <c r="I25" t="s">
        <v>48</v>
      </c>
      <c r="J25" t="s">
        <v>45</v>
      </c>
      <c r="K25" t="s">
        <v>124</v>
      </c>
      <c r="L25" t="s">
        <v>50</v>
      </c>
      <c r="M25" t="s">
        <v>51</v>
      </c>
      <c r="N25" t="s">
        <v>45</v>
      </c>
      <c r="O25" t="s">
        <v>58</v>
      </c>
      <c r="P25" t="s">
        <v>45</v>
      </c>
      <c r="Q25" t="s">
        <v>53</v>
      </c>
      <c r="R25" t="s">
        <v>45</v>
      </c>
      <c r="S25" t="s">
        <v>101</v>
      </c>
      <c r="T25" t="str">
        <f>IF(Table1345683[[#This Row],[Pentecostés]]="","",""", """)</f>
        <v>", "</v>
      </c>
      <c r="U25" t="s">
        <v>59</v>
      </c>
      <c r="V25" t="str">
        <f>IF(Table1345683[[#This Row],[Virgen]]="","",""", """)</f>
        <v>", "</v>
      </c>
      <c r="W25" t="s">
        <v>81</v>
      </c>
      <c r="X25" t="str">
        <f>IF(Table1345683[[#This Row],[Niños]]="","",""", """)</f>
        <v>", "</v>
      </c>
      <c r="Y25" t="s">
        <v>66</v>
      </c>
      <c r="Z25" t="str">
        <f>IF(Table1345683[[#This Row],[Laudes]]="","",""", """)</f>
        <v/>
      </c>
      <c r="AB25" t="str">
        <f>IF(Table1345683[[#This Row],[Entrada]]="","",""", """)</f>
        <v/>
      </c>
      <c r="AD25" t="s">
        <v>54</v>
      </c>
      <c r="AE25" s="4" t="str" cm="1">
        <f t="array" ref="AE2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AG25, "/", _xlpm.texto_limpio, ".html")
)</f>
        <v>/cantos/resucito/b/babiloniacriminal.html</v>
      </c>
      <c r="AF25" t="s">
        <v>55</v>
      </c>
      <c r="AG25" t="str">
        <f>IF(Table1345683[[#This Row],[Categoria]]="Liturgia","liturgia",LOWER(LEFT(Table1345683[[#This Row],[Titulo]],1)))</f>
        <v>b</v>
      </c>
      <c r="AH25" t="str">
        <f>LOWER(LEFT(Table1345683[[#This Row],[Titulo]],1))</f>
        <v>b</v>
      </c>
      <c r="AI25" t="str">
        <f>LOWER(LEFT(Table1345683[[#This Row],[Categoria]],1))</f>
        <v>p</v>
      </c>
      <c r="AJ25" t="str">
        <f>_xlfn.CONCAT(Table1345683[[#This Row],[ID]:[c021]])</f>
        <v>{id:29,title: "Babilonia criminal", subtitle: "Sal 137 (136)", category: "Precatecumenado", moments: ["Paz", "Comunión", "Final", "Antiguo Testamento"], url: "/cantos/resucito/b/babiloniacriminal.html"},</v>
      </c>
      <c r="AK25" t="str">
        <f>UPPER(Table1345683[[#This Row],[Titulo]])</f>
        <v>BABILONIA CRIMINAL</v>
      </c>
      <c r="AL25" t="str">
        <f>LOWER(SUBSTITUTE(Table1345683[[#This Row],[CANTO]], " ", ""))</f>
        <v>babiloniacriminal</v>
      </c>
      <c r="AM25" t="str">
        <f>Table1345683[[#This Row],[Subtitle5]]</f>
        <v>Sal 137 (136)</v>
      </c>
      <c r="AO25" t="str">
        <f>[1]!Table1[[#Headers],[CANTO]]</f>
        <v>CANTO</v>
      </c>
      <c r="AP25" t="str">
        <f>Table1345683[[#This Row],[CANTO]]</f>
        <v>BABILONIA CRIMINAL</v>
      </c>
    </row>
    <row r="26" spans="1:42" x14ac:dyDescent="0.35">
      <c r="A26">
        <v>24</v>
      </c>
      <c r="B26" t="s">
        <v>42</v>
      </c>
      <c r="C26">
        <v>30</v>
      </c>
      <c r="D26" t="s">
        <v>43</v>
      </c>
      <c r="E26" t="s">
        <v>44</v>
      </c>
      <c r="F26" t="s">
        <v>45</v>
      </c>
      <c r="G26" t="s">
        <v>125</v>
      </c>
      <c r="H26" t="s">
        <v>47</v>
      </c>
      <c r="I26" t="s">
        <v>48</v>
      </c>
      <c r="J26" t="s">
        <v>45</v>
      </c>
      <c r="K26" t="s">
        <v>126</v>
      </c>
      <c r="L26" t="s">
        <v>50</v>
      </c>
      <c r="M26" t="s">
        <v>51</v>
      </c>
      <c r="N26" t="s">
        <v>45</v>
      </c>
      <c r="O26" t="s">
        <v>58</v>
      </c>
      <c r="P26" t="s">
        <v>45</v>
      </c>
      <c r="Q26" t="s">
        <v>53</v>
      </c>
      <c r="R26" t="s">
        <v>45</v>
      </c>
      <c r="S26" t="s">
        <v>65</v>
      </c>
      <c r="T26" t="str">
        <f>IF(Table1345683[[#This Row],[Pentecostés]]="","",""", """)</f>
        <v>", "</v>
      </c>
      <c r="U26" t="s">
        <v>26</v>
      </c>
      <c r="V26" t="str">
        <f>IF(Table1345683[[#This Row],[Virgen]]="","",""", """)</f>
        <v>", "</v>
      </c>
      <c r="W26" t="s">
        <v>66</v>
      </c>
      <c r="X26" t="str">
        <f>IF(Table1345683[[#This Row],[Niños]]="","",""", """)</f>
        <v/>
      </c>
      <c r="Z26" t="str">
        <f>IF(Table1345683[[#This Row],[Laudes]]="","",""", """)</f>
        <v/>
      </c>
      <c r="AB26" t="str">
        <f>IF(Table1345683[[#This Row],[Entrada]]="","",""", """)</f>
        <v/>
      </c>
      <c r="AD26" t="s">
        <v>54</v>
      </c>
      <c r="AE26" s="4" t="str" cm="1">
        <f t="array" ref="AE2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AG26, "/", _xlpm.texto_limpio, ".html")
)</f>
        <v>/cantos/resucito/b/balaam.html</v>
      </c>
      <c r="AF26" t="s">
        <v>55</v>
      </c>
      <c r="AG26" t="str">
        <f>IF(Table1345683[[#This Row],[Categoria]]="Liturgia","liturgia",LOWER(LEFT(Table1345683[[#This Row],[Titulo]],1)))</f>
        <v>b</v>
      </c>
      <c r="AH26" t="str">
        <f>LOWER(LEFT(Table1345683[[#This Row],[Titulo]],1))</f>
        <v>b</v>
      </c>
      <c r="AI26" t="str">
        <f>LOWER(LEFT(Table1345683[[#This Row],[Categoria]],1))</f>
        <v>p</v>
      </c>
      <c r="AJ26" t="str">
        <f>_xlfn.CONCAT(Table1345683[[#This Row],[ID]:[c021]])</f>
        <v>{id:30,title: "Balaam", subtitle: "Nm 23,7-24", category: "Precatecumenado", moments: ["Cuaresma", "Laudes", "Antiguo Testamento"], url: "/cantos/resucito/b/balaam.html"},</v>
      </c>
      <c r="AK26" t="str">
        <f>UPPER(Table1345683[[#This Row],[Titulo]])</f>
        <v>BALAAM</v>
      </c>
      <c r="AL26" t="str">
        <f>LOWER(SUBSTITUTE(Table1345683[[#This Row],[CANTO]], " ", ""))</f>
        <v>balaam</v>
      </c>
      <c r="AM26" t="str">
        <f>Table1345683[[#This Row],[Subtitle5]]</f>
        <v>Nm 23,7-24</v>
      </c>
      <c r="AO26" t="str">
        <f>[1]!Table1[[#Headers],[CANTO]]</f>
        <v>CANTO</v>
      </c>
      <c r="AP26" t="str">
        <f>Table1345683[[#This Row],[CANTO]]</f>
        <v>BALAAM</v>
      </c>
    </row>
    <row r="27" spans="1:42" x14ac:dyDescent="0.35">
      <c r="A27">
        <v>25</v>
      </c>
      <c r="B27" t="s">
        <v>42</v>
      </c>
      <c r="C27">
        <v>31</v>
      </c>
      <c r="D27" t="s">
        <v>43</v>
      </c>
      <c r="E27" t="s">
        <v>44</v>
      </c>
      <c r="F27" t="s">
        <v>45</v>
      </c>
      <c r="G27" t="s">
        <v>127</v>
      </c>
      <c r="H27" t="s">
        <v>47</v>
      </c>
      <c r="I27" t="s">
        <v>48</v>
      </c>
      <c r="J27" t="s">
        <v>45</v>
      </c>
      <c r="K27" t="s">
        <v>128</v>
      </c>
      <c r="L27" t="s">
        <v>50</v>
      </c>
      <c r="M27" t="s">
        <v>51</v>
      </c>
      <c r="N27" t="s">
        <v>45</v>
      </c>
      <c r="O27" t="s">
        <v>58</v>
      </c>
      <c r="P27" t="s">
        <v>45</v>
      </c>
      <c r="Q27" t="s">
        <v>53</v>
      </c>
      <c r="R27" t="s">
        <v>45</v>
      </c>
      <c r="S27" t="s">
        <v>65</v>
      </c>
      <c r="T27" t="str">
        <f>IF(Table1345683[[#This Row],[Pentecostés]]="","",""", """)</f>
        <v>", "</v>
      </c>
      <c r="U27" t="s">
        <v>26</v>
      </c>
      <c r="V27" t="str">
        <f>IF(Table1345683[[#This Row],[Virgen]]="","",""", """)</f>
        <v>", "</v>
      </c>
      <c r="W27" t="s">
        <v>66</v>
      </c>
      <c r="X27" t="str">
        <f>IF(Table1345683[[#This Row],[Niños]]="","",""", """)</f>
        <v/>
      </c>
      <c r="Z27" t="str">
        <f>IF(Table1345683[[#This Row],[Laudes]]="","",""", """)</f>
        <v/>
      </c>
      <c r="AB27" t="str">
        <f>IF(Table1345683[[#This Row],[Entrada]]="","",""", """)</f>
        <v/>
      </c>
      <c r="AD27" t="s">
        <v>54</v>
      </c>
      <c r="AE27" s="4" t="str" cm="1">
        <f t="array" ref="AE2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AG27, "/", _xlpm.texto_limpio, ".html")
)</f>
        <v>/cantos/resucito/b/bendecirealsenorentodotiempo.html</v>
      </c>
      <c r="AF27" t="s">
        <v>55</v>
      </c>
      <c r="AG27" t="str">
        <f>IF(Table1345683[[#This Row],[Categoria]]="Liturgia","liturgia",LOWER(LEFT(Table1345683[[#This Row],[Titulo]],1)))</f>
        <v>b</v>
      </c>
      <c r="AH27" t="str">
        <f>LOWER(LEFT(Table1345683[[#This Row],[Titulo]],1))</f>
        <v>b</v>
      </c>
      <c r="AI27" t="str">
        <f>LOWER(LEFT(Table1345683[[#This Row],[Categoria]],1))</f>
        <v>p</v>
      </c>
      <c r="AJ27" t="str">
        <f>_xlfn.CONCAT(Table1345683[[#This Row],[ID]:[c021]])</f>
        <v>{id:31,title: "Bendeciré al Señor en todo tiempo", subtitle: "Sal 34 (33)", category: "Precatecumenado", moments: ["Cuaresma", "Laudes", "Antiguo Testamento"], url: "/cantos/resucito/b/bendecirealsenorentodotiempo.html"},</v>
      </c>
      <c r="AK27" t="str">
        <f>UPPER(Table1345683[[#This Row],[Titulo]])</f>
        <v>BENDECIRÉ AL SEÑOR EN TODO TIEMPO</v>
      </c>
      <c r="AL27" t="str">
        <f>LOWER(SUBSTITUTE(Table1345683[[#This Row],[CANTO]], " ", ""))</f>
        <v>bendeciréalseñorentodotiempo</v>
      </c>
      <c r="AM27" t="str">
        <f>Table1345683[[#This Row],[Subtitle5]]</f>
        <v>Sal 34 (33)</v>
      </c>
      <c r="AO27" t="str">
        <f>[1]!Table1[[#Headers],[CANTO]]</f>
        <v>CANTO</v>
      </c>
      <c r="AP27" t="str">
        <f>Table1345683[[#This Row],[CANTO]]</f>
        <v>BENDECIRÉ AL SEÑOR EN TODO TIEMPO</v>
      </c>
    </row>
    <row r="28" spans="1:42" x14ac:dyDescent="0.35">
      <c r="A28">
        <v>26</v>
      </c>
      <c r="B28" t="s">
        <v>42</v>
      </c>
      <c r="C28">
        <v>32</v>
      </c>
      <c r="D28" t="s">
        <v>43</v>
      </c>
      <c r="E28" t="s">
        <v>44</v>
      </c>
      <c r="F28" t="s">
        <v>45</v>
      </c>
      <c r="G28" t="s">
        <v>129</v>
      </c>
      <c r="H28" t="s">
        <v>47</v>
      </c>
      <c r="I28" t="s">
        <v>48</v>
      </c>
      <c r="J28" t="s">
        <v>45</v>
      </c>
      <c r="K28" t="s">
        <v>130</v>
      </c>
      <c r="L28" t="s">
        <v>50</v>
      </c>
      <c r="M28" t="s">
        <v>51</v>
      </c>
      <c r="N28" t="s">
        <v>45</v>
      </c>
      <c r="O28" t="s">
        <v>58</v>
      </c>
      <c r="P28" t="s">
        <v>45</v>
      </c>
      <c r="Q28" t="s">
        <v>53</v>
      </c>
      <c r="R28" t="s">
        <v>45</v>
      </c>
      <c r="S28" t="s">
        <v>18</v>
      </c>
      <c r="T28" t="str">
        <f>IF(Table1345683[[#This Row],[Pentecostés]]="","",""", """)</f>
        <v/>
      </c>
      <c r="V28" t="str">
        <f>IF(Table1345683[[#This Row],[Virgen]]="","",""", """)</f>
        <v/>
      </c>
      <c r="X28" t="str">
        <f>IF(Table1345683[[#This Row],[Niños]]="","",""", """)</f>
        <v/>
      </c>
      <c r="Z28" t="str">
        <f>IF(Table1345683[[#This Row],[Laudes]]="","",""", """)</f>
        <v/>
      </c>
      <c r="AB28" t="str">
        <f>IF(Table1345683[[#This Row],[Entrada]]="","",""", """)</f>
        <v/>
      </c>
      <c r="AD28" t="s">
        <v>54</v>
      </c>
      <c r="AE28" s="4" t="str" cm="1">
        <f t="array" ref="AE2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AG28, "/", _xlpm.texto_limpio, ".html")
)</f>
        <v>/cantos/resucito/b/bendicealmamiaayahveh.html</v>
      </c>
      <c r="AF28" t="s">
        <v>55</v>
      </c>
      <c r="AG28" t="str">
        <f>IF(Table1345683[[#This Row],[Categoria]]="Liturgia","liturgia",LOWER(LEFT(Table1345683[[#This Row],[Titulo]],1)))</f>
        <v>b</v>
      </c>
      <c r="AH28" t="str">
        <f>LOWER(LEFT(Table1345683[[#This Row],[Titulo]],1))</f>
        <v>b</v>
      </c>
      <c r="AI28" t="str">
        <f>LOWER(LEFT(Table1345683[[#This Row],[Categoria]],1))</f>
        <v>p</v>
      </c>
      <c r="AJ28" t="str">
        <f>_xlfn.CONCAT(Table1345683[[#This Row],[ID]:[c021]])</f>
        <v>{id:32,title: "Bendice, alma mía, a Yahveh", subtitle: "Sal 103 (102)", category: "Precatecumenado", moments: ["Pascua"], url: "/cantos/resucito/b/bendicealmamiaayahveh.html"},</v>
      </c>
      <c r="AK28" t="str">
        <f>UPPER(Table1345683[[#This Row],[Titulo]])</f>
        <v>BENDICE, ALMA MÍA, A YAHVEH</v>
      </c>
      <c r="AL28" t="str">
        <f>LOWER(SUBSTITUTE(Table1345683[[#This Row],[CANTO]], " ", ""))</f>
        <v>bendice,almamía,ayahveh</v>
      </c>
      <c r="AM28" t="str">
        <f>Table1345683[[#This Row],[Subtitle5]]</f>
        <v>Sal 103 (102)</v>
      </c>
      <c r="AO28" t="str">
        <f>[1]!Table1[[#Headers],[CANTO]]</f>
        <v>CANTO</v>
      </c>
      <c r="AP28" t="str">
        <f>Table1345683[[#This Row],[CANTO]]</f>
        <v>BENDICE, ALMA MÍA, A YAHVEH</v>
      </c>
    </row>
    <row r="29" spans="1:42" x14ac:dyDescent="0.35">
      <c r="A29">
        <v>27</v>
      </c>
      <c r="B29" t="s">
        <v>42</v>
      </c>
      <c r="C29">
        <v>34</v>
      </c>
      <c r="D29" t="s">
        <v>43</v>
      </c>
      <c r="E29" t="s">
        <v>44</v>
      </c>
      <c r="F29" t="s">
        <v>45</v>
      </c>
      <c r="G29" t="s">
        <v>133</v>
      </c>
      <c r="H29" t="s">
        <v>47</v>
      </c>
      <c r="I29" t="s">
        <v>48</v>
      </c>
      <c r="J29" t="s">
        <v>45</v>
      </c>
      <c r="K29" t="s">
        <v>134</v>
      </c>
      <c r="L29" t="s">
        <v>50</v>
      </c>
      <c r="M29" t="s">
        <v>51</v>
      </c>
      <c r="N29" t="s">
        <v>45</v>
      </c>
      <c r="O29" t="s">
        <v>58</v>
      </c>
      <c r="P29" t="s">
        <v>45</v>
      </c>
      <c r="Q29" t="s">
        <v>53</v>
      </c>
      <c r="R29" t="s">
        <v>45</v>
      </c>
      <c r="S29" t="s">
        <v>135</v>
      </c>
      <c r="T29" t="str">
        <f>IF(Table1345683[[#This Row],[Pentecostés]]="","",""", """)</f>
        <v/>
      </c>
      <c r="V29" t="str">
        <f>IF(Table1345683[[#This Row],[Virgen]]="","",""", """)</f>
        <v/>
      </c>
      <c r="X29" t="str">
        <f>IF(Table1345683[[#This Row],[Niños]]="","",""", """)</f>
        <v/>
      </c>
      <c r="Z29" t="str">
        <f>IF(Table1345683[[#This Row],[Laudes]]="","",""", """)</f>
        <v/>
      </c>
      <c r="AB29" t="str">
        <f>IF(Table1345683[[#This Row],[Entrada]]="","",""", """)</f>
        <v/>
      </c>
      <c r="AD29" t="s">
        <v>54</v>
      </c>
      <c r="AE29" s="4" t="str" cm="1">
        <f t="array" ref="AE2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AG29, "/", _xlpm.texto_limpio, ".html")
)</f>
        <v>/cantos/resucito/b/benditaerestumaria.html</v>
      </c>
      <c r="AF29" t="s">
        <v>55</v>
      </c>
      <c r="AG29" t="str">
        <f>IF(Table1345683[[#This Row],[Categoria]]="Liturgia","liturgia",LOWER(LEFT(Table1345683[[#This Row],[Titulo]],1)))</f>
        <v>b</v>
      </c>
      <c r="AH29" t="str">
        <f>LOWER(LEFT(Table1345683[[#This Row],[Titulo]],1))</f>
        <v>b</v>
      </c>
      <c r="AI29" t="str">
        <f>LOWER(LEFT(Table1345683[[#This Row],[Categoria]],1))</f>
        <v>p</v>
      </c>
      <c r="AJ29" t="str">
        <f>_xlfn.CONCAT(Table1345683[[#This Row],[ID]:[c021]])</f>
        <v>{id:34,title: "Bendita eres tú, María", subtitle: "Lucas 1,42-45", category: "Precatecumenado", moments: ["Penitencial"], url: "/cantos/resucito/b/benditaerestumaria.html"},</v>
      </c>
      <c r="AK29" t="str">
        <f>UPPER(Table1345683[[#This Row],[Titulo]])</f>
        <v>BENDITA ERES TÚ, MARÍA</v>
      </c>
      <c r="AL29" t="str">
        <f>LOWER(SUBSTITUTE(Table1345683[[#This Row],[CANTO]], " ", ""))</f>
        <v>benditaerestú,maría</v>
      </c>
      <c r="AM29" t="str">
        <f>Table1345683[[#This Row],[Subtitle5]]</f>
        <v>Lucas 1,42-45</v>
      </c>
      <c r="AO29" t="str">
        <f>[1]!Table1[[#Headers],[CANTO]]</f>
        <v>CANTO</v>
      </c>
      <c r="AP29" t="str">
        <f>Table1345683[[#This Row],[CANTO]]</f>
        <v>BENDITA ERES TÚ, MARÍA</v>
      </c>
    </row>
    <row r="30" spans="1:42" x14ac:dyDescent="0.35">
      <c r="A30">
        <v>28</v>
      </c>
      <c r="B30" t="s">
        <v>42</v>
      </c>
      <c r="C30">
        <v>35</v>
      </c>
      <c r="D30" t="s">
        <v>43</v>
      </c>
      <c r="E30" t="s">
        <v>44</v>
      </c>
      <c r="F30" t="s">
        <v>45</v>
      </c>
      <c r="G30" t="s">
        <v>136</v>
      </c>
      <c r="H30" t="s">
        <v>47</v>
      </c>
      <c r="I30" t="s">
        <v>48</v>
      </c>
      <c r="J30" t="s">
        <v>45</v>
      </c>
      <c r="K30" t="s">
        <v>137</v>
      </c>
      <c r="L30" t="s">
        <v>50</v>
      </c>
      <c r="M30" t="s">
        <v>51</v>
      </c>
      <c r="N30" t="s">
        <v>45</v>
      </c>
      <c r="O30" t="s">
        <v>58</v>
      </c>
      <c r="P30" t="s">
        <v>45</v>
      </c>
      <c r="Q30" t="s">
        <v>53</v>
      </c>
      <c r="R30" t="s">
        <v>45</v>
      </c>
      <c r="S30" t="s">
        <v>22</v>
      </c>
      <c r="T30" t="str">
        <f>IF(Table1345683[[#This Row],[Pentecostés]]="","",""", """)</f>
        <v>", "</v>
      </c>
      <c r="U30" t="s">
        <v>28</v>
      </c>
      <c r="V30" t="str">
        <f>IF(Table1345683[[#This Row],[Virgen]]="","",""", """)</f>
        <v>", "</v>
      </c>
      <c r="W30" t="s">
        <v>81</v>
      </c>
      <c r="X30" t="str">
        <f>IF(Table1345683[[#This Row],[Niños]]="","",""", """)</f>
        <v>", "</v>
      </c>
      <c r="Y30" t="s">
        <v>62</v>
      </c>
      <c r="Z30" t="str">
        <f>IF(Table1345683[[#This Row],[Laudes]]="","",""", """)</f>
        <v/>
      </c>
      <c r="AB30" t="str">
        <f>IF(Table1345683[[#This Row],[Entrada]]="","",""", """)</f>
        <v/>
      </c>
      <c r="AD30" t="s">
        <v>54</v>
      </c>
      <c r="AE30" s="4" t="str" cm="1">
        <f t="array" ref="AE3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AG30, "/", _xlpm.texto_limpio, ".html")
)</f>
        <v>/cantos/resucito/b/benditoeressenor.html</v>
      </c>
      <c r="AF30" t="s">
        <v>55</v>
      </c>
      <c r="AG30" t="str">
        <f>IF(Table1345683[[#This Row],[Categoria]]="Liturgia","liturgia",LOWER(LEFT(Table1345683[[#This Row],[Titulo]],1)))</f>
        <v>b</v>
      </c>
      <c r="AH30" t="str">
        <f>LOWER(LEFT(Table1345683[[#This Row],[Titulo]],1))</f>
        <v>b</v>
      </c>
      <c r="AI30" t="str">
        <f>LOWER(LEFT(Table1345683[[#This Row],[Categoria]],1))</f>
        <v>p</v>
      </c>
      <c r="AJ30" t="str">
        <f>_xlfn.CONCAT(Table1345683[[#This Row],[ID]:[c021]])</f>
        <v>{id:35,title: "Bendito eres, Señor", subtitle: "Daniel 3,52-57", category: "Precatecumenado", moments: ["Virgen", "Entrada", "Final", "Nuevo Testamento"], url: "/cantos/resucito/b/benditoeressenor.html"},</v>
      </c>
      <c r="AK30" t="str">
        <f>UPPER(Table1345683[[#This Row],[Titulo]])</f>
        <v>BENDITO ERES, SEÑOR</v>
      </c>
      <c r="AL30" t="str">
        <f>LOWER(SUBSTITUTE(Table1345683[[#This Row],[CANTO]], " ", ""))</f>
        <v>benditoeres,señor</v>
      </c>
      <c r="AM30" t="str">
        <f>Table1345683[[#This Row],[Subtitle5]]</f>
        <v>Daniel 3,52-57</v>
      </c>
      <c r="AO30" t="str">
        <f>[1]!Table1[[#Headers],[CANTO]]</f>
        <v>CANTO</v>
      </c>
      <c r="AP30" t="str">
        <f>Table1345683[[#This Row],[CANTO]]</f>
        <v>BENDITO ERES, SEÑOR</v>
      </c>
    </row>
    <row r="31" spans="1:42" x14ac:dyDescent="0.35">
      <c r="A31">
        <v>29</v>
      </c>
      <c r="B31" t="s">
        <v>42</v>
      </c>
      <c r="C31">
        <v>36</v>
      </c>
      <c r="D31" t="s">
        <v>43</v>
      </c>
      <c r="E31" t="s">
        <v>44</v>
      </c>
      <c r="F31" t="s">
        <v>45</v>
      </c>
      <c r="G31" t="s">
        <v>138</v>
      </c>
      <c r="H31" t="s">
        <v>47</v>
      </c>
      <c r="I31" t="s">
        <v>48</v>
      </c>
      <c r="J31" t="s">
        <v>45</v>
      </c>
      <c r="K31" t="s">
        <v>139</v>
      </c>
      <c r="L31" t="s">
        <v>50</v>
      </c>
      <c r="M31" t="s">
        <v>51</v>
      </c>
      <c r="N31" t="s">
        <v>45</v>
      </c>
      <c r="O31" t="s">
        <v>58</v>
      </c>
      <c r="P31" t="s">
        <v>45</v>
      </c>
      <c r="Q31" t="s">
        <v>53</v>
      </c>
      <c r="R31" t="s">
        <v>45</v>
      </c>
      <c r="S31" t="s">
        <v>75</v>
      </c>
      <c r="T31" t="str">
        <f>IF(Table1345683[[#This Row],[Pentecostés]]="","",""", """)</f>
        <v>", "</v>
      </c>
      <c r="U31" t="s">
        <v>66</v>
      </c>
      <c r="V31" t="str">
        <f>IF(Table1345683[[#This Row],[Virgen]]="","",""", """)</f>
        <v/>
      </c>
      <c r="X31" t="str">
        <f>IF(Table1345683[[#This Row],[Niños]]="","",""", """)</f>
        <v/>
      </c>
      <c r="Z31" t="str">
        <f>IF(Table1345683[[#This Row],[Laudes]]="","",""", """)</f>
        <v/>
      </c>
      <c r="AB31" t="str">
        <f>IF(Table1345683[[#This Row],[Entrada]]="","",""", """)</f>
        <v/>
      </c>
      <c r="AD31" t="s">
        <v>54</v>
      </c>
      <c r="AE31" s="4" t="str" cm="1">
        <f t="array" ref="AE3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AG31, "/", _xlpm.texto_limpio, ".html")
)</f>
        <v>/cantos/resucito/b/benditoseadios.html</v>
      </c>
      <c r="AF31" t="s">
        <v>55</v>
      </c>
      <c r="AG31" t="str">
        <f>IF(Table1345683[[#This Row],[Categoria]]="Liturgia","liturgia",LOWER(LEFT(Table1345683[[#This Row],[Titulo]],1)))</f>
        <v>b</v>
      </c>
      <c r="AH31" t="str">
        <f>LOWER(LEFT(Table1345683[[#This Row],[Titulo]],1))</f>
        <v>b</v>
      </c>
      <c r="AI31" t="str">
        <f>LOWER(LEFT(Table1345683[[#This Row],[Categoria]],1))</f>
        <v>p</v>
      </c>
      <c r="AJ31" t="str">
        <f>_xlfn.CONCAT(Table1345683[[#This Row],[ID]:[c021]])</f>
        <v>{id:36,title: "Bendito sea Dios", subtitle: "Efesios 1,3-13", category: "Precatecumenado", moments: ["Laudes/Visperas", "Antiguo Testamento"], url: "/cantos/resucito/b/benditoseadios.html"},</v>
      </c>
      <c r="AK31" t="str">
        <f>UPPER(Table1345683[[#This Row],[Titulo]])</f>
        <v>BENDITO SEA DIOS</v>
      </c>
      <c r="AL31" t="str">
        <f>LOWER(SUBSTITUTE(Table1345683[[#This Row],[CANTO]], " ", ""))</f>
        <v>benditoseadios</v>
      </c>
      <c r="AM31" t="str">
        <f>Table1345683[[#This Row],[Subtitle5]]</f>
        <v>Efesios 1,3-13</v>
      </c>
      <c r="AO31" t="str">
        <f>[1]!Table1[[#Headers],[CANTO]]</f>
        <v>CANTO</v>
      </c>
      <c r="AP31" t="str">
        <f>Table1345683[[#This Row],[CANTO]]</f>
        <v>BENDITO SEA DIOS</v>
      </c>
    </row>
    <row r="32" spans="1:42" x14ac:dyDescent="0.35">
      <c r="A32">
        <v>30</v>
      </c>
      <c r="B32" t="s">
        <v>42</v>
      </c>
      <c r="C32">
        <v>37</v>
      </c>
      <c r="D32" t="s">
        <v>43</v>
      </c>
      <c r="E32" t="s">
        <v>44</v>
      </c>
      <c r="F32" t="s">
        <v>45</v>
      </c>
      <c r="G32" t="s">
        <v>140</v>
      </c>
      <c r="H32" t="s">
        <v>47</v>
      </c>
      <c r="I32" t="s">
        <v>48</v>
      </c>
      <c r="J32" t="s">
        <v>45</v>
      </c>
      <c r="K32" t="s">
        <v>141</v>
      </c>
      <c r="L32" t="s">
        <v>50</v>
      </c>
      <c r="M32" t="s">
        <v>51</v>
      </c>
      <c r="N32" t="s">
        <v>45</v>
      </c>
      <c r="O32" t="s">
        <v>58</v>
      </c>
      <c r="P32" t="s">
        <v>45</v>
      </c>
      <c r="Q32" t="s">
        <v>53</v>
      </c>
      <c r="R32" t="s">
        <v>45</v>
      </c>
      <c r="T32" t="str">
        <f>IF(Table1345683[[#This Row],[Pentecostés]]="","",""", """)</f>
        <v/>
      </c>
      <c r="V32" t="str">
        <f>IF(Table1345683[[#This Row],[Virgen]]="","",""", """)</f>
        <v/>
      </c>
      <c r="X32" t="str">
        <f>IF(Table1345683[[#This Row],[Niños]]="","",""", """)</f>
        <v/>
      </c>
      <c r="Z32" t="str">
        <f>IF(Table1345683[[#This Row],[Laudes]]="","",""", """)</f>
        <v/>
      </c>
      <c r="AB32" t="str">
        <f>IF(Table1345683[[#This Row],[Entrada]]="","",""", """)</f>
        <v/>
      </c>
      <c r="AD32" t="s">
        <v>54</v>
      </c>
      <c r="AE32" s="4" t="str" cm="1">
        <f t="array" ref="AE3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AG32, "/", _xlpm.texto_limpio, ".html")
)</f>
        <v>/cantos/resucito/b/benedictus.html</v>
      </c>
      <c r="AF32" t="s">
        <v>55</v>
      </c>
      <c r="AG32" t="str">
        <f>IF(Table1345683[[#This Row],[Categoria]]="Liturgia","liturgia",LOWER(LEFT(Table1345683[[#This Row],[Titulo]],1)))</f>
        <v>b</v>
      </c>
      <c r="AH32" t="str">
        <f>LOWER(LEFT(Table1345683[[#This Row],[Titulo]],1))</f>
        <v>b</v>
      </c>
      <c r="AI32" t="str">
        <f>LOWER(LEFT(Table1345683[[#This Row],[Categoria]],1))</f>
        <v>p</v>
      </c>
      <c r="AJ32" t="str">
        <f>_xlfn.CONCAT(Table1345683[[#This Row],[ID]:[c021]])</f>
        <v>{id:37,title: "Benedictus", subtitle: "Lucas 1,67-80", category: "Precatecumenado", moments: [""], url: "/cantos/resucito/b/benedictus.html"},</v>
      </c>
      <c r="AK32" t="str">
        <f>UPPER(Table1345683[[#This Row],[Titulo]])</f>
        <v>BENEDICTUS</v>
      </c>
      <c r="AL32" t="str">
        <f>LOWER(SUBSTITUTE(Table1345683[[#This Row],[CANTO]], " ", ""))</f>
        <v>benedictus</v>
      </c>
      <c r="AM32" t="str">
        <f>Table1345683[[#This Row],[Subtitle5]]</f>
        <v>Lucas 1,67-80</v>
      </c>
      <c r="AO32" t="str">
        <f>[1]!Table1[[#Headers],[CANTO]]</f>
        <v>CANTO</v>
      </c>
      <c r="AP32" t="str">
        <f>Table1345683[[#This Row],[CANTO]]</f>
        <v>BENEDICTUS</v>
      </c>
    </row>
    <row r="33" spans="1:42" x14ac:dyDescent="0.35">
      <c r="A33">
        <v>31</v>
      </c>
      <c r="B33" t="s">
        <v>42</v>
      </c>
      <c r="C33">
        <v>38</v>
      </c>
      <c r="D33" t="s">
        <v>43</v>
      </c>
      <c r="E33" t="s">
        <v>44</v>
      </c>
      <c r="F33" t="s">
        <v>45</v>
      </c>
      <c r="G33" t="s">
        <v>142</v>
      </c>
      <c r="H33" t="s">
        <v>47</v>
      </c>
      <c r="I33" t="s">
        <v>48</v>
      </c>
      <c r="J33" t="s">
        <v>45</v>
      </c>
      <c r="K33" t="s">
        <v>143</v>
      </c>
      <c r="L33" t="s">
        <v>50</v>
      </c>
      <c r="M33" t="s">
        <v>51</v>
      </c>
      <c r="N33" t="s">
        <v>45</v>
      </c>
      <c r="O33" t="s">
        <v>58</v>
      </c>
      <c r="P33" t="s">
        <v>45</v>
      </c>
      <c r="Q33" t="s">
        <v>53</v>
      </c>
      <c r="R33" t="s">
        <v>45</v>
      </c>
      <c r="S33" t="s">
        <v>75</v>
      </c>
      <c r="T33" t="str">
        <f>IF(Table1345683[[#This Row],[Pentecostés]]="","",""", """)</f>
        <v>", "</v>
      </c>
      <c r="U33" t="s">
        <v>62</v>
      </c>
      <c r="V33" t="str">
        <f>IF(Table1345683[[#This Row],[Virgen]]="","",""", """)</f>
        <v/>
      </c>
      <c r="X33" t="str">
        <f>IF(Table1345683[[#This Row],[Niños]]="","",""", """)</f>
        <v/>
      </c>
      <c r="Z33" t="str">
        <f>IF(Table1345683[[#This Row],[Laudes]]="","",""", """)</f>
        <v/>
      </c>
      <c r="AB33" t="str">
        <f>IF(Table1345683[[#This Row],[Entrada]]="","",""", """)</f>
        <v/>
      </c>
      <c r="AD33" t="s">
        <v>54</v>
      </c>
      <c r="AE33" s="4" t="str" cm="1">
        <f t="array" ref="AE3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AG33, "/", _xlpm.texto_limpio, ".html")
)</f>
        <v>/cantos/resucito/c/cantadadios.html</v>
      </c>
      <c r="AF33" t="s">
        <v>55</v>
      </c>
      <c r="AG33" t="str">
        <f>IF(Table1345683[[#This Row],[Categoria]]="Liturgia","liturgia",LOWER(LEFT(Table1345683[[#This Row],[Titulo]],1)))</f>
        <v>c</v>
      </c>
      <c r="AH33" t="str">
        <f>LOWER(LEFT(Table1345683[[#This Row],[Titulo]],1))</f>
        <v>c</v>
      </c>
      <c r="AI33" t="str">
        <f>LOWER(LEFT(Table1345683[[#This Row],[Categoria]],1))</f>
        <v>p</v>
      </c>
      <c r="AJ33" t="str">
        <f>_xlfn.CONCAT(Table1345683[[#This Row],[ID]:[c021]])</f>
        <v>{id:38,title: "Cantad a Dios", subtitle: "Salmo 67 (68) 2.4-7", category: "Precatecumenado", moments: ["Laudes/Visperas", "Nuevo Testamento"], url: "/cantos/resucito/c/cantadadios.html"},</v>
      </c>
      <c r="AK33" t="str">
        <f>UPPER(Table1345683[[#This Row],[Titulo]])</f>
        <v>CANTAD A DIOS</v>
      </c>
      <c r="AL33" t="str">
        <f>LOWER(SUBSTITUTE(Table1345683[[#This Row],[CANTO]], " ", ""))</f>
        <v>cantadadios</v>
      </c>
      <c r="AM33" t="str">
        <f>Table1345683[[#This Row],[Subtitle5]]</f>
        <v>Salmo 67 (68) 2.4-7</v>
      </c>
      <c r="AO33" t="str">
        <f>[1]!Table1[[#Headers],[CANTO]]</f>
        <v>CANTO</v>
      </c>
      <c r="AP33" t="str">
        <f>Table1345683[[#This Row],[CANTO]]</f>
        <v>CANTAD A DIOS</v>
      </c>
    </row>
    <row r="34" spans="1:42" x14ac:dyDescent="0.35">
      <c r="A34">
        <v>32</v>
      </c>
      <c r="B34" t="s">
        <v>42</v>
      </c>
      <c r="C34">
        <v>39</v>
      </c>
      <c r="D34" t="s">
        <v>43</v>
      </c>
      <c r="E34" t="s">
        <v>44</v>
      </c>
      <c r="F34" t="s">
        <v>45</v>
      </c>
      <c r="G34" t="s">
        <v>144</v>
      </c>
      <c r="H34" t="s">
        <v>47</v>
      </c>
      <c r="I34" t="s">
        <v>48</v>
      </c>
      <c r="J34" t="s">
        <v>45</v>
      </c>
      <c r="K34" t="s">
        <v>145</v>
      </c>
      <c r="L34" t="s">
        <v>50</v>
      </c>
      <c r="M34" t="s">
        <v>51</v>
      </c>
      <c r="N34" t="s">
        <v>45</v>
      </c>
      <c r="O34" t="s">
        <v>58</v>
      </c>
      <c r="P34" t="s">
        <v>45</v>
      </c>
      <c r="Q34" t="s">
        <v>53</v>
      </c>
      <c r="R34" t="s">
        <v>45</v>
      </c>
      <c r="S34" t="s">
        <v>65</v>
      </c>
      <c r="T34" t="str">
        <f>IF(Table1345683[[#This Row],[Pentecostés]]="","",""", """)</f>
        <v>", "</v>
      </c>
      <c r="U34" t="s">
        <v>26</v>
      </c>
      <c r="V34" t="str">
        <f>IF(Table1345683[[#This Row],[Virgen]]="","",""", """)</f>
        <v>", "</v>
      </c>
      <c r="W34" t="s">
        <v>66</v>
      </c>
      <c r="X34" t="str">
        <f>IF(Table1345683[[#This Row],[Niños]]="","",""", """)</f>
        <v/>
      </c>
      <c r="Z34" t="str">
        <f>IF(Table1345683[[#This Row],[Laudes]]="","",""", """)</f>
        <v/>
      </c>
      <c r="AB34" t="str">
        <f>IF(Table1345683[[#This Row],[Entrada]]="","",""", """)</f>
        <v/>
      </c>
      <c r="AD34" t="s">
        <v>54</v>
      </c>
      <c r="AE34" s="4" t="str" cm="1">
        <f t="array" ref="AE3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AG34, "/", _xlpm.texto_limpio, ".html")
)</f>
        <v>/cantos/resucito/c/cantadalsenor.html</v>
      </c>
      <c r="AF34" t="s">
        <v>55</v>
      </c>
      <c r="AG34" t="str">
        <f>IF(Table1345683[[#This Row],[Categoria]]="Liturgia","liturgia",LOWER(LEFT(Table1345683[[#This Row],[Titulo]],1)))</f>
        <v>c</v>
      </c>
      <c r="AH34" t="str">
        <f>LOWER(LEFT(Table1345683[[#This Row],[Titulo]],1))</f>
        <v>c</v>
      </c>
      <c r="AI34" t="str">
        <f>LOWER(LEFT(Table1345683[[#This Row],[Categoria]],1))</f>
        <v>p</v>
      </c>
      <c r="AJ34" t="str">
        <f>_xlfn.CONCAT(Table1345683[[#This Row],[ID]:[c021]])</f>
        <v>{id:39,title: "Cantad al Señor", subtitle: "Salmo 117 (116)", category: "Precatecumenado", moments: ["Cuaresma", "Laudes", "Antiguo Testamento"], url: "/cantos/resucito/c/cantadalsenor.html"},</v>
      </c>
      <c r="AK34" t="str">
        <f>UPPER(Table1345683[[#This Row],[Titulo]])</f>
        <v>CANTAD AL SEÑOR</v>
      </c>
      <c r="AL34" t="str">
        <f>LOWER(SUBSTITUTE(Table1345683[[#This Row],[CANTO]], " ", ""))</f>
        <v>cantadalseñor</v>
      </c>
      <c r="AM34" t="str">
        <f>Table1345683[[#This Row],[Subtitle5]]</f>
        <v>Salmo 117 (116)</v>
      </c>
      <c r="AO34" t="str">
        <f>[1]!Table1[[#Headers],[CANTO]]</f>
        <v>CANTO</v>
      </c>
      <c r="AP34" t="str">
        <f>Table1345683[[#This Row],[CANTO]]</f>
        <v>CANTAD AL SEÑOR</v>
      </c>
    </row>
    <row r="35" spans="1:42" x14ac:dyDescent="0.35">
      <c r="A35">
        <v>33</v>
      </c>
      <c r="B35" t="s">
        <v>42</v>
      </c>
      <c r="C35">
        <v>40</v>
      </c>
      <c r="D35" t="s">
        <v>43</v>
      </c>
      <c r="E35" t="s">
        <v>44</v>
      </c>
      <c r="F35" t="s">
        <v>45</v>
      </c>
      <c r="G35" t="s">
        <v>146</v>
      </c>
      <c r="H35" t="s">
        <v>47</v>
      </c>
      <c r="I35" t="s">
        <v>48</v>
      </c>
      <c r="J35" t="s">
        <v>45</v>
      </c>
      <c r="K35" t="s">
        <v>147</v>
      </c>
      <c r="L35" t="s">
        <v>50</v>
      </c>
      <c r="M35" t="s">
        <v>51</v>
      </c>
      <c r="N35" t="s">
        <v>45</v>
      </c>
      <c r="O35" t="s">
        <v>58</v>
      </c>
      <c r="P35" t="s">
        <v>45</v>
      </c>
      <c r="Q35" t="s">
        <v>53</v>
      </c>
      <c r="R35" t="s">
        <v>45</v>
      </c>
      <c r="S35" t="s">
        <v>75</v>
      </c>
      <c r="T35" t="str">
        <f>IF(Table1345683[[#This Row],[Pentecostés]]="","",""", """)</f>
        <v>", "</v>
      </c>
      <c r="U35" t="s">
        <v>28</v>
      </c>
      <c r="V35" t="str">
        <f>IF(Table1345683[[#This Row],[Virgen]]="","",""", """)</f>
        <v>", "</v>
      </c>
      <c r="W35" t="s">
        <v>81</v>
      </c>
      <c r="X35" t="str">
        <f>IF(Table1345683[[#This Row],[Niños]]="","",""", """)</f>
        <v>", "</v>
      </c>
      <c r="Y35" t="s">
        <v>66</v>
      </c>
      <c r="Z35" t="str">
        <f>IF(Table1345683[[#This Row],[Laudes]]="","",""", """)</f>
        <v/>
      </c>
      <c r="AB35" t="str">
        <f>IF(Table1345683[[#This Row],[Entrada]]="","",""", """)</f>
        <v/>
      </c>
      <c r="AD35" t="s">
        <v>54</v>
      </c>
      <c r="AE35" s="4" t="str" cm="1">
        <f t="array" ref="AE3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AG35, "/", _xlpm.texto_limpio, ".html")
)</f>
        <v>/cantos/resucito/c/canticodelostresjovenes.html</v>
      </c>
      <c r="AF35" t="s">
        <v>55</v>
      </c>
      <c r="AG35" t="str">
        <f>IF(Table1345683[[#This Row],[Categoria]]="Liturgia","liturgia",LOWER(LEFT(Table1345683[[#This Row],[Titulo]],1)))</f>
        <v>c</v>
      </c>
      <c r="AH35" t="str">
        <f>LOWER(LEFT(Table1345683[[#This Row],[Titulo]],1))</f>
        <v>c</v>
      </c>
      <c r="AI35" t="str">
        <f>LOWER(LEFT(Table1345683[[#This Row],[Categoria]],1))</f>
        <v>p</v>
      </c>
      <c r="AJ35" t="str">
        <f>_xlfn.CONCAT(Table1345683[[#This Row],[ID]:[c021]])</f>
        <v>{id:40,title: "Cántico de los tres jóvenes", subtitle: "Daniel 3,57-58", category: "Precatecumenado", moments: ["Laudes/Visperas", "Entrada", "Final", "Antiguo Testamento"], url: "/cantos/resucito/c/canticodelostresjovenes.html"},</v>
      </c>
      <c r="AK35" t="str">
        <f>UPPER(Table1345683[[#This Row],[Titulo]])</f>
        <v>CÁNTICO DE LOS TRES JÓVENES</v>
      </c>
      <c r="AL35" t="str">
        <f>LOWER(SUBSTITUTE(Table1345683[[#This Row],[CANTO]], " ", ""))</f>
        <v>cánticodelostresjóvenes</v>
      </c>
      <c r="AM35" t="str">
        <f>Table1345683[[#This Row],[Subtitle5]]</f>
        <v>Daniel 3,57-58</v>
      </c>
      <c r="AO35" t="str">
        <f>[1]!Table1[[#Headers],[CANTO]]</f>
        <v>CANTO</v>
      </c>
      <c r="AP35" t="str">
        <f>Table1345683[[#This Row],[CANTO]]</f>
        <v>CÁNTICO DE LOS TRES JÓVENES</v>
      </c>
    </row>
    <row r="36" spans="1:42" x14ac:dyDescent="0.35">
      <c r="A36">
        <v>34</v>
      </c>
      <c r="B36" t="s">
        <v>42</v>
      </c>
      <c r="C36">
        <v>41</v>
      </c>
      <c r="D36" t="s">
        <v>43</v>
      </c>
      <c r="E36" t="s">
        <v>44</v>
      </c>
      <c r="F36" t="s">
        <v>45</v>
      </c>
      <c r="G36" t="s">
        <v>148</v>
      </c>
      <c r="H36" t="s">
        <v>47</v>
      </c>
      <c r="I36" t="s">
        <v>48</v>
      </c>
      <c r="J36" t="s">
        <v>45</v>
      </c>
      <c r="K36" t="s">
        <v>149</v>
      </c>
      <c r="L36" t="s">
        <v>50</v>
      </c>
      <c r="M36" t="s">
        <v>51</v>
      </c>
      <c r="N36" t="s">
        <v>45</v>
      </c>
      <c r="O36" t="s">
        <v>58</v>
      </c>
      <c r="P36" t="s">
        <v>45</v>
      </c>
      <c r="Q36" t="s">
        <v>53</v>
      </c>
      <c r="R36" t="s">
        <v>45</v>
      </c>
      <c r="S36" t="s">
        <v>75</v>
      </c>
      <c r="T36" t="str">
        <f>IF(Table1345683[[#This Row],[Pentecostés]]="","",""", """)</f>
        <v>", "</v>
      </c>
      <c r="U36" t="s">
        <v>66</v>
      </c>
      <c r="V36" t="str">
        <f>IF(Table1345683[[#This Row],[Virgen]]="","",""", """)</f>
        <v/>
      </c>
      <c r="X36" t="str">
        <f>IF(Table1345683[[#This Row],[Niños]]="","",""", """)</f>
        <v/>
      </c>
      <c r="Z36" t="str">
        <f>IF(Table1345683[[#This Row],[Laudes]]="","",""", """)</f>
        <v/>
      </c>
      <c r="AB36" t="str">
        <f>IF(Table1345683[[#This Row],[Entrada]]="","",""", """)</f>
        <v/>
      </c>
      <c r="AD36" t="s">
        <v>54</v>
      </c>
      <c r="AE36" s="4" t="str" cm="1">
        <f t="array" ref="AE3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AG36, "/", _xlpm.texto_limpio, ".html")
)</f>
        <v>/cantos/resucito/c/cantodemoises.html</v>
      </c>
      <c r="AF36" t="s">
        <v>55</v>
      </c>
      <c r="AG36" t="str">
        <f>IF(Table1345683[[#This Row],[Categoria]]="Liturgia","liturgia",LOWER(LEFT(Table1345683[[#This Row],[Titulo]],1)))</f>
        <v>c</v>
      </c>
      <c r="AH36" t="str">
        <f>LOWER(LEFT(Table1345683[[#This Row],[Titulo]],1))</f>
        <v>c</v>
      </c>
      <c r="AI36" t="str">
        <f>LOWER(LEFT(Table1345683[[#This Row],[Categoria]],1))</f>
        <v>p</v>
      </c>
      <c r="AJ36" t="str">
        <f>_xlfn.CONCAT(Table1345683[[#This Row],[ID]:[c021]])</f>
        <v>{id:41,title: "Canto de Moisés", subtitle: "Éxodo 15,1-18", category: "Precatecumenado", moments: ["Laudes/Visperas", "Antiguo Testamento"], url: "/cantos/resucito/c/cantodemoises.html"},</v>
      </c>
      <c r="AK36" t="str">
        <f>UPPER(Table1345683[[#This Row],[Titulo]])</f>
        <v>CANTO DE MOISÉS</v>
      </c>
      <c r="AL36" t="str">
        <f>LOWER(SUBSTITUTE(Table1345683[[#This Row],[CANTO]], " ", ""))</f>
        <v>cantodemoisés</v>
      </c>
      <c r="AM36" t="str">
        <f>Table1345683[[#This Row],[Subtitle5]]</f>
        <v>Éxodo 15,1-18</v>
      </c>
      <c r="AO36" t="str">
        <f>[1]!Table1[[#Headers],[CANTO]]</f>
        <v>CANTO</v>
      </c>
      <c r="AP36" t="str">
        <f>Table1345683[[#This Row],[CANTO]]</f>
        <v>CANTO DE MOISÉS</v>
      </c>
    </row>
    <row r="37" spans="1:42" x14ac:dyDescent="0.35">
      <c r="A37">
        <v>35</v>
      </c>
      <c r="B37" t="s">
        <v>42</v>
      </c>
      <c r="C37">
        <v>42</v>
      </c>
      <c r="D37" t="s">
        <v>43</v>
      </c>
      <c r="E37" t="s">
        <v>44</v>
      </c>
      <c r="F37" t="s">
        <v>45</v>
      </c>
      <c r="G37" t="s">
        <v>150</v>
      </c>
      <c r="H37" t="s">
        <v>47</v>
      </c>
      <c r="I37" t="s">
        <v>48</v>
      </c>
      <c r="J37" t="s">
        <v>45</v>
      </c>
      <c r="K37" t="s">
        <v>151</v>
      </c>
      <c r="L37" t="s">
        <v>50</v>
      </c>
      <c r="M37" t="s">
        <v>51</v>
      </c>
      <c r="N37" t="s">
        <v>45</v>
      </c>
      <c r="O37" t="s">
        <v>58</v>
      </c>
      <c r="P37" t="s">
        <v>45</v>
      </c>
      <c r="Q37" t="s">
        <v>53</v>
      </c>
      <c r="R37" t="s">
        <v>45</v>
      </c>
      <c r="S37" t="s">
        <v>18</v>
      </c>
      <c r="T37" t="str">
        <f>IF(Table1345683[[#This Row],[Pentecostés]]="","",""", """)</f>
        <v>", "</v>
      </c>
      <c r="U37" t="s">
        <v>66</v>
      </c>
      <c r="V37" t="str">
        <f>IF(Table1345683[[#This Row],[Virgen]]="","",""", """)</f>
        <v/>
      </c>
      <c r="X37" t="str">
        <f>IF(Table1345683[[#This Row],[Niños]]="","",""", """)</f>
        <v/>
      </c>
      <c r="Z37" t="str">
        <f>IF(Table1345683[[#This Row],[Laudes]]="","",""", """)</f>
        <v/>
      </c>
      <c r="AB37" t="str">
        <f>IF(Table1345683[[#This Row],[Entrada]]="","",""", """)</f>
        <v/>
      </c>
      <c r="AD37" t="s">
        <v>54</v>
      </c>
      <c r="AE37" s="4" t="str" cm="1">
        <f t="array" ref="AE3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AG37, "/", _xlpm.texto_limpio, ".html")
)</f>
        <v>/cantos/resucito/c/caritaschristiurgetnos.html</v>
      </c>
      <c r="AF37" t="s">
        <v>55</v>
      </c>
      <c r="AG37" t="str">
        <f>IF(Table1345683[[#This Row],[Categoria]]="Liturgia","liturgia",LOWER(LEFT(Table1345683[[#This Row],[Titulo]],1)))</f>
        <v>c</v>
      </c>
      <c r="AH37" t="str">
        <f>LOWER(LEFT(Table1345683[[#This Row],[Titulo]],1))</f>
        <v>c</v>
      </c>
      <c r="AI37" t="str">
        <f>LOWER(LEFT(Table1345683[[#This Row],[Categoria]],1))</f>
        <v>p</v>
      </c>
      <c r="AJ37" t="str">
        <f>_xlfn.CONCAT(Table1345683[[#This Row],[ID]:[c021]])</f>
        <v>{id:42,title: "Caritas Christi urget nos", subtitle: "2ª Corintios 5,14.15.17.21", category: "Precatecumenado", moments: ["Pascua", "Antiguo Testamento"], url: "/cantos/resucito/c/caritaschristiurgetnos.html"},</v>
      </c>
      <c r="AK37" t="str">
        <f>UPPER(Table1345683[[#This Row],[Titulo]])</f>
        <v>CARITAS CHRISTI URGET NOS</v>
      </c>
      <c r="AL37" t="str">
        <f>LOWER(SUBSTITUTE(Table1345683[[#This Row],[CANTO]], " ", ""))</f>
        <v>caritaschristiurgetnos</v>
      </c>
      <c r="AM37" t="str">
        <f>Table1345683[[#This Row],[Subtitle5]]</f>
        <v>2ª Corintios 5,14.15.17.21</v>
      </c>
      <c r="AO37" t="str">
        <f>[1]!Table1[[#Headers],[CANTO]]</f>
        <v>CANTO</v>
      </c>
      <c r="AP37" t="str">
        <f>Table1345683[[#This Row],[CANTO]]</f>
        <v>CARITAS CHRISTI URGET NOS</v>
      </c>
    </row>
    <row r="38" spans="1:42" x14ac:dyDescent="0.35">
      <c r="A38">
        <v>36</v>
      </c>
      <c r="B38" t="s">
        <v>42</v>
      </c>
      <c r="C38">
        <v>43</v>
      </c>
      <c r="D38" t="s">
        <v>43</v>
      </c>
      <c r="E38" t="s">
        <v>44</v>
      </c>
      <c r="F38" t="s">
        <v>45</v>
      </c>
      <c r="G38" t="s">
        <v>152</v>
      </c>
      <c r="H38" t="s">
        <v>47</v>
      </c>
      <c r="I38" t="s">
        <v>48</v>
      </c>
      <c r="J38" t="s">
        <v>45</v>
      </c>
      <c r="K38" t="s">
        <v>153</v>
      </c>
      <c r="L38" t="s">
        <v>50</v>
      </c>
      <c r="M38" t="s">
        <v>51</v>
      </c>
      <c r="N38" t="s">
        <v>45</v>
      </c>
      <c r="O38" t="s">
        <v>58</v>
      </c>
      <c r="P38" t="s">
        <v>45</v>
      </c>
      <c r="Q38" t="s">
        <v>53</v>
      </c>
      <c r="R38" t="s">
        <v>45</v>
      </c>
      <c r="S38" t="s">
        <v>62</v>
      </c>
      <c r="T38" t="str">
        <f>IF(Table1345683[[#This Row],[Pentecostés]]="","",""", """)</f>
        <v/>
      </c>
      <c r="V38" t="str">
        <f>IF(Table1345683[[#This Row],[Virgen]]="","",""", """)</f>
        <v/>
      </c>
      <c r="X38" t="str">
        <f>IF(Table1345683[[#This Row],[Niños]]="","",""", """)</f>
        <v/>
      </c>
      <c r="Z38" t="str">
        <f>IF(Table1345683[[#This Row],[Laudes]]="","",""", """)</f>
        <v/>
      </c>
      <c r="AB38" t="str">
        <f>IF(Table1345683[[#This Row],[Entrada]]="","",""", """)</f>
        <v/>
      </c>
      <c r="AD38" t="s">
        <v>54</v>
      </c>
      <c r="AE38" s="4" t="str" cm="1">
        <f t="array" ref="AE3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AG38, "/", _xlpm.texto_limpio, ".html")
)</f>
        <v>/cantos/resucito/c/carmen63-(estanrotasmisataduras).html</v>
      </c>
      <c r="AF38" t="s">
        <v>55</v>
      </c>
      <c r="AG38" t="str">
        <f>IF(Table1345683[[#This Row],[Categoria]]="Liturgia","liturgia",LOWER(LEFT(Table1345683[[#This Row],[Titulo]],1)))</f>
        <v>c</v>
      </c>
      <c r="AH38" t="str">
        <f>LOWER(LEFT(Table1345683[[#This Row],[Titulo]],1))</f>
        <v>c</v>
      </c>
      <c r="AI38" t="str">
        <f>LOWER(LEFT(Table1345683[[#This Row],[Categoria]],1))</f>
        <v>p</v>
      </c>
      <c r="AJ38" t="str">
        <f>_xlfn.CONCAT(Table1345683[[#This Row],[ID]:[c021]])</f>
        <v>{id:43,title: "Carmen 63 - (ESTÁN ROTAS MIS ATADURAS )", subtitle: "(Rabindranath Tagore)*", category: "Precatecumenado", moments: ["Nuevo Testamento"], url: "/cantos/resucito/c/carmen63-(estanrotasmisataduras).html"},</v>
      </c>
      <c r="AK38" t="str">
        <f>UPPER(Table1345683[[#This Row],[Titulo]])</f>
        <v>CARMEN 63 - (ESTÁN ROTAS MIS ATADURAS )</v>
      </c>
      <c r="AL38" t="str">
        <f>LOWER(SUBSTITUTE(Table1345683[[#This Row],[CANTO]], " ", ""))</f>
        <v>carmen63-(estánrotasmisataduras)</v>
      </c>
      <c r="AM38" t="str">
        <f>Table1345683[[#This Row],[Subtitle5]]</f>
        <v>(Rabindranath Tagore)*</v>
      </c>
      <c r="AO38" t="str">
        <f>[1]!Table1[[#Headers],[CANTO]]</f>
        <v>CANTO</v>
      </c>
      <c r="AP38" t="str">
        <f>Table1345683[[#This Row],[CANTO]]</f>
        <v>CARMEN 63 - (ESTÁN ROTAS MIS ATADURAS )</v>
      </c>
    </row>
    <row r="39" spans="1:42" x14ac:dyDescent="0.35">
      <c r="A39">
        <v>37</v>
      </c>
      <c r="B39" t="s">
        <v>42</v>
      </c>
      <c r="C39">
        <v>45</v>
      </c>
      <c r="D39" t="s">
        <v>43</v>
      </c>
      <c r="E39" t="s">
        <v>44</v>
      </c>
      <c r="F39" t="s">
        <v>45</v>
      </c>
      <c r="G39" t="s">
        <v>156</v>
      </c>
      <c r="H39" t="s">
        <v>47</v>
      </c>
      <c r="I39" t="s">
        <v>48</v>
      </c>
      <c r="J39" t="s">
        <v>45</v>
      </c>
      <c r="K39" t="s">
        <v>157</v>
      </c>
      <c r="L39" t="s">
        <v>50</v>
      </c>
      <c r="M39" t="s">
        <v>51</v>
      </c>
      <c r="N39" t="s">
        <v>45</v>
      </c>
      <c r="O39" t="s">
        <v>58</v>
      </c>
      <c r="P39" t="s">
        <v>45</v>
      </c>
      <c r="Q39" t="s">
        <v>53</v>
      </c>
      <c r="R39" t="s">
        <v>45</v>
      </c>
      <c r="S39" t="s">
        <v>18</v>
      </c>
      <c r="T39" t="str">
        <f>IF(Table1345683[[#This Row],[Pentecostés]]="","",""", """)</f>
        <v>", "</v>
      </c>
      <c r="U39" t="s">
        <v>59</v>
      </c>
      <c r="V39" t="str">
        <f>IF(Table1345683[[#This Row],[Virgen]]="","",""", """)</f>
        <v/>
      </c>
      <c r="X39" t="str">
        <f>IF(Table1345683[[#This Row],[Niños]]="","",""", """)</f>
        <v/>
      </c>
      <c r="Z39" t="str">
        <f>IF(Table1345683[[#This Row],[Laudes]]="","",""", """)</f>
        <v/>
      </c>
      <c r="AB39" t="str">
        <f>IF(Table1345683[[#This Row],[Entrada]]="","",""", """)</f>
        <v/>
      </c>
      <c r="AD39" t="s">
        <v>54</v>
      </c>
      <c r="AE39" s="4" t="str" cm="1">
        <f t="array" ref="AE3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AG39, "/", _xlpm.texto_limpio, ".html")
)</f>
        <v>/cantos/resucito/c/comocondenadosamuerte.html</v>
      </c>
      <c r="AF39" t="s">
        <v>55</v>
      </c>
      <c r="AG39" t="str">
        <f>IF(Table1345683[[#This Row],[Categoria]]="Liturgia","liturgia",LOWER(LEFT(Table1345683[[#This Row],[Titulo]],1)))</f>
        <v>c</v>
      </c>
      <c r="AH39" t="str">
        <f>LOWER(LEFT(Table1345683[[#This Row],[Titulo]],1))</f>
        <v>c</v>
      </c>
      <c r="AI39" t="str">
        <f>LOWER(LEFT(Table1345683[[#This Row],[Categoria]],1))</f>
        <v>p</v>
      </c>
      <c r="AJ39" t="str">
        <f>_xlfn.CONCAT(Table1345683[[#This Row],[ID]:[c021]])</f>
        <v>{id:45,title: "Como condenados a muerte", subtitle: "1ª Corintios 4,9-13", category: "Precatecumenado", moments: ["Pascua", "Comunión"], url: "/cantos/resucito/c/comocondenadosamuerte.html"},</v>
      </c>
      <c r="AK39" t="str">
        <f>UPPER(Table1345683[[#This Row],[Titulo]])</f>
        <v>COMO CONDENADOS A MUERTE</v>
      </c>
      <c r="AL39" t="str">
        <f>LOWER(SUBSTITUTE(Table1345683[[#This Row],[CANTO]], " ", ""))</f>
        <v>comocondenadosamuerte</v>
      </c>
      <c r="AM39" t="str">
        <f>Table1345683[[#This Row],[Subtitle5]]</f>
        <v>1ª Corintios 4,9-13</v>
      </c>
      <c r="AO39" t="str">
        <f>[1]!Table1[[#Headers],[CANTO]]</f>
        <v>CANTO</v>
      </c>
      <c r="AP39" t="str">
        <f>Table1345683[[#This Row],[CANTO]]</f>
        <v>COMO CONDENADOS A MUERTE</v>
      </c>
    </row>
    <row r="40" spans="1:42" x14ac:dyDescent="0.35">
      <c r="A40">
        <v>38</v>
      </c>
      <c r="B40" t="s">
        <v>42</v>
      </c>
      <c r="C40">
        <v>48</v>
      </c>
      <c r="D40" t="s">
        <v>43</v>
      </c>
      <c r="E40" t="s">
        <v>44</v>
      </c>
      <c r="F40" t="s">
        <v>45</v>
      </c>
      <c r="G40" t="s">
        <v>163</v>
      </c>
      <c r="H40" t="s">
        <v>47</v>
      </c>
      <c r="I40" t="s">
        <v>48</v>
      </c>
      <c r="J40" t="s">
        <v>45</v>
      </c>
      <c r="K40" t="s">
        <v>164</v>
      </c>
      <c r="L40" t="s">
        <v>50</v>
      </c>
      <c r="M40" t="s">
        <v>51</v>
      </c>
      <c r="N40" t="s">
        <v>45</v>
      </c>
      <c r="O40" t="s">
        <v>58</v>
      </c>
      <c r="P40" t="s">
        <v>45</v>
      </c>
      <c r="Q40" t="s">
        <v>53</v>
      </c>
      <c r="R40" t="s">
        <v>45</v>
      </c>
      <c r="S40" t="s">
        <v>65</v>
      </c>
      <c r="T40" t="str">
        <f>IF(Table1345683[[#This Row],[Pentecostés]]="","",""", """)</f>
        <v>", "</v>
      </c>
      <c r="U40" t="s">
        <v>26</v>
      </c>
      <c r="V40" t="str">
        <f>IF(Table1345683[[#This Row],[Virgen]]="","",""", """)</f>
        <v>", "</v>
      </c>
      <c r="W40" t="s">
        <v>66</v>
      </c>
      <c r="X40" t="str">
        <f>IF(Table1345683[[#This Row],[Niños]]="","",""", """)</f>
        <v/>
      </c>
      <c r="Z40" t="str">
        <f>IF(Table1345683[[#This Row],[Laudes]]="","",""", """)</f>
        <v/>
      </c>
      <c r="AB40" t="str">
        <f>IF(Table1345683[[#This Row],[Entrada]]="","",""", """)</f>
        <v/>
      </c>
      <c r="AD40" t="s">
        <v>54</v>
      </c>
      <c r="AE40" s="4" t="str" cm="1">
        <f t="array" ref="AE4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AG40, "/", _xlpm.texto_limpio, ".html")
)</f>
        <v>/cantos/resucito/c/comoesmaravilloso.html</v>
      </c>
      <c r="AF40" t="s">
        <v>55</v>
      </c>
      <c r="AG40" t="str">
        <f>IF(Table1345683[[#This Row],[Categoria]]="Liturgia","liturgia",LOWER(LEFT(Table1345683[[#This Row],[Titulo]],1)))</f>
        <v>c</v>
      </c>
      <c r="AH40" t="str">
        <f>LOWER(LEFT(Table1345683[[#This Row],[Titulo]],1))</f>
        <v>c</v>
      </c>
      <c r="AI40" t="str">
        <f>LOWER(LEFT(Table1345683[[#This Row],[Categoria]],1))</f>
        <v>p</v>
      </c>
      <c r="AJ40" t="str">
        <f>_xlfn.CONCAT(Table1345683[[#This Row],[ID]:[c021]])</f>
        <v>{id:48,title: "Cómo es maravilloso", subtitle: "Salmo 133 (132)", category: "Precatecumenado", moments: ["Cuaresma", "Laudes", "Antiguo Testamento"], url: "/cantos/resucito/c/comoesmaravilloso.html"},</v>
      </c>
      <c r="AK40" t="str">
        <f>UPPER(Table1345683[[#This Row],[Titulo]])</f>
        <v>CÓMO ES MARAVILLOSO</v>
      </c>
      <c r="AL40" t="str">
        <f>LOWER(SUBSTITUTE(Table1345683[[#This Row],[CANTO]], " ", ""))</f>
        <v>cómoesmaravilloso</v>
      </c>
      <c r="AM40" t="str">
        <f>Table1345683[[#This Row],[Subtitle5]]</f>
        <v>Salmo 133 (132)</v>
      </c>
      <c r="AO40" t="str">
        <f>[1]!Table1[[#Headers],[CANTO]]</f>
        <v>CANTO</v>
      </c>
      <c r="AP40" t="str">
        <f>Table1345683[[#This Row],[CANTO]]</f>
        <v>CÓMO ES MARAVILLOSO</v>
      </c>
    </row>
    <row r="41" spans="1:42" x14ac:dyDescent="0.35">
      <c r="A41">
        <v>39</v>
      </c>
      <c r="B41" t="s">
        <v>42</v>
      </c>
      <c r="C41">
        <v>49</v>
      </c>
      <c r="D41" t="s">
        <v>43</v>
      </c>
      <c r="E41" t="s">
        <v>44</v>
      </c>
      <c r="F41" t="s">
        <v>45</v>
      </c>
      <c r="G41" t="s">
        <v>165</v>
      </c>
      <c r="H41" t="s">
        <v>47</v>
      </c>
      <c r="I41" t="s">
        <v>48</v>
      </c>
      <c r="J41" t="s">
        <v>45</v>
      </c>
      <c r="K41" t="s">
        <v>166</v>
      </c>
      <c r="L41" t="s">
        <v>50</v>
      </c>
      <c r="M41" t="s">
        <v>51</v>
      </c>
      <c r="N41" t="s">
        <v>45</v>
      </c>
      <c r="O41" t="s">
        <v>58</v>
      </c>
      <c r="P41" t="s">
        <v>45</v>
      </c>
      <c r="Q41" t="s">
        <v>53</v>
      </c>
      <c r="R41" t="s">
        <v>45</v>
      </c>
      <c r="S41" t="s">
        <v>18</v>
      </c>
      <c r="T41" t="str">
        <f>IF(Table1345683[[#This Row],[Pentecostés]]="","",""", """)</f>
        <v>", "</v>
      </c>
      <c r="U41" t="s">
        <v>59</v>
      </c>
      <c r="V41" t="str">
        <f>IF(Table1345683[[#This Row],[Virgen]]="","",""", """)</f>
        <v>", "</v>
      </c>
      <c r="W41" t="s">
        <v>66</v>
      </c>
      <c r="X41" t="str">
        <f>IF(Table1345683[[#This Row],[Niños]]="","",""", """)</f>
        <v/>
      </c>
      <c r="Z41" t="str">
        <f>IF(Table1345683[[#This Row],[Laudes]]="","",""", """)</f>
        <v/>
      </c>
      <c r="AB41" t="str">
        <f>IF(Table1345683[[#This Row],[Entrada]]="","",""", """)</f>
        <v/>
      </c>
      <c r="AD41" t="s">
        <v>54</v>
      </c>
      <c r="AE41" s="4" t="str" cm="1">
        <f t="array" ref="AE4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AG41, "/", _xlpm.texto_limpio, ".html")
)</f>
        <v>/cantos/resucito/c/comolacierva.html</v>
      </c>
      <c r="AF41" t="s">
        <v>55</v>
      </c>
      <c r="AG41" t="str">
        <f>IF(Table1345683[[#This Row],[Categoria]]="Liturgia","liturgia",LOWER(LEFT(Table1345683[[#This Row],[Titulo]],1)))</f>
        <v>c</v>
      </c>
      <c r="AH41" t="str">
        <f>LOWER(LEFT(Table1345683[[#This Row],[Titulo]],1))</f>
        <v>c</v>
      </c>
      <c r="AI41" t="str">
        <f>LOWER(LEFT(Table1345683[[#This Row],[Categoria]],1))</f>
        <v>p</v>
      </c>
      <c r="AJ41" t="str">
        <f>_xlfn.CONCAT(Table1345683[[#This Row],[ID]:[c021]])</f>
        <v>{id:49,title: "Como la cierva", subtitle: "Salmo 42-43 (41-42)", category: "Precatecumenado", moments: ["Pascua", "Comunión", "Antiguo Testamento"], url: "/cantos/resucito/c/comolacierva.html"},</v>
      </c>
      <c r="AK41" t="str">
        <f>UPPER(Table1345683[[#This Row],[Titulo]])</f>
        <v>COMO LA CIERVA</v>
      </c>
      <c r="AL41" t="str">
        <f>LOWER(SUBSTITUTE(Table1345683[[#This Row],[CANTO]], " ", ""))</f>
        <v>comolacierva</v>
      </c>
      <c r="AM41" t="str">
        <f>Table1345683[[#This Row],[Subtitle5]]</f>
        <v>Salmo 42-43 (41-42)</v>
      </c>
      <c r="AO41" t="str">
        <f>[1]!Table1[[#Headers],[CANTO]]</f>
        <v>CANTO</v>
      </c>
      <c r="AP41" t="str">
        <f>Table1345683[[#This Row],[CANTO]]</f>
        <v>COMO LA CIERVA</v>
      </c>
    </row>
    <row r="42" spans="1:42" x14ac:dyDescent="0.35">
      <c r="A42">
        <v>40</v>
      </c>
      <c r="B42" t="s">
        <v>42</v>
      </c>
      <c r="C42">
        <v>51</v>
      </c>
      <c r="D42" t="s">
        <v>43</v>
      </c>
      <c r="E42" t="s">
        <v>44</v>
      </c>
      <c r="F42" t="s">
        <v>45</v>
      </c>
      <c r="G42" t="s">
        <v>169</v>
      </c>
      <c r="H42" t="s">
        <v>47</v>
      </c>
      <c r="I42" t="s">
        <v>48</v>
      </c>
      <c r="J42" t="s">
        <v>45</v>
      </c>
      <c r="K42" t="s">
        <v>170</v>
      </c>
      <c r="L42" t="s">
        <v>50</v>
      </c>
      <c r="M42" t="s">
        <v>51</v>
      </c>
      <c r="N42" t="s">
        <v>45</v>
      </c>
      <c r="O42" t="s">
        <v>58</v>
      </c>
      <c r="P42" t="s">
        <v>45</v>
      </c>
      <c r="Q42" t="s">
        <v>53</v>
      </c>
      <c r="R42" t="s">
        <v>45</v>
      </c>
      <c r="S42" t="s">
        <v>171</v>
      </c>
      <c r="T42" t="str">
        <f>IF(Table1345683[[#This Row],[Pentecostés]]="","",""", """)</f>
        <v/>
      </c>
      <c r="V42" t="str">
        <f>IF(Table1345683[[#This Row],[Virgen]]="","",""", """)</f>
        <v/>
      </c>
      <c r="X42" t="str">
        <f>IF(Table1345683[[#This Row],[Niños]]="","",""", """)</f>
        <v/>
      </c>
      <c r="Z42" t="str">
        <f>IF(Table1345683[[#This Row],[Laudes]]="","",""", """)</f>
        <v/>
      </c>
      <c r="AB42" t="str">
        <f>IF(Table1345683[[#This Row],[Entrada]]="","",""", """)</f>
        <v/>
      </c>
      <c r="AD42" t="s">
        <v>54</v>
      </c>
      <c r="AE42" s="4" t="str" cm="1">
        <f t="array" ref="AE4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AG42, "/", _xlpm.texto_limpio, ".html")
)</f>
        <v>/cantos/resucito/c/comoovejaqueve.html</v>
      </c>
      <c r="AF42" t="s">
        <v>55</v>
      </c>
      <c r="AG42" t="str">
        <f>IF(Table1345683[[#This Row],[Categoria]]="Liturgia","liturgia",LOWER(LEFT(Table1345683[[#This Row],[Titulo]],1)))</f>
        <v>c</v>
      </c>
      <c r="AH42" t="str">
        <f>LOWER(LEFT(Table1345683[[#This Row],[Titulo]],1))</f>
        <v>c</v>
      </c>
      <c r="AI42" t="str">
        <f>LOWER(LEFT(Table1345683[[#This Row],[Categoria]],1))</f>
        <v>p</v>
      </c>
      <c r="AJ42" t="str">
        <f>_xlfn.CONCAT(Table1345683[[#This Row],[ID]:[c021]])</f>
        <v>{id:51,title: "Como oveja que ve", subtitle: "Kontáklon (Romano el Meloda)", category: "Precatecumenado", moments: ["Fracción del Pan"], url: "/cantos/resucito/c/comoovejaqueve.html"},</v>
      </c>
      <c r="AK42" t="str">
        <f>UPPER(Table1345683[[#This Row],[Titulo]])</f>
        <v>COMO OVEJA QUE VE</v>
      </c>
      <c r="AL42" t="str">
        <f>LOWER(SUBSTITUTE(Table1345683[[#This Row],[CANTO]], " ", ""))</f>
        <v>comoovejaqueve</v>
      </c>
      <c r="AM42" t="str">
        <f>Table1345683[[#This Row],[Subtitle5]]</f>
        <v>Kontáklon (Romano el Meloda)</v>
      </c>
      <c r="AO42" t="str">
        <f>[1]!Table1[[#Headers],[CANTO]]</f>
        <v>CANTO</v>
      </c>
      <c r="AP42" t="str">
        <f>Table1345683[[#This Row],[CANTO]]</f>
        <v>COMO OVEJA QUE VE</v>
      </c>
    </row>
    <row r="43" spans="1:42" x14ac:dyDescent="0.35">
      <c r="A43">
        <v>41</v>
      </c>
      <c r="B43" t="s">
        <v>42</v>
      </c>
      <c r="C43">
        <v>52</v>
      </c>
      <c r="D43" t="s">
        <v>43</v>
      </c>
      <c r="E43" t="s">
        <v>44</v>
      </c>
      <c r="F43" t="s">
        <v>45</v>
      </c>
      <c r="G43" t="s">
        <v>172</v>
      </c>
      <c r="H43" t="s">
        <v>47</v>
      </c>
      <c r="I43" t="s">
        <v>48</v>
      </c>
      <c r="J43" t="s">
        <v>45</v>
      </c>
      <c r="K43" t="s">
        <v>173</v>
      </c>
      <c r="L43" t="s">
        <v>50</v>
      </c>
      <c r="M43" t="s">
        <v>51</v>
      </c>
      <c r="N43" t="s">
        <v>45</v>
      </c>
      <c r="O43" t="s">
        <v>58</v>
      </c>
      <c r="P43" t="s">
        <v>45</v>
      </c>
      <c r="Q43" t="s">
        <v>53</v>
      </c>
      <c r="R43" t="s">
        <v>45</v>
      </c>
      <c r="T43" t="str">
        <f>IF(Table1345683[[#This Row],[Pentecostés]]="","",""", """)</f>
        <v/>
      </c>
      <c r="V43" t="str">
        <f>IF(Table1345683[[#This Row],[Virgen]]="","",""", """)</f>
        <v/>
      </c>
      <c r="X43" t="str">
        <f>IF(Table1345683[[#This Row],[Niños]]="","",""", """)</f>
        <v/>
      </c>
      <c r="Z43" t="str">
        <f>IF(Table1345683[[#This Row],[Laudes]]="","",""", """)</f>
        <v/>
      </c>
      <c r="AB43" t="str">
        <f>IF(Table1345683[[#This Row],[Entrada]]="","",""", """)</f>
        <v/>
      </c>
      <c r="AD43" t="s">
        <v>54</v>
      </c>
      <c r="AE43" s="4" t="str" cm="1">
        <f t="array" ref="AE4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AG43, "/", _xlpm.texto_limpio, ".html")
)</f>
        <v>/cantos/resucito/c/consoladamipueblo.html</v>
      </c>
      <c r="AF43" t="s">
        <v>55</v>
      </c>
      <c r="AG43" t="str">
        <f>IF(Table1345683[[#This Row],[Categoria]]="Liturgia","liturgia",LOWER(LEFT(Table1345683[[#This Row],[Titulo]],1)))</f>
        <v>c</v>
      </c>
      <c r="AH43" t="str">
        <f>LOWER(LEFT(Table1345683[[#This Row],[Titulo]],1))</f>
        <v>c</v>
      </c>
      <c r="AI43" t="str">
        <f>LOWER(LEFT(Table1345683[[#This Row],[Categoria]],1))</f>
        <v>p</v>
      </c>
      <c r="AJ43" t="str">
        <f>_xlfn.CONCAT(Table1345683[[#This Row],[ID]:[c021]])</f>
        <v>{id:52,title: "Consolad a mi pueblo", subtitle: "Isaías 40,1-11 - Melodía hebraica ", category: "Precatecumenado", moments: [""], url: "/cantos/resucito/c/consoladamipueblo.html"},</v>
      </c>
      <c r="AK43" t="str">
        <f>UPPER(Table1345683[[#This Row],[Titulo]])</f>
        <v>CONSOLAD A MI PUEBLO</v>
      </c>
      <c r="AL43" t="str">
        <f>LOWER(SUBSTITUTE(Table1345683[[#This Row],[CANTO]], " ", ""))</f>
        <v>consoladamipueblo</v>
      </c>
      <c r="AM43" t="str">
        <f>Table1345683[[#This Row],[Subtitle5]]</f>
        <v xml:space="preserve">Isaías 40,1-11 - Melodía hebraica </v>
      </c>
      <c r="AO43" t="str">
        <f>[1]!Table1[[#Headers],[CANTO]]</f>
        <v>CANTO</v>
      </c>
      <c r="AP43" t="str">
        <f>Table1345683[[#This Row],[CANTO]]</f>
        <v>CONSOLAD A MI PUEBLO</v>
      </c>
    </row>
    <row r="44" spans="1:42" x14ac:dyDescent="0.35">
      <c r="A44">
        <v>42</v>
      </c>
      <c r="B44" t="s">
        <v>42</v>
      </c>
      <c r="C44">
        <v>55</v>
      </c>
      <c r="D44" t="s">
        <v>43</v>
      </c>
      <c r="E44" t="s">
        <v>44</v>
      </c>
      <c r="F44" t="s">
        <v>45</v>
      </c>
      <c r="G44" t="s">
        <v>178</v>
      </c>
      <c r="H44" t="s">
        <v>47</v>
      </c>
      <c r="I44" t="s">
        <v>48</v>
      </c>
      <c r="J44" t="s">
        <v>45</v>
      </c>
      <c r="K44" t="s">
        <v>179</v>
      </c>
      <c r="L44" t="s">
        <v>50</v>
      </c>
      <c r="M44" t="s">
        <v>51</v>
      </c>
      <c r="N44" t="s">
        <v>45</v>
      </c>
      <c r="O44" t="s">
        <v>58</v>
      </c>
      <c r="P44" t="s">
        <v>45</v>
      </c>
      <c r="Q44" t="s">
        <v>53</v>
      </c>
      <c r="R44" t="s">
        <v>45</v>
      </c>
      <c r="S44" t="s">
        <v>65</v>
      </c>
      <c r="T44" t="str">
        <f>IF(Table1345683[[#This Row],[Pentecostés]]="","",""", """)</f>
        <v>", "</v>
      </c>
      <c r="U44" t="s">
        <v>28</v>
      </c>
      <c r="V44" t="str">
        <f>IF(Table1345683[[#This Row],[Virgen]]="","",""", """)</f>
        <v>", "</v>
      </c>
      <c r="W44" t="s">
        <v>81</v>
      </c>
      <c r="X44" t="str">
        <f>IF(Table1345683[[#This Row],[Niños]]="","",""", """)</f>
        <v>", "</v>
      </c>
      <c r="Y44" t="s">
        <v>66</v>
      </c>
      <c r="Z44" t="str">
        <f>IF(Table1345683[[#This Row],[Laudes]]="","",""", """)</f>
        <v/>
      </c>
      <c r="AB44" t="str">
        <f>IF(Table1345683[[#This Row],[Entrada]]="","",""", """)</f>
        <v/>
      </c>
      <c r="AD44" t="s">
        <v>54</v>
      </c>
      <c r="AE44" s="4" t="str" cm="1">
        <f t="array" ref="AE4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AG44, "/", _xlpm.texto_limpio, ".html")
)</f>
        <v>/cantos/resucito/c/cristoeslaluz.html</v>
      </c>
      <c r="AF44" t="s">
        <v>55</v>
      </c>
      <c r="AG44" t="str">
        <f>IF(Table1345683[[#This Row],[Categoria]]="Liturgia","liturgia",LOWER(LEFT(Table1345683[[#This Row],[Titulo]],1)))</f>
        <v>c</v>
      </c>
      <c r="AH44" t="str">
        <f>LOWER(LEFT(Table1345683[[#This Row],[Titulo]],1))</f>
        <v>c</v>
      </c>
      <c r="AI44" t="str">
        <f>LOWER(LEFT(Table1345683[[#This Row],[Categoria]],1))</f>
        <v>p</v>
      </c>
      <c r="AJ44" t="str">
        <f>_xlfn.CONCAT(Table1345683[[#This Row],[ID]:[c021]])</f>
        <v>{id:55,title: "Cristo es la luz", subtitle: "Himno - Juan 8,12; 14,6", category: "Precatecumenado", moments: ["Cuaresma", "Entrada", "Final", "Antiguo Testamento"], url: "/cantos/resucito/c/cristoeslaluz.html"},</v>
      </c>
      <c r="AK44" t="str">
        <f>UPPER(Table1345683[[#This Row],[Titulo]])</f>
        <v>CRISTO ES LA LUZ</v>
      </c>
      <c r="AL44" t="str">
        <f>LOWER(SUBSTITUTE(Table1345683[[#This Row],[CANTO]], " ", ""))</f>
        <v>cristoeslaluz</v>
      </c>
      <c r="AM44" t="str">
        <f>Table1345683[[#This Row],[Subtitle5]]</f>
        <v>Himno - Juan 8,12; 14,6</v>
      </c>
      <c r="AO44" t="str">
        <f>[1]!Table1[[#Headers],[CANTO]]</f>
        <v>CANTO</v>
      </c>
      <c r="AP44" t="str">
        <f>Table1345683[[#This Row],[CANTO]]</f>
        <v>CRISTO ES LA LUZ</v>
      </c>
    </row>
    <row r="45" spans="1:42" x14ac:dyDescent="0.35">
      <c r="A45">
        <v>43</v>
      </c>
      <c r="B45" t="s">
        <v>42</v>
      </c>
      <c r="C45">
        <v>57</v>
      </c>
      <c r="D45" t="s">
        <v>43</v>
      </c>
      <c r="E45" t="s">
        <v>44</v>
      </c>
      <c r="F45" t="s">
        <v>45</v>
      </c>
      <c r="G45" t="s">
        <v>182</v>
      </c>
      <c r="H45" t="s">
        <v>47</v>
      </c>
      <c r="I45" t="s">
        <v>48</v>
      </c>
      <c r="J45" t="s">
        <v>45</v>
      </c>
      <c r="K45" t="s">
        <v>183</v>
      </c>
      <c r="L45" t="s">
        <v>50</v>
      </c>
      <c r="M45" t="s">
        <v>51</v>
      </c>
      <c r="N45" t="s">
        <v>45</v>
      </c>
      <c r="O45" t="s">
        <v>58</v>
      </c>
      <c r="P45" t="s">
        <v>45</v>
      </c>
      <c r="Q45" t="s">
        <v>53</v>
      </c>
      <c r="R45" t="s">
        <v>45</v>
      </c>
      <c r="S45" t="s">
        <v>18</v>
      </c>
      <c r="T45" t="str">
        <f>IF(Table1345683[[#This Row],[Pentecostés]]="","",""", """)</f>
        <v>", "</v>
      </c>
      <c r="U45" t="s">
        <v>101</v>
      </c>
      <c r="V45" t="str">
        <f>IF(Table1345683[[#This Row],[Virgen]]="","",""", """)</f>
        <v>", "</v>
      </c>
      <c r="W45" t="s">
        <v>81</v>
      </c>
      <c r="X45" t="str">
        <f>IF(Table1345683[[#This Row],[Niños]]="","",""", """)</f>
        <v/>
      </c>
      <c r="Z45" t="str">
        <f>IF(Table1345683[[#This Row],[Laudes]]="","",""", """)</f>
        <v/>
      </c>
      <c r="AB45" t="str">
        <f>IF(Table1345683[[#This Row],[Entrada]]="","",""", """)</f>
        <v/>
      </c>
      <c r="AD45" t="s">
        <v>54</v>
      </c>
      <c r="AE45" s="4" t="str" cm="1">
        <f t="array" ref="AE4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AG45, "/", _xlpm.texto_limpio, ".html")
)</f>
        <v>/cantos/resucito/c/cuandoelsenor.html</v>
      </c>
      <c r="AF45" t="s">
        <v>55</v>
      </c>
      <c r="AG45" t="str">
        <f>IF(Table1345683[[#This Row],[Categoria]]="Liturgia","liturgia",LOWER(LEFT(Table1345683[[#This Row],[Titulo]],1)))</f>
        <v>c</v>
      </c>
      <c r="AH45" t="str">
        <f>LOWER(LEFT(Table1345683[[#This Row],[Titulo]],1))</f>
        <v>c</v>
      </c>
      <c r="AI45" t="str">
        <f>LOWER(LEFT(Table1345683[[#This Row],[Categoria]],1))</f>
        <v>p</v>
      </c>
      <c r="AJ45" t="str">
        <f>_xlfn.CONCAT(Table1345683[[#This Row],[ID]:[c021]])</f>
        <v>{id:57,title: "Cuando el Señor", subtitle: "Salmo 126 (125)", category: "Precatecumenado", moments: ["Pascua", "Paz", "Final"], url: "/cantos/resucito/c/cuandoelsenor.html"},</v>
      </c>
      <c r="AK45" t="str">
        <f>UPPER(Table1345683[[#This Row],[Titulo]])</f>
        <v>CUANDO EL SEÑOR</v>
      </c>
      <c r="AL45" t="str">
        <f>LOWER(SUBSTITUTE(Table1345683[[#This Row],[CANTO]], " ", ""))</f>
        <v>cuandoelseñor</v>
      </c>
      <c r="AM45" t="str">
        <f>Table1345683[[#This Row],[Subtitle5]]</f>
        <v>Salmo 126 (125)</v>
      </c>
      <c r="AO45" t="str">
        <f>[1]!Table1[[#Headers],[CANTO]]</f>
        <v>CANTO</v>
      </c>
      <c r="AP45" t="str">
        <f>Table1345683[[#This Row],[CANTO]]</f>
        <v>CUANDO EL SEÑOR</v>
      </c>
    </row>
    <row r="46" spans="1:42" x14ac:dyDescent="0.35">
      <c r="A46">
        <v>44</v>
      </c>
      <c r="B46" t="s">
        <v>42</v>
      </c>
      <c r="C46">
        <v>58</v>
      </c>
      <c r="D46" t="s">
        <v>43</v>
      </c>
      <c r="E46" t="s">
        <v>44</v>
      </c>
      <c r="F46" t="s">
        <v>45</v>
      </c>
      <c r="G46" t="s">
        <v>184</v>
      </c>
      <c r="H46" t="s">
        <v>47</v>
      </c>
      <c r="I46" t="s">
        <v>48</v>
      </c>
      <c r="J46" t="s">
        <v>45</v>
      </c>
      <c r="K46" t="s">
        <v>185</v>
      </c>
      <c r="L46" t="s">
        <v>50</v>
      </c>
      <c r="M46" t="s">
        <v>51</v>
      </c>
      <c r="N46" t="s">
        <v>45</v>
      </c>
      <c r="O46" t="s">
        <v>58</v>
      </c>
      <c r="P46" t="s">
        <v>45</v>
      </c>
      <c r="Q46" t="s">
        <v>53</v>
      </c>
      <c r="R46" t="s">
        <v>45</v>
      </c>
      <c r="S46" t="s">
        <v>18</v>
      </c>
      <c r="T46" t="str">
        <f>IF(Table1345683[[#This Row],[Pentecostés]]="","",""", """)</f>
        <v>", "</v>
      </c>
      <c r="U46" t="s">
        <v>101</v>
      </c>
      <c r="V46" t="str">
        <f>IF(Table1345683[[#This Row],[Virgen]]="","",""", """)</f>
        <v/>
      </c>
      <c r="X46" t="str">
        <f>IF(Table1345683[[#This Row],[Niños]]="","",""", """)</f>
        <v/>
      </c>
      <c r="Z46" t="str">
        <f>IF(Table1345683[[#This Row],[Laudes]]="","",""", """)</f>
        <v/>
      </c>
      <c r="AB46" t="str">
        <f>IF(Table1345683[[#This Row],[Entrada]]="","",""", """)</f>
        <v/>
      </c>
      <c r="AD46" t="s">
        <v>54</v>
      </c>
      <c r="AE46" s="4" t="str" cm="1">
        <f t="array" ref="AE4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AG46, "/", _xlpm.texto_limpio, ".html")
)</f>
        <v>/cantos/resucito/c/cuandoisraelsaliodeegipto.html</v>
      </c>
      <c r="AF46" t="s">
        <v>55</v>
      </c>
      <c r="AG46" t="str">
        <f>IF(Table1345683[[#This Row],[Categoria]]="Liturgia","liturgia",LOWER(LEFT(Table1345683[[#This Row],[Titulo]],1)))</f>
        <v>c</v>
      </c>
      <c r="AH46" t="str">
        <f>LOWER(LEFT(Table1345683[[#This Row],[Titulo]],1))</f>
        <v>c</v>
      </c>
      <c r="AI46" t="str">
        <f>LOWER(LEFT(Table1345683[[#This Row],[Categoria]],1))</f>
        <v>p</v>
      </c>
      <c r="AJ46" t="str">
        <f>_xlfn.CONCAT(Table1345683[[#This Row],[ID]:[c021]])</f>
        <v>{id:58,title: "Cuando Israel salió de Egipto", subtitle: "Salmo 114 (113)", category: "Precatecumenado", moments: ["Pascua", "Paz"], url: "/cantos/resucito/c/cuandoisraelsaliodeegipto.html"},</v>
      </c>
      <c r="AK46" t="str">
        <f>UPPER(Table1345683[[#This Row],[Titulo]])</f>
        <v>CUANDO ISRAEL SALIÓ DE EGIPTO</v>
      </c>
      <c r="AL46" t="str">
        <f>LOWER(SUBSTITUTE(Table1345683[[#This Row],[CANTO]], " ", ""))</f>
        <v>cuandoisraelsaliódeegipto</v>
      </c>
      <c r="AM46" t="str">
        <f>Table1345683[[#This Row],[Subtitle5]]</f>
        <v>Salmo 114 (113)</v>
      </c>
      <c r="AO46" t="str">
        <f>[1]!Table1[[#Headers],[CANTO]]</f>
        <v>CANTO</v>
      </c>
      <c r="AP46" t="str">
        <f>Table1345683[[#This Row],[CANTO]]</f>
        <v>CUANDO ISRAEL SALIÓ DE EGIPTO</v>
      </c>
    </row>
    <row r="47" spans="1:42" x14ac:dyDescent="0.35">
      <c r="A47">
        <v>45</v>
      </c>
      <c r="B47" t="s">
        <v>42</v>
      </c>
      <c r="C47">
        <v>59</v>
      </c>
      <c r="D47" t="s">
        <v>43</v>
      </c>
      <c r="E47" t="s">
        <v>44</v>
      </c>
      <c r="F47" t="s">
        <v>45</v>
      </c>
      <c r="G47" t="s">
        <v>186</v>
      </c>
      <c r="H47" t="s">
        <v>47</v>
      </c>
      <c r="I47" t="s">
        <v>48</v>
      </c>
      <c r="J47" t="s">
        <v>45</v>
      </c>
      <c r="K47" t="s">
        <v>187</v>
      </c>
      <c r="L47" t="s">
        <v>50</v>
      </c>
      <c r="M47" t="s">
        <v>51</v>
      </c>
      <c r="N47" t="s">
        <v>45</v>
      </c>
      <c r="O47" t="s">
        <v>58</v>
      </c>
      <c r="P47" t="s">
        <v>45</v>
      </c>
      <c r="Q47" t="s">
        <v>53</v>
      </c>
      <c r="R47" t="s">
        <v>45</v>
      </c>
      <c r="S47" t="s">
        <v>65</v>
      </c>
      <c r="T47" t="str">
        <f>IF(Table1345683[[#This Row],[Pentecostés]]="","",""", """)</f>
        <v>", "</v>
      </c>
      <c r="U47" t="s">
        <v>66</v>
      </c>
      <c r="V47" t="str">
        <f>IF(Table1345683[[#This Row],[Virgen]]="","",""", """)</f>
        <v/>
      </c>
      <c r="X47" t="str">
        <f>IF(Table1345683[[#This Row],[Niños]]="","",""", """)</f>
        <v/>
      </c>
      <c r="Z47" t="str">
        <f>IF(Table1345683[[#This Row],[Laudes]]="","",""", """)</f>
        <v/>
      </c>
      <c r="AB47" t="str">
        <f>IF(Table1345683[[#This Row],[Entrada]]="","",""", """)</f>
        <v/>
      </c>
      <c r="AD47" t="s">
        <v>54</v>
      </c>
      <c r="AE47" s="4" t="str" cm="1">
        <f t="array" ref="AE4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AG47, "/", _xlpm.texto_limpio, ".html")
)</f>
        <v>/cantos/resucito/d/dayenu.html</v>
      </c>
      <c r="AF47" t="s">
        <v>55</v>
      </c>
      <c r="AG47" t="str">
        <f>IF(Table1345683[[#This Row],[Categoria]]="Liturgia","liturgia",LOWER(LEFT(Table1345683[[#This Row],[Titulo]],1)))</f>
        <v>d</v>
      </c>
      <c r="AH47" t="str">
        <f>LOWER(LEFT(Table1345683[[#This Row],[Titulo]],1))</f>
        <v>d</v>
      </c>
      <c r="AI47" t="str">
        <f>LOWER(LEFT(Table1345683[[#This Row],[Categoria]],1))</f>
        <v>p</v>
      </c>
      <c r="AJ47" t="str">
        <f>_xlfn.CONCAT(Table1345683[[#This Row],[ID]:[c021]])</f>
        <v>{id:59,title: "Dayenú", subtitle: "De la Hagadá de Pésaj hebrea", category: "Precatecumenado", moments: ["Cuaresma", "Antiguo Testamento"], url: "/cantos/resucito/d/dayenu.html"},</v>
      </c>
      <c r="AK47" t="str">
        <f>UPPER(Table1345683[[#This Row],[Titulo]])</f>
        <v>DAYENÚ</v>
      </c>
      <c r="AL47" t="str">
        <f>LOWER(SUBSTITUTE(Table1345683[[#This Row],[CANTO]], " ", ""))</f>
        <v>dayenú</v>
      </c>
      <c r="AM47" t="str">
        <f>Table1345683[[#This Row],[Subtitle5]]</f>
        <v>De la Hagadá de Pésaj hebrea</v>
      </c>
      <c r="AO47" t="str">
        <f>[1]!Table1[[#Headers],[CANTO]]</f>
        <v>CANTO</v>
      </c>
      <c r="AP47" t="str">
        <f>Table1345683[[#This Row],[CANTO]]</f>
        <v>DAYENÚ</v>
      </c>
    </row>
    <row r="48" spans="1:42" x14ac:dyDescent="0.35">
      <c r="A48">
        <v>47</v>
      </c>
      <c r="B48" t="s">
        <v>42</v>
      </c>
      <c r="C48">
        <v>60</v>
      </c>
      <c r="D48" t="s">
        <v>43</v>
      </c>
      <c r="E48" t="s">
        <v>44</v>
      </c>
      <c r="F48" t="s">
        <v>45</v>
      </c>
      <c r="G48" t="s">
        <v>188</v>
      </c>
      <c r="H48" t="s">
        <v>47</v>
      </c>
      <c r="I48" t="s">
        <v>48</v>
      </c>
      <c r="J48" t="s">
        <v>45</v>
      </c>
      <c r="K48" t="s">
        <v>189</v>
      </c>
      <c r="L48" t="s">
        <v>50</v>
      </c>
      <c r="M48" t="s">
        <v>51</v>
      </c>
      <c r="N48" t="s">
        <v>45</v>
      </c>
      <c r="O48" t="s">
        <v>58</v>
      </c>
      <c r="P48" t="s">
        <v>45</v>
      </c>
      <c r="Q48" t="s">
        <v>53</v>
      </c>
      <c r="R48" t="s">
        <v>45</v>
      </c>
      <c r="S48" t="s">
        <v>93</v>
      </c>
      <c r="T48" t="str">
        <f>IF(Table1345683[[#This Row],[Pentecostés]]="","",""", """)</f>
        <v>", "</v>
      </c>
      <c r="U48" t="s">
        <v>22</v>
      </c>
      <c r="V48" t="str">
        <f>IF(Table1345683[[#This Row],[Virgen]]="","",""", """)</f>
        <v>", "</v>
      </c>
      <c r="W48" t="s">
        <v>66</v>
      </c>
      <c r="X48" t="str">
        <f>IF(Table1345683[[#This Row],[Niños]]="","",""", """)</f>
        <v/>
      </c>
      <c r="Z48" t="str">
        <f>IF(Table1345683[[#This Row],[Laudes]]="","",""", """)</f>
        <v/>
      </c>
      <c r="AB48" t="str">
        <f>IF(Table1345683[[#This Row],[Entrada]]="","",""", """)</f>
        <v/>
      </c>
      <c r="AD48" t="s">
        <v>54</v>
      </c>
      <c r="AE48" s="4" t="str" cm="1">
        <f t="array" ref="AE4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AG48, "/", _xlpm.texto_limpio, ".html")
)</f>
        <v>/cantos/resucito/d/deprofundis.html</v>
      </c>
      <c r="AF48" t="s">
        <v>55</v>
      </c>
      <c r="AG48" t="str">
        <f>IF(Table1345683[[#This Row],[Categoria]]="Liturgia","liturgia",LOWER(LEFT(Table1345683[[#This Row],[Titulo]],1)))</f>
        <v>d</v>
      </c>
      <c r="AH48" t="str">
        <f>LOWER(LEFT(Table1345683[[#This Row],[Titulo]],1))</f>
        <v>d</v>
      </c>
      <c r="AI48" t="str">
        <f>LOWER(LEFT(Table1345683[[#This Row],[Categoria]],1))</f>
        <v>p</v>
      </c>
      <c r="AJ48" t="str">
        <f>_xlfn.CONCAT(Table1345683[[#This Row],[ID]:[c021]])</f>
        <v>{id:60,title: "De Profundis", subtitle: "Salmo 130 (129)", category: "Precatecumenado", moments: ["Adviento", "Virgen", "Antiguo Testamento"], url: "/cantos/resucito/d/deprofundis.html"},</v>
      </c>
      <c r="AK48" t="str">
        <f>UPPER(Table1345683[[#This Row],[Titulo]])</f>
        <v>DE PROFUNDIS</v>
      </c>
      <c r="AL48" t="str">
        <f>LOWER(SUBSTITUTE(Table1345683[[#This Row],[CANTO]], " ", ""))</f>
        <v>deprofundis</v>
      </c>
      <c r="AM48" t="str">
        <f>Table1345683[[#This Row],[Subtitle5]]</f>
        <v>Salmo 130 (129)</v>
      </c>
      <c r="AO48" t="str">
        <f>[1]!Table1[[#Headers],[CANTO]]</f>
        <v>CANTO</v>
      </c>
      <c r="AP48" t="str">
        <f>Table1345683[[#This Row],[CANTO]]</f>
        <v>DE PROFUNDIS</v>
      </c>
    </row>
    <row r="49" spans="1:42" x14ac:dyDescent="0.35">
      <c r="A49">
        <v>48</v>
      </c>
      <c r="B49" t="s">
        <v>42</v>
      </c>
      <c r="C49">
        <v>62</v>
      </c>
      <c r="D49" t="s">
        <v>43</v>
      </c>
      <c r="E49" t="s">
        <v>44</v>
      </c>
      <c r="F49" t="s">
        <v>45</v>
      </c>
      <c r="G49" t="s">
        <v>192</v>
      </c>
      <c r="H49" t="s">
        <v>47</v>
      </c>
      <c r="I49" t="s">
        <v>48</v>
      </c>
      <c r="J49" t="s">
        <v>45</v>
      </c>
      <c r="K49" t="s">
        <v>193</v>
      </c>
      <c r="L49" t="s">
        <v>50</v>
      </c>
      <c r="M49" t="s">
        <v>51</v>
      </c>
      <c r="N49" t="s">
        <v>45</v>
      </c>
      <c r="O49" t="s">
        <v>58</v>
      </c>
      <c r="P49" t="s">
        <v>45</v>
      </c>
      <c r="Q49" t="s">
        <v>53</v>
      </c>
      <c r="R49" t="s">
        <v>45</v>
      </c>
      <c r="S49" t="s">
        <v>75</v>
      </c>
      <c r="T49" t="str">
        <f>IF(Table1345683[[#This Row],[Pentecostés]]="","",""", """)</f>
        <v>", "</v>
      </c>
      <c r="U49" t="s">
        <v>66</v>
      </c>
      <c r="V49" t="str">
        <f>IF(Table1345683[[#This Row],[Virgen]]="","",""", """)</f>
        <v/>
      </c>
      <c r="X49" t="str">
        <f>IF(Table1345683[[#This Row],[Niños]]="","",""", """)</f>
        <v/>
      </c>
      <c r="Z49" t="str">
        <f>IF(Table1345683[[#This Row],[Laudes]]="","",""", """)</f>
        <v/>
      </c>
      <c r="AB49" t="str">
        <f>IF(Table1345683[[#This Row],[Entrada]]="","",""", """)</f>
        <v/>
      </c>
      <c r="AD49" t="s">
        <v>54</v>
      </c>
      <c r="AE49" s="4" t="str" cm="1">
        <f t="array" ref="AE4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AG49, "/", _xlpm.texto_limpio, ".html")
)</f>
        <v>/cantos/resucito/d/decidlealosdecorazoncansado.html</v>
      </c>
      <c r="AF49" t="s">
        <v>55</v>
      </c>
      <c r="AG49" t="str">
        <f>IF(Table1345683[[#This Row],[Categoria]]="Liturgia","liturgia",LOWER(LEFT(Table1345683[[#This Row],[Titulo]],1)))</f>
        <v>d</v>
      </c>
      <c r="AH49" t="str">
        <f>LOWER(LEFT(Table1345683[[#This Row],[Titulo]],1))</f>
        <v>d</v>
      </c>
      <c r="AI49" t="str">
        <f>LOWER(LEFT(Table1345683[[#This Row],[Categoria]],1))</f>
        <v>p</v>
      </c>
      <c r="AJ49" t="str">
        <f>_xlfn.CONCAT(Table1345683[[#This Row],[ID]:[c021]])</f>
        <v>{id:62,title: "Decidle a los de corazón cansado", subtitle: "Isaías 35,4ss", category: "Precatecumenado", moments: ["Laudes/Visperas", "Antiguo Testamento"], url: "/cantos/resucito/d/decidlealosdecorazoncansado.html"},</v>
      </c>
      <c r="AK49" t="str">
        <f>UPPER(Table1345683[[#This Row],[Titulo]])</f>
        <v>DECIDLE A LOS DE CORAZÓN CANSADO</v>
      </c>
      <c r="AL49" t="str">
        <f>LOWER(SUBSTITUTE(Table1345683[[#This Row],[CANTO]], " ", ""))</f>
        <v>decidlealosdecorazóncansado</v>
      </c>
      <c r="AM49" t="str">
        <f>Table1345683[[#This Row],[Subtitle5]]</f>
        <v>Isaías 35,4ss</v>
      </c>
      <c r="AO49" t="str">
        <f>[1]!Table1[[#Headers],[CANTO]]</f>
        <v>CANTO</v>
      </c>
      <c r="AP49" t="str">
        <f>Table1345683[[#This Row],[CANTO]]</f>
        <v>DECIDLE A LOS DE CORAZÓN CANSADO</v>
      </c>
    </row>
    <row r="50" spans="1:42" x14ac:dyDescent="0.35">
      <c r="A50">
        <v>49</v>
      </c>
      <c r="B50" t="s">
        <v>42</v>
      </c>
      <c r="C50">
        <v>63</v>
      </c>
      <c r="D50" t="s">
        <v>43</v>
      </c>
      <c r="E50" t="s">
        <v>44</v>
      </c>
      <c r="F50" t="s">
        <v>45</v>
      </c>
      <c r="G50" t="s">
        <v>194</v>
      </c>
      <c r="H50" t="s">
        <v>47</v>
      </c>
      <c r="I50" t="s">
        <v>48</v>
      </c>
      <c r="J50" t="s">
        <v>45</v>
      </c>
      <c r="K50" t="s">
        <v>195</v>
      </c>
      <c r="L50" t="s">
        <v>50</v>
      </c>
      <c r="M50" t="s">
        <v>51</v>
      </c>
      <c r="N50" t="s">
        <v>45</v>
      </c>
      <c r="O50" t="s">
        <v>58</v>
      </c>
      <c r="P50" t="s">
        <v>45</v>
      </c>
      <c r="Q50" t="s">
        <v>53</v>
      </c>
      <c r="R50" t="s">
        <v>45</v>
      </c>
      <c r="S50" t="s">
        <v>81</v>
      </c>
      <c r="T50" t="str">
        <f>IF(Table1345683[[#This Row],[Pentecostés]]="","",""", """)</f>
        <v>", "</v>
      </c>
      <c r="U50" t="s">
        <v>62</v>
      </c>
      <c r="V50" t="str">
        <f>IF(Table1345683[[#This Row],[Virgen]]="","",""", """)</f>
        <v/>
      </c>
      <c r="X50" t="str">
        <f>IF(Table1345683[[#This Row],[Niños]]="","",""", """)</f>
        <v/>
      </c>
      <c r="Z50" t="str">
        <f>IF(Table1345683[[#This Row],[Laudes]]="","",""", """)</f>
        <v/>
      </c>
      <c r="AB50" t="str">
        <f>IF(Table1345683[[#This Row],[Entrada]]="","",""", """)</f>
        <v/>
      </c>
      <c r="AD50" t="s">
        <v>54</v>
      </c>
      <c r="AE50" s="4" t="str" cm="1">
        <f t="array" ref="AE5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AG50, "/", _xlpm.texto_limpio, ".html")
)</f>
        <v>/cantos/resucito/d/delantedelosangeles.html</v>
      </c>
      <c r="AF50" t="s">
        <v>55</v>
      </c>
      <c r="AG50" t="str">
        <f>IF(Table1345683[[#This Row],[Categoria]]="Liturgia","liturgia",LOWER(LEFT(Table1345683[[#This Row],[Titulo]],1)))</f>
        <v>d</v>
      </c>
      <c r="AH50" t="str">
        <f>LOWER(LEFT(Table1345683[[#This Row],[Titulo]],1))</f>
        <v>d</v>
      </c>
      <c r="AI50" t="str">
        <f>LOWER(LEFT(Table1345683[[#This Row],[Categoria]],1))</f>
        <v>p</v>
      </c>
      <c r="AJ50" t="str">
        <f>_xlfn.CONCAT(Table1345683[[#This Row],[ID]:[c021]])</f>
        <v>{id:63,title: "Delante de los ángeles", subtitle: "Salmo 138 (137)", category: "Precatecumenado", moments: ["Final", "Nuevo Testamento"], url: "/cantos/resucito/d/delantedelosangeles.html"},</v>
      </c>
      <c r="AK50" t="str">
        <f>UPPER(Table1345683[[#This Row],[Titulo]])</f>
        <v>DELANTE DE LOS ÁNGELES</v>
      </c>
      <c r="AL50" t="str">
        <f>LOWER(SUBSTITUTE(Table1345683[[#This Row],[CANTO]], " ", ""))</f>
        <v>delantedelosángeles</v>
      </c>
      <c r="AM50" t="str">
        <f>Table1345683[[#This Row],[Subtitle5]]</f>
        <v>Salmo 138 (137)</v>
      </c>
      <c r="AO50" t="str">
        <f>[1]!Table1[[#Headers],[CANTO]]</f>
        <v>CANTO</v>
      </c>
      <c r="AP50" t="str">
        <f>Table1345683[[#This Row],[CANTO]]</f>
        <v>DELANTE DE LOS ÁNGELES</v>
      </c>
    </row>
    <row r="51" spans="1:42" x14ac:dyDescent="0.35">
      <c r="A51">
        <v>50</v>
      </c>
      <c r="B51" t="s">
        <v>42</v>
      </c>
      <c r="C51">
        <v>64</v>
      </c>
      <c r="D51" t="s">
        <v>43</v>
      </c>
      <c r="E51" t="s">
        <v>44</v>
      </c>
      <c r="F51" t="s">
        <v>45</v>
      </c>
      <c r="G51" t="s">
        <v>196</v>
      </c>
      <c r="H51" t="s">
        <v>47</v>
      </c>
      <c r="I51" t="s">
        <v>48</v>
      </c>
      <c r="J51" t="s">
        <v>45</v>
      </c>
      <c r="K51" t="s">
        <v>197</v>
      </c>
      <c r="L51" t="s">
        <v>50</v>
      </c>
      <c r="M51" t="s">
        <v>51</v>
      </c>
      <c r="N51" t="s">
        <v>45</v>
      </c>
      <c r="O51" t="s">
        <v>58</v>
      </c>
      <c r="P51" t="s">
        <v>45</v>
      </c>
      <c r="Q51" t="s">
        <v>53</v>
      </c>
      <c r="R51" t="s">
        <v>45</v>
      </c>
      <c r="S51" t="s">
        <v>75</v>
      </c>
      <c r="T51" t="str">
        <f>IF(Table1345683[[#This Row],[Pentecostés]]="","",""", """)</f>
        <v>", "</v>
      </c>
      <c r="U51" t="s">
        <v>66</v>
      </c>
      <c r="V51" t="str">
        <f>IF(Table1345683[[#This Row],[Virgen]]="","",""", """)</f>
        <v/>
      </c>
      <c r="X51" t="str">
        <f>IF(Table1345683[[#This Row],[Niños]]="","",""", """)</f>
        <v/>
      </c>
      <c r="Z51" t="str">
        <f>IF(Table1345683[[#This Row],[Laudes]]="","",""", """)</f>
        <v/>
      </c>
      <c r="AB51" t="str">
        <f>IF(Table1345683[[#This Row],[Entrada]]="","",""", """)</f>
        <v/>
      </c>
      <c r="AD51" t="s">
        <v>54</v>
      </c>
      <c r="AE51" s="4" t="str" cm="1">
        <f t="array" ref="AE5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AG51, "/", _xlpm.texto_limpio, ".html")
)</f>
        <v>/cantos/resucito/d/diadereposo.html</v>
      </c>
      <c r="AF51" t="s">
        <v>55</v>
      </c>
      <c r="AG51" t="str">
        <f>IF(Table1345683[[#This Row],[Categoria]]="Liturgia","liturgia",LOWER(LEFT(Table1345683[[#This Row],[Titulo]],1)))</f>
        <v>d</v>
      </c>
      <c r="AH51" t="str">
        <f>LOWER(LEFT(Table1345683[[#This Row],[Titulo]],1))</f>
        <v>d</v>
      </c>
      <c r="AI51" t="str">
        <f>LOWER(LEFT(Table1345683[[#This Row],[Categoria]],1))</f>
        <v>p</v>
      </c>
      <c r="AJ51" t="str">
        <f>_xlfn.CONCAT(Table1345683[[#This Row],[ID]:[c021]])</f>
        <v>{id:64,title: "Día de reposo", subtitle: "Juan 8,52", category: "Precatecumenado", moments: ["Laudes/Visperas", "Antiguo Testamento"], url: "/cantos/resucito/d/diadereposo.html"},</v>
      </c>
      <c r="AK51" t="str">
        <f>UPPER(Table1345683[[#This Row],[Titulo]])</f>
        <v>DÍA DE REPOSO</v>
      </c>
      <c r="AL51" t="str">
        <f>LOWER(SUBSTITUTE(Table1345683[[#This Row],[CANTO]], " ", ""))</f>
        <v>díadereposo</v>
      </c>
      <c r="AM51" t="str">
        <f>Table1345683[[#This Row],[Subtitle5]]</f>
        <v>Juan 8,52</v>
      </c>
      <c r="AO51" t="str">
        <f>[1]!Table1[[#Headers],[CANTO]]</f>
        <v>CANTO</v>
      </c>
      <c r="AP51" t="str">
        <f>Table1345683[[#This Row],[CANTO]]</f>
        <v>DÍA DE REPOSO</v>
      </c>
    </row>
    <row r="52" spans="1:42" x14ac:dyDescent="0.35">
      <c r="A52">
        <v>51</v>
      </c>
      <c r="B52" t="s">
        <v>42</v>
      </c>
      <c r="C52">
        <v>65</v>
      </c>
      <c r="D52" t="s">
        <v>43</v>
      </c>
      <c r="E52" t="s">
        <v>44</v>
      </c>
      <c r="F52" t="s">
        <v>45</v>
      </c>
      <c r="G52" t="s">
        <v>198</v>
      </c>
      <c r="H52" t="s">
        <v>47</v>
      </c>
      <c r="I52" t="s">
        <v>48</v>
      </c>
      <c r="J52" t="s">
        <v>45</v>
      </c>
      <c r="K52" t="s">
        <v>199</v>
      </c>
      <c r="L52" t="s">
        <v>50</v>
      </c>
      <c r="M52" t="s">
        <v>51</v>
      </c>
      <c r="N52" t="s">
        <v>45</v>
      </c>
      <c r="O52" t="s">
        <v>58</v>
      </c>
      <c r="P52" t="s">
        <v>45</v>
      </c>
      <c r="Q52" t="s">
        <v>53</v>
      </c>
      <c r="R52" t="s">
        <v>45</v>
      </c>
      <c r="S52" t="s">
        <v>66</v>
      </c>
      <c r="T52" t="str">
        <f>IF(Table1345683[[#This Row],[Pentecostés]]="","",""", """)</f>
        <v/>
      </c>
      <c r="V52" t="str">
        <f>IF(Table1345683[[#This Row],[Virgen]]="","",""", """)</f>
        <v/>
      </c>
      <c r="X52" t="str">
        <f>IF(Table1345683[[#This Row],[Niños]]="","",""", """)</f>
        <v/>
      </c>
      <c r="Z52" t="str">
        <f>IF(Table1345683[[#This Row],[Laudes]]="","",""", """)</f>
        <v/>
      </c>
      <c r="AB52" t="str">
        <f>IF(Table1345683[[#This Row],[Entrada]]="","",""", """)</f>
        <v/>
      </c>
      <c r="AD52" t="s">
        <v>54</v>
      </c>
      <c r="AE52" s="4" t="str" cm="1">
        <f t="array" ref="AE5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AG52, "/", _xlpm.texto_limpio, ".html")
)</f>
        <v>/cantos/resucito/d/diceelsenoramisenor.html</v>
      </c>
      <c r="AF52" t="s">
        <v>55</v>
      </c>
      <c r="AG52" t="str">
        <f>IF(Table1345683[[#This Row],[Categoria]]="Liturgia","liturgia",LOWER(LEFT(Table1345683[[#This Row],[Titulo]],1)))</f>
        <v>d</v>
      </c>
      <c r="AH52" t="str">
        <f>LOWER(LEFT(Table1345683[[#This Row],[Titulo]],1))</f>
        <v>d</v>
      </c>
      <c r="AI52" t="str">
        <f>LOWER(LEFT(Table1345683[[#This Row],[Categoria]],1))</f>
        <v>p</v>
      </c>
      <c r="AJ52" t="str">
        <f>_xlfn.CONCAT(Table1345683[[#This Row],[ID]:[c021]])</f>
        <v>{id:65,title: "Dice el Señor a mi Señor", subtitle: "Salmo 110 (109)", category: "Precatecumenado", moments: ["Antiguo Testamento"], url: "/cantos/resucito/d/diceelsenoramisenor.html"},</v>
      </c>
      <c r="AK52" t="str">
        <f>UPPER(Table1345683[[#This Row],[Titulo]])</f>
        <v>DICE EL SEÑOR A MI SEÑOR</v>
      </c>
      <c r="AL52" t="str">
        <f>LOWER(SUBSTITUTE(Table1345683[[#This Row],[CANTO]], " ", ""))</f>
        <v>diceelseñoramiseñor</v>
      </c>
      <c r="AM52" t="str">
        <f>Table1345683[[#This Row],[Subtitle5]]</f>
        <v>Salmo 110 (109)</v>
      </c>
      <c r="AO52" t="str">
        <f>[1]!Table1[[#Headers],[CANTO]]</f>
        <v>CANTO</v>
      </c>
      <c r="AP52" t="str">
        <f>Table1345683[[#This Row],[CANTO]]</f>
        <v>DICE EL SEÑOR A MI SEÑOR</v>
      </c>
    </row>
    <row r="53" spans="1:42" x14ac:dyDescent="0.35">
      <c r="A53">
        <v>52</v>
      </c>
      <c r="B53" t="s">
        <v>42</v>
      </c>
      <c r="C53">
        <v>66</v>
      </c>
      <c r="D53" t="s">
        <v>43</v>
      </c>
      <c r="E53" t="s">
        <v>44</v>
      </c>
      <c r="F53" t="s">
        <v>45</v>
      </c>
      <c r="G53" t="s">
        <v>200</v>
      </c>
      <c r="H53" t="s">
        <v>47</v>
      </c>
      <c r="I53" t="s">
        <v>48</v>
      </c>
      <c r="J53" t="s">
        <v>45</v>
      </c>
      <c r="K53" t="s">
        <v>201</v>
      </c>
      <c r="L53" t="s">
        <v>50</v>
      </c>
      <c r="M53" t="s">
        <v>51</v>
      </c>
      <c r="N53" t="s">
        <v>45</v>
      </c>
      <c r="O53" t="s">
        <v>58</v>
      </c>
      <c r="P53" t="s">
        <v>45</v>
      </c>
      <c r="Q53" t="s">
        <v>53</v>
      </c>
      <c r="R53" t="s">
        <v>45</v>
      </c>
      <c r="S53" t="s">
        <v>18</v>
      </c>
      <c r="T53" t="str">
        <f>IF(Table1345683[[#This Row],[Pentecostés]]="","",""", """)</f>
        <v>", "</v>
      </c>
      <c r="U53" t="s">
        <v>28</v>
      </c>
      <c r="V53" t="str">
        <f>IF(Table1345683[[#This Row],[Virgen]]="","",""", """)</f>
        <v>", "</v>
      </c>
      <c r="W53" t="s">
        <v>62</v>
      </c>
      <c r="X53" t="str">
        <f>IF(Table1345683[[#This Row],[Niños]]="","",""", """)</f>
        <v/>
      </c>
      <c r="Z53" t="str">
        <f>IF(Table1345683[[#This Row],[Laudes]]="","",""", """)</f>
        <v/>
      </c>
      <c r="AB53" t="str">
        <f>IF(Table1345683[[#This Row],[Entrada]]="","",""", """)</f>
        <v/>
      </c>
      <c r="AD53" t="s">
        <v>54</v>
      </c>
      <c r="AE53" s="4" t="str" cm="1">
        <f t="array" ref="AE5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AG53, "/", _xlpm.texto_limpio, ".html")
)</f>
        <v>/cantos/resucito/d/dichosoelhombre.html</v>
      </c>
      <c r="AF53" t="s">
        <v>55</v>
      </c>
      <c r="AG53" t="str">
        <f>IF(Table1345683[[#This Row],[Categoria]]="Liturgia","liturgia",LOWER(LEFT(Table1345683[[#This Row],[Titulo]],1)))</f>
        <v>d</v>
      </c>
      <c r="AH53" t="str">
        <f>LOWER(LEFT(Table1345683[[#This Row],[Titulo]],1))</f>
        <v>d</v>
      </c>
      <c r="AI53" t="str">
        <f>LOWER(LEFT(Table1345683[[#This Row],[Categoria]],1))</f>
        <v>p</v>
      </c>
      <c r="AJ53" t="str">
        <f>_xlfn.CONCAT(Table1345683[[#This Row],[ID]:[c021]])</f>
        <v>{id:66,title: "Dichoso el hombre", subtitle: "Salmo 1", category: "Precatecumenado", moments: ["Pascua", "Entrada", "Nuevo Testamento"], url: "/cantos/resucito/d/dichosoelhombre.html"},</v>
      </c>
      <c r="AK53" t="str">
        <f>UPPER(Table1345683[[#This Row],[Titulo]])</f>
        <v>DICHOSO EL HOMBRE</v>
      </c>
      <c r="AL53" t="str">
        <f>LOWER(SUBSTITUTE(Table1345683[[#This Row],[CANTO]], " ", ""))</f>
        <v>dichosoelhombre</v>
      </c>
      <c r="AM53" t="str">
        <f>Table1345683[[#This Row],[Subtitle5]]</f>
        <v>Salmo 1</v>
      </c>
      <c r="AO53" t="str">
        <f>[1]!Table1[[#Headers],[CANTO]]</f>
        <v>CANTO</v>
      </c>
      <c r="AP53" t="str">
        <f>Table1345683[[#This Row],[CANTO]]</f>
        <v>DICHOSO EL HOMBRE</v>
      </c>
    </row>
    <row r="54" spans="1:42" x14ac:dyDescent="0.35">
      <c r="A54">
        <v>53</v>
      </c>
      <c r="B54" t="s">
        <v>42</v>
      </c>
      <c r="C54">
        <v>67</v>
      </c>
      <c r="D54" t="s">
        <v>43</v>
      </c>
      <c r="E54" t="s">
        <v>44</v>
      </c>
      <c r="F54" t="s">
        <v>45</v>
      </c>
      <c r="G54" t="s">
        <v>202</v>
      </c>
      <c r="H54" t="s">
        <v>47</v>
      </c>
      <c r="I54" t="s">
        <v>48</v>
      </c>
      <c r="J54" t="s">
        <v>45</v>
      </c>
      <c r="K54" t="s">
        <v>203</v>
      </c>
      <c r="L54" t="s">
        <v>50</v>
      </c>
      <c r="M54" t="s">
        <v>51</v>
      </c>
      <c r="N54" t="s">
        <v>45</v>
      </c>
      <c r="O54" t="s">
        <v>58</v>
      </c>
      <c r="P54" t="s">
        <v>45</v>
      </c>
      <c r="Q54" t="s">
        <v>53</v>
      </c>
      <c r="R54" t="s">
        <v>45</v>
      </c>
      <c r="S54" t="s">
        <v>75</v>
      </c>
      <c r="T54" t="str">
        <f>IF(Table1345683[[#This Row],[Pentecostés]]="","",""", """)</f>
        <v>", "</v>
      </c>
      <c r="U54" t="s">
        <v>81</v>
      </c>
      <c r="V54" t="str">
        <f>IF(Table1345683[[#This Row],[Virgen]]="","",""", """)</f>
        <v>", "</v>
      </c>
      <c r="W54" t="s">
        <v>66</v>
      </c>
      <c r="X54" t="str">
        <f>IF(Table1345683[[#This Row],[Niños]]="","",""", """)</f>
        <v>", "</v>
      </c>
      <c r="Y54" t="s">
        <v>62</v>
      </c>
      <c r="Z54" t="str">
        <f>IF(Table1345683[[#This Row],[Laudes]]="","",""", """)</f>
        <v/>
      </c>
      <c r="AB54" t="str">
        <f>IF(Table1345683[[#This Row],[Entrada]]="","",""", """)</f>
        <v/>
      </c>
      <c r="AD54" t="s">
        <v>54</v>
      </c>
      <c r="AE54" s="4" t="str" cm="1">
        <f t="array" ref="AE5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AG54, "/", _xlpm.texto_limpio, ".html")
)</f>
        <v>/cantos/resucito/e/elcombateescatologico.html</v>
      </c>
      <c r="AF54" t="s">
        <v>55</v>
      </c>
      <c r="AG54" t="str">
        <f>IF(Table1345683[[#This Row],[Categoria]]="Liturgia","liturgia",LOWER(LEFT(Table1345683[[#This Row],[Titulo]],1)))</f>
        <v>e</v>
      </c>
      <c r="AH54" t="str">
        <f>LOWER(LEFT(Table1345683[[#This Row],[Titulo]],1))</f>
        <v>e</v>
      </c>
      <c r="AI54" t="str">
        <f>LOWER(LEFT(Table1345683[[#This Row],[Categoria]],1))</f>
        <v>p</v>
      </c>
      <c r="AJ54" t="str">
        <f>_xlfn.CONCAT(Table1345683[[#This Row],[ID]:[c021]])</f>
        <v>{id:67,title: "El combate escatológico", subtitle: "Apocalipsis 19,11-20", category: "Precatecumenado", moments: ["Laudes/Visperas", "Final", "Antiguo Testamento", "Nuevo Testamento"], url: "/cantos/resucito/e/elcombateescatologico.html"},</v>
      </c>
      <c r="AK54" t="str">
        <f>UPPER(Table1345683[[#This Row],[Titulo]])</f>
        <v>EL COMBATE ESCATOLÓGICO</v>
      </c>
      <c r="AL54" t="str">
        <f>LOWER(SUBSTITUTE(Table1345683[[#This Row],[CANTO]], " ", ""))</f>
        <v>elcombateescatológico</v>
      </c>
      <c r="AM54" t="str">
        <f>Table1345683[[#This Row],[Subtitle5]]</f>
        <v>Apocalipsis 19,11-20</v>
      </c>
      <c r="AO54" t="str">
        <f>[1]!Table1[[#Headers],[CANTO]]</f>
        <v>CANTO</v>
      </c>
      <c r="AP54" t="str">
        <f>Table1345683[[#This Row],[CANTO]]</f>
        <v>EL COMBATE ESCATOLÓGICO</v>
      </c>
    </row>
    <row r="55" spans="1:42" x14ac:dyDescent="0.35">
      <c r="A55">
        <v>54</v>
      </c>
      <c r="B55" t="s">
        <v>42</v>
      </c>
      <c r="C55">
        <v>68</v>
      </c>
      <c r="D55" t="s">
        <v>43</v>
      </c>
      <c r="E55" t="s">
        <v>44</v>
      </c>
      <c r="F55" t="s">
        <v>45</v>
      </c>
      <c r="G55" t="s">
        <v>204</v>
      </c>
      <c r="H55" t="s">
        <v>47</v>
      </c>
      <c r="I55" t="s">
        <v>48</v>
      </c>
      <c r="J55" t="s">
        <v>45</v>
      </c>
      <c r="K55" t="s">
        <v>205</v>
      </c>
      <c r="L55" t="s">
        <v>50</v>
      </c>
      <c r="M55" t="s">
        <v>51</v>
      </c>
      <c r="N55" t="s">
        <v>45</v>
      </c>
      <c r="O55" t="s">
        <v>58</v>
      </c>
      <c r="P55" t="s">
        <v>45</v>
      </c>
      <c r="Q55" t="s">
        <v>53</v>
      </c>
      <c r="R55" t="s">
        <v>45</v>
      </c>
      <c r="S55" t="s">
        <v>18</v>
      </c>
      <c r="T55" t="str">
        <f>IF(Table1345683[[#This Row],[Pentecostés]]="","",""", """)</f>
        <v>", "</v>
      </c>
      <c r="U55" t="s">
        <v>59</v>
      </c>
      <c r="V55" t="str">
        <f>IF(Table1345683[[#This Row],[Virgen]]="","",""", """)</f>
        <v>", "</v>
      </c>
      <c r="W55" t="s">
        <v>66</v>
      </c>
      <c r="X55" t="str">
        <f>IF(Table1345683[[#This Row],[Niños]]="","",""", """)</f>
        <v/>
      </c>
      <c r="Z55" t="str">
        <f>IF(Table1345683[[#This Row],[Laudes]]="","",""", """)</f>
        <v/>
      </c>
      <c r="AB55" t="str">
        <f>IF(Table1345683[[#This Row],[Entrada]]="","",""", """)</f>
        <v/>
      </c>
      <c r="AD55" t="s">
        <v>54</v>
      </c>
      <c r="AE55" s="4" t="str" cm="1">
        <f t="array" ref="AE5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AG55, "/", _xlpm.texto_limpio, ".html")
)</f>
        <v>/cantos/resucito/e/elespiritudelsenorestasobremi.html</v>
      </c>
      <c r="AF55" t="s">
        <v>55</v>
      </c>
      <c r="AG55" t="str">
        <f>IF(Table1345683[[#This Row],[Categoria]]="Liturgia","liturgia",LOWER(LEFT(Table1345683[[#This Row],[Titulo]],1)))</f>
        <v>e</v>
      </c>
      <c r="AH55" t="str">
        <f>LOWER(LEFT(Table1345683[[#This Row],[Titulo]],1))</f>
        <v>e</v>
      </c>
      <c r="AI55" t="str">
        <f>LOWER(LEFT(Table1345683[[#This Row],[Categoria]],1))</f>
        <v>p</v>
      </c>
      <c r="AJ55" t="str">
        <f>_xlfn.CONCAT(Table1345683[[#This Row],[ID]:[c021]])</f>
        <v>{id:68,title: "El Espíritu del Señor está sobre mí", subtitle: "Lucas 4,18 – Isaías 61,1-3", category: "Precatecumenado", moments: ["Pascua", "Comunión", "Antiguo Testamento"], url: "/cantos/resucito/e/elespiritudelsenorestasobremi.html"},</v>
      </c>
      <c r="AK55" t="str">
        <f>UPPER(Table1345683[[#This Row],[Titulo]])</f>
        <v>EL ESPÍRITU DEL SEÑOR ESTÁ SOBRE MÍ</v>
      </c>
      <c r="AL55" t="str">
        <f>LOWER(SUBSTITUTE(Table1345683[[#This Row],[CANTO]], " ", ""))</f>
        <v>elespíritudelseñorestásobremí</v>
      </c>
      <c r="AM55" t="str">
        <f>Table1345683[[#This Row],[Subtitle5]]</f>
        <v>Lucas 4,18 – Isaías 61,1-3</v>
      </c>
      <c r="AO55" t="str">
        <f>[1]!Table1[[#Headers],[CANTO]]</f>
        <v>CANTO</v>
      </c>
      <c r="AP55" t="str">
        <f>Table1345683[[#This Row],[CANTO]]</f>
        <v>EL ESPÍRITU DEL SEÑOR ESTÁ SOBRE MÍ</v>
      </c>
    </row>
    <row r="56" spans="1:42" x14ac:dyDescent="0.35">
      <c r="A56">
        <v>55</v>
      </c>
      <c r="B56" t="s">
        <v>42</v>
      </c>
      <c r="C56">
        <v>69</v>
      </c>
      <c r="D56" t="s">
        <v>43</v>
      </c>
      <c r="E56" t="s">
        <v>44</v>
      </c>
      <c r="F56" t="s">
        <v>45</v>
      </c>
      <c r="G56" t="s">
        <v>206</v>
      </c>
      <c r="H56" t="s">
        <v>47</v>
      </c>
      <c r="I56" t="s">
        <v>48</v>
      </c>
      <c r="J56" t="s">
        <v>45</v>
      </c>
      <c r="K56" t="s">
        <v>207</v>
      </c>
      <c r="L56" t="s">
        <v>50</v>
      </c>
      <c r="M56" t="s">
        <v>51</v>
      </c>
      <c r="N56" t="s">
        <v>45</v>
      </c>
      <c r="O56" t="s">
        <v>58</v>
      </c>
      <c r="P56" t="s">
        <v>45</v>
      </c>
      <c r="Q56" t="s">
        <v>53</v>
      </c>
      <c r="R56" t="s">
        <v>45</v>
      </c>
      <c r="S56" t="s">
        <v>171</v>
      </c>
      <c r="T56" t="str">
        <f>IF(Table1345683[[#This Row],[Pentecostés]]="","",""", """)</f>
        <v>", "</v>
      </c>
      <c r="U56" t="s">
        <v>66</v>
      </c>
      <c r="V56" t="str">
        <f>IF(Table1345683[[#This Row],[Virgen]]="","",""", """)</f>
        <v/>
      </c>
      <c r="X56" t="str">
        <f>IF(Table1345683[[#This Row],[Niños]]="","",""", """)</f>
        <v/>
      </c>
      <c r="Z56" t="str">
        <f>IF(Table1345683[[#This Row],[Laudes]]="","",""", """)</f>
        <v/>
      </c>
      <c r="AB56" t="str">
        <f>IF(Table1345683[[#This Row],[Entrada]]="","",""", """)</f>
        <v/>
      </c>
      <c r="AD56" t="s">
        <v>54</v>
      </c>
      <c r="AE56" s="4" t="str" cm="1">
        <f t="array" ref="AE5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AG56, "/", _xlpm.texto_limpio, ".html")
)</f>
        <v>/cantos/resucito/e/eljacaldelospastores.html</v>
      </c>
      <c r="AF56" t="s">
        <v>55</v>
      </c>
      <c r="AG56" t="str">
        <f>IF(Table1345683[[#This Row],[Categoria]]="Liturgia","liturgia",LOWER(LEFT(Table1345683[[#This Row],[Titulo]],1)))</f>
        <v>e</v>
      </c>
      <c r="AH56" t="str">
        <f>LOWER(LEFT(Table1345683[[#This Row],[Titulo]],1))</f>
        <v>e</v>
      </c>
      <c r="AI56" t="str">
        <f>LOWER(LEFT(Table1345683[[#This Row],[Categoria]],1))</f>
        <v>p</v>
      </c>
      <c r="AJ56" t="str">
        <f>_xlfn.CONCAT(Table1345683[[#This Row],[ID]:[c021]])</f>
        <v>{id:69,title: "El jacal de los pastores", subtitle: "Cantar de los Cantares 1,2-8", category: "Precatecumenado", moments: ["Fracción del Pan", "Antiguo Testamento"], url: "/cantos/resucito/e/eljacaldelospastores.html"},</v>
      </c>
      <c r="AK56" t="str">
        <f>UPPER(Table1345683[[#This Row],[Titulo]])</f>
        <v>EL JACAL DE LOS PASTORES</v>
      </c>
      <c r="AL56" t="str">
        <f>LOWER(SUBSTITUTE(Table1345683[[#This Row],[CANTO]], " ", ""))</f>
        <v>eljacaldelospastores</v>
      </c>
      <c r="AM56" t="str">
        <f>Table1345683[[#This Row],[Subtitle5]]</f>
        <v>Cantar de los Cantares 1,2-8</v>
      </c>
      <c r="AO56" t="str">
        <f>[1]!Table1[[#Headers],[CANTO]]</f>
        <v>CANTO</v>
      </c>
      <c r="AP56" t="str">
        <f>Table1345683[[#This Row],[CANTO]]</f>
        <v>EL JACAL DE LOS PASTORES</v>
      </c>
    </row>
    <row r="57" spans="1:42" x14ac:dyDescent="0.35">
      <c r="A57">
        <v>56</v>
      </c>
      <c r="B57" t="s">
        <v>42</v>
      </c>
      <c r="C57">
        <v>70</v>
      </c>
      <c r="D57" t="s">
        <v>43</v>
      </c>
      <c r="E57" t="s">
        <v>44</v>
      </c>
      <c r="F57" t="s">
        <v>45</v>
      </c>
      <c r="G57" t="s">
        <v>208</v>
      </c>
      <c r="H57" t="s">
        <v>47</v>
      </c>
      <c r="I57" t="s">
        <v>48</v>
      </c>
      <c r="J57" t="s">
        <v>45</v>
      </c>
      <c r="K57" t="s">
        <v>209</v>
      </c>
      <c r="L57" t="s">
        <v>50</v>
      </c>
      <c r="M57" t="s">
        <v>51</v>
      </c>
      <c r="N57" t="s">
        <v>45</v>
      </c>
      <c r="O57" t="s">
        <v>58</v>
      </c>
      <c r="P57" t="s">
        <v>45</v>
      </c>
      <c r="Q57" t="s">
        <v>53</v>
      </c>
      <c r="R57" t="s">
        <v>45</v>
      </c>
      <c r="S57" t="s">
        <v>59</v>
      </c>
      <c r="T57" t="str">
        <f>IF(Table1345683[[#This Row],[Pentecostés]]="","",""", """)</f>
        <v>", "</v>
      </c>
      <c r="U57" t="s">
        <v>62</v>
      </c>
      <c r="V57" t="str">
        <f>IF(Table1345683[[#This Row],[Virgen]]="","",""", """)</f>
        <v/>
      </c>
      <c r="X57" t="str">
        <f>IF(Table1345683[[#This Row],[Niños]]="","",""", """)</f>
        <v/>
      </c>
      <c r="Z57" t="str">
        <f>IF(Table1345683[[#This Row],[Laudes]]="","",""", """)</f>
        <v/>
      </c>
      <c r="AB57" t="str">
        <f>IF(Table1345683[[#This Row],[Entrada]]="","",""", """)</f>
        <v/>
      </c>
      <c r="AD57" t="s">
        <v>54</v>
      </c>
      <c r="AE57" s="4" t="str" cm="1">
        <f t="array" ref="AE5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AG57, "/", _xlpm.texto_limpio, ".html")
)</f>
        <v>/cantos/resucito/e/ellagarero.html</v>
      </c>
      <c r="AF57" t="s">
        <v>55</v>
      </c>
      <c r="AG57" t="str">
        <f>IF(Table1345683[[#This Row],[Categoria]]="Liturgia","liturgia",LOWER(LEFT(Table1345683[[#This Row],[Titulo]],1)))</f>
        <v>e</v>
      </c>
      <c r="AH57" t="str">
        <f>LOWER(LEFT(Table1345683[[#This Row],[Titulo]],1))</f>
        <v>e</v>
      </c>
      <c r="AI57" t="str">
        <f>LOWER(LEFT(Table1345683[[#This Row],[Categoria]],1))</f>
        <v>p</v>
      </c>
      <c r="AJ57" t="str">
        <f>_xlfn.CONCAT(Table1345683[[#This Row],[ID]:[c021]])</f>
        <v>{id:70,title: "El lagarero", subtitle: "Isaías 63,1-6", category: "Precatecumenado", moments: ["Comunión", "Nuevo Testamento"], url: "/cantos/resucito/e/ellagarero.html"},</v>
      </c>
      <c r="AK57" t="str">
        <f>UPPER(Table1345683[[#This Row],[Titulo]])</f>
        <v>EL LAGARERO</v>
      </c>
      <c r="AL57" t="str">
        <f>LOWER(SUBSTITUTE(Table1345683[[#This Row],[CANTO]], " ", ""))</f>
        <v>ellagarero</v>
      </c>
      <c r="AM57" t="str">
        <f>Table1345683[[#This Row],[Subtitle5]]</f>
        <v>Isaías 63,1-6</v>
      </c>
      <c r="AO57" t="str">
        <f>[1]!Table1[[#Headers],[CANTO]]</f>
        <v>CANTO</v>
      </c>
      <c r="AP57" t="str">
        <f>Table1345683[[#This Row],[CANTO]]</f>
        <v>EL LAGARERO</v>
      </c>
    </row>
    <row r="58" spans="1:42" x14ac:dyDescent="0.35">
      <c r="A58">
        <v>57</v>
      </c>
      <c r="B58" t="s">
        <v>42</v>
      </c>
      <c r="C58">
        <v>71</v>
      </c>
      <c r="D58" t="s">
        <v>43</v>
      </c>
      <c r="E58" t="s">
        <v>44</v>
      </c>
      <c r="F58" t="s">
        <v>45</v>
      </c>
      <c r="G58" t="s">
        <v>210</v>
      </c>
      <c r="H58" t="s">
        <v>47</v>
      </c>
      <c r="I58" t="s">
        <v>48</v>
      </c>
      <c r="J58" t="s">
        <v>45</v>
      </c>
      <c r="K58" t="s">
        <v>211</v>
      </c>
      <c r="L58" t="s">
        <v>50</v>
      </c>
      <c r="M58" t="s">
        <v>51</v>
      </c>
      <c r="N58" t="s">
        <v>45</v>
      </c>
      <c r="O58" t="s">
        <v>58</v>
      </c>
      <c r="P58" t="s">
        <v>45</v>
      </c>
      <c r="Q58" t="s">
        <v>53</v>
      </c>
      <c r="R58" t="s">
        <v>45</v>
      </c>
      <c r="S58" t="s">
        <v>66</v>
      </c>
      <c r="T58" t="str">
        <f>IF(Table1345683[[#This Row],[Pentecostés]]="","",""", """)</f>
        <v/>
      </c>
      <c r="V58" t="str">
        <f>IF(Table1345683[[#This Row],[Virgen]]="","",""", """)</f>
        <v/>
      </c>
      <c r="X58" t="str">
        <f>IF(Table1345683[[#This Row],[Niños]]="","",""", """)</f>
        <v/>
      </c>
      <c r="Z58" t="str">
        <f>IF(Table1345683[[#This Row],[Laudes]]="","",""", """)</f>
        <v/>
      </c>
      <c r="AB58" t="str">
        <f>IF(Table1345683[[#This Row],[Entrada]]="","",""", """)</f>
        <v/>
      </c>
      <c r="AD58" t="s">
        <v>54</v>
      </c>
      <c r="AE58" s="4" t="str" cm="1">
        <f t="array" ref="AE5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AG58, "/", _xlpm.texto_limpio, ".html")
)</f>
        <v>/cantos/resucito/e/elmesiasleon.html</v>
      </c>
      <c r="AF58" t="s">
        <v>55</v>
      </c>
      <c r="AG58" t="str">
        <f>IF(Table1345683[[#This Row],[Categoria]]="Liturgia","liturgia",LOWER(LEFT(Table1345683[[#This Row],[Titulo]],1)))</f>
        <v>e</v>
      </c>
      <c r="AH58" t="str">
        <f>LOWER(LEFT(Table1345683[[#This Row],[Titulo]],1))</f>
        <v>e</v>
      </c>
      <c r="AI58" t="str">
        <f>LOWER(LEFT(Table1345683[[#This Row],[Categoria]],1))</f>
        <v>p</v>
      </c>
      <c r="AJ58" t="str">
        <f>_xlfn.CONCAT(Table1345683[[#This Row],[ID]:[c021]])</f>
        <v>{id:71,title: "El Mesías león", subtitle: "Comentario al Apocalipsis (Victorino de Pettau)", category: "Precatecumenado", moments: ["Antiguo Testamento"], url: "/cantos/resucito/e/elmesiasleon.html"},</v>
      </c>
      <c r="AK58" t="str">
        <f>UPPER(Table1345683[[#This Row],[Titulo]])</f>
        <v>EL MESÍAS LEÓN</v>
      </c>
      <c r="AL58" t="str">
        <f>LOWER(SUBSTITUTE(Table1345683[[#This Row],[CANTO]], " ", ""))</f>
        <v>elmesíasleón</v>
      </c>
      <c r="AM58" t="str">
        <f>Table1345683[[#This Row],[Subtitle5]]</f>
        <v>Comentario al Apocalipsis (Victorino de Pettau)</v>
      </c>
      <c r="AO58" t="str">
        <f>[1]!Table1[[#Headers],[CANTO]]</f>
        <v>CANTO</v>
      </c>
      <c r="AP58" t="str">
        <f>Table1345683[[#This Row],[CANTO]]</f>
        <v>EL MESÍAS LEÓN</v>
      </c>
    </row>
    <row r="59" spans="1:42" x14ac:dyDescent="0.35">
      <c r="A59">
        <v>58</v>
      </c>
      <c r="B59" t="s">
        <v>42</v>
      </c>
      <c r="C59">
        <v>73</v>
      </c>
      <c r="D59" t="s">
        <v>43</v>
      </c>
      <c r="E59" t="s">
        <v>44</v>
      </c>
      <c r="F59" t="s">
        <v>45</v>
      </c>
      <c r="G59" t="s">
        <v>214</v>
      </c>
      <c r="H59" t="s">
        <v>47</v>
      </c>
      <c r="I59" t="s">
        <v>48</v>
      </c>
      <c r="J59" t="s">
        <v>45</v>
      </c>
      <c r="K59" t="s">
        <v>215</v>
      </c>
      <c r="L59" t="s">
        <v>50</v>
      </c>
      <c r="M59" t="s">
        <v>51</v>
      </c>
      <c r="N59" t="s">
        <v>45</v>
      </c>
      <c r="O59" t="s">
        <v>58</v>
      </c>
      <c r="P59" t="s">
        <v>45</v>
      </c>
      <c r="Q59" t="s">
        <v>53</v>
      </c>
      <c r="R59" t="s">
        <v>45</v>
      </c>
      <c r="S59" t="s">
        <v>28</v>
      </c>
      <c r="T59" t="str">
        <f>IF(Table1345683[[#This Row],[Pentecostés]]="","",""", """)</f>
        <v>", "</v>
      </c>
      <c r="U59" t="s">
        <v>62</v>
      </c>
      <c r="V59" t="str">
        <f>IF(Table1345683[[#This Row],[Virgen]]="","",""", """)</f>
        <v/>
      </c>
      <c r="X59" t="str">
        <f>IF(Table1345683[[#This Row],[Niños]]="","",""", """)</f>
        <v/>
      </c>
      <c r="Z59" t="str">
        <f>IF(Table1345683[[#This Row],[Laudes]]="","",""", """)</f>
        <v/>
      </c>
      <c r="AB59" t="str">
        <f>IF(Table1345683[[#This Row],[Entrada]]="","",""", """)</f>
        <v/>
      </c>
      <c r="AD59" t="s">
        <v>54</v>
      </c>
      <c r="AE59" s="4" t="str" cm="1">
        <f t="array" ref="AE5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AG59, "/", _xlpm.texto_limpio, ".html")
)</f>
        <v>/cantos/resucito/e/elneciopiensaquediosnoexiste.html</v>
      </c>
      <c r="AF59" t="s">
        <v>55</v>
      </c>
      <c r="AG59" t="str">
        <f>IF(Table1345683[[#This Row],[Categoria]]="Liturgia","liturgia",LOWER(LEFT(Table1345683[[#This Row],[Titulo]],1)))</f>
        <v>e</v>
      </c>
      <c r="AH59" t="str">
        <f>LOWER(LEFT(Table1345683[[#This Row],[Titulo]],1))</f>
        <v>e</v>
      </c>
      <c r="AI59" t="str">
        <f>LOWER(LEFT(Table1345683[[#This Row],[Categoria]],1))</f>
        <v>p</v>
      </c>
      <c r="AJ59" t="str">
        <f>_xlfn.CONCAT(Table1345683[[#This Row],[ID]:[c021]])</f>
        <v>{id:73,title: "El necio piensa que Dios no existe", subtitle: "Salmo 14 (13)", category: "Precatecumenado", moments: ["Entrada", "Nuevo Testamento"], url: "/cantos/resucito/e/elneciopiensaquediosnoexiste.html"},</v>
      </c>
      <c r="AK59" t="str">
        <f>UPPER(Table1345683[[#This Row],[Titulo]])</f>
        <v>EL NECIO PIENSA QUE DIOS NO EXISTE</v>
      </c>
      <c r="AL59" t="str">
        <f>LOWER(SUBSTITUTE(Table1345683[[#This Row],[CANTO]], " ", ""))</f>
        <v>elneciopiensaquediosnoexiste</v>
      </c>
      <c r="AM59" t="str">
        <f>Table1345683[[#This Row],[Subtitle5]]</f>
        <v>Salmo 14 (13)</v>
      </c>
      <c r="AO59" t="str">
        <f>[1]!Table1[[#Headers],[CANTO]]</f>
        <v>CANTO</v>
      </c>
      <c r="AP59" t="str">
        <f>Table1345683[[#This Row],[CANTO]]</f>
        <v>EL NECIO PIENSA QUE DIOS NO EXISTE</v>
      </c>
    </row>
    <row r="60" spans="1:42" x14ac:dyDescent="0.35">
      <c r="A60">
        <v>59</v>
      </c>
      <c r="B60" t="s">
        <v>42</v>
      </c>
      <c r="C60">
        <v>74</v>
      </c>
      <c r="D60" t="s">
        <v>43</v>
      </c>
      <c r="E60" t="s">
        <v>44</v>
      </c>
      <c r="F60" t="s">
        <v>45</v>
      </c>
      <c r="G60" t="s">
        <v>216</v>
      </c>
      <c r="H60" t="s">
        <v>47</v>
      </c>
      <c r="I60" t="s">
        <v>48</v>
      </c>
      <c r="J60" t="s">
        <v>45</v>
      </c>
      <c r="K60" t="s">
        <v>217</v>
      </c>
      <c r="L60" t="s">
        <v>50</v>
      </c>
      <c r="M60" t="s">
        <v>51</v>
      </c>
      <c r="N60" t="s">
        <v>45</v>
      </c>
      <c r="O60" t="s">
        <v>58</v>
      </c>
      <c r="P60" t="s">
        <v>45</v>
      </c>
      <c r="Q60" t="s">
        <v>53</v>
      </c>
      <c r="R60" t="s">
        <v>45</v>
      </c>
      <c r="S60" t="s">
        <v>93</v>
      </c>
      <c r="T60" t="str">
        <f>IF(Table1345683[[#This Row],[Pentecostés]]="","",""", """)</f>
        <v>", "</v>
      </c>
      <c r="U60" t="s">
        <v>28</v>
      </c>
      <c r="V60" t="str">
        <f>IF(Table1345683[[#This Row],[Virgen]]="","",""", """)</f>
        <v>", "</v>
      </c>
      <c r="W60" t="s">
        <v>66</v>
      </c>
      <c r="X60" t="str">
        <f>IF(Table1345683[[#This Row],[Niños]]="","",""", """)</f>
        <v/>
      </c>
      <c r="Z60" t="str">
        <f>IF(Table1345683[[#This Row],[Laudes]]="","",""", """)</f>
        <v/>
      </c>
      <c r="AB60" t="str">
        <f>IF(Table1345683[[#This Row],[Entrada]]="","",""", """)</f>
        <v/>
      </c>
      <c r="AD60" t="s">
        <v>54</v>
      </c>
      <c r="AE60" s="4" t="str" cm="1">
        <f t="array" ref="AE6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AG60, "/", _xlpm.texto_limpio, ".html")
)</f>
        <v>/cantos/resucito/e/elpuebloquecaminabaenlastinieblas.html</v>
      </c>
      <c r="AF60" t="s">
        <v>55</v>
      </c>
      <c r="AG60" t="str">
        <f>IF(Table1345683[[#This Row],[Categoria]]="Liturgia","liturgia",LOWER(LEFT(Table1345683[[#This Row],[Titulo]],1)))</f>
        <v>e</v>
      </c>
      <c r="AH60" t="str">
        <f>LOWER(LEFT(Table1345683[[#This Row],[Titulo]],1))</f>
        <v>e</v>
      </c>
      <c r="AI60" t="str">
        <f>LOWER(LEFT(Table1345683[[#This Row],[Categoria]],1))</f>
        <v>p</v>
      </c>
      <c r="AJ60" t="str">
        <f>_xlfn.CONCAT(Table1345683[[#This Row],[ID]:[c021]])</f>
        <v>{id:74,title: "El pueblo que caminaba en las tinieblas", subtitle: "Isaías 9,1-5", category: "Precatecumenado", moments: ["Adviento", "Entrada", "Antiguo Testamento"], url: "/cantos/resucito/e/elpuebloquecaminabaenlastinieblas.html"},</v>
      </c>
      <c r="AK60" t="str">
        <f>UPPER(Table1345683[[#This Row],[Titulo]])</f>
        <v>EL PUEBLO QUE CAMINABA EN LAS TINIEBLAS</v>
      </c>
      <c r="AL60" t="str">
        <f>LOWER(SUBSTITUTE(Table1345683[[#This Row],[CANTO]], " ", ""))</f>
        <v>elpuebloquecaminabaenlastinieblas</v>
      </c>
      <c r="AM60" t="str">
        <f>Table1345683[[#This Row],[Subtitle5]]</f>
        <v>Isaías 9,1-5</v>
      </c>
      <c r="AO60" t="str">
        <f>[1]!Table1[[#Headers],[CANTO]]</f>
        <v>CANTO</v>
      </c>
      <c r="AP60" t="str">
        <f>Table1345683[[#This Row],[CANTO]]</f>
        <v>EL PUEBLO QUE CAMINABA EN LAS TINIEBLAS</v>
      </c>
    </row>
    <row r="61" spans="1:42" x14ac:dyDescent="0.35">
      <c r="A61">
        <v>60</v>
      </c>
      <c r="B61" t="s">
        <v>42</v>
      </c>
      <c r="C61">
        <v>76</v>
      </c>
      <c r="D61" t="s">
        <v>43</v>
      </c>
      <c r="E61" t="s">
        <v>44</v>
      </c>
      <c r="F61" t="s">
        <v>45</v>
      </c>
      <c r="G61" t="s">
        <v>220</v>
      </c>
      <c r="H61" t="s">
        <v>47</v>
      </c>
      <c r="I61" t="s">
        <v>48</v>
      </c>
      <c r="J61" t="s">
        <v>45</v>
      </c>
      <c r="K61" t="s">
        <v>221</v>
      </c>
      <c r="L61" t="s">
        <v>50</v>
      </c>
      <c r="M61" t="s">
        <v>51</v>
      </c>
      <c r="N61" t="s">
        <v>45</v>
      </c>
      <c r="O61" t="s">
        <v>58</v>
      </c>
      <c r="P61" t="s">
        <v>45</v>
      </c>
      <c r="Q61" t="s">
        <v>53</v>
      </c>
      <c r="R61" t="s">
        <v>45</v>
      </c>
      <c r="S61" t="s">
        <v>171</v>
      </c>
      <c r="T61" t="str">
        <f>IF(Table1345683[[#This Row],[Pentecostés]]="","",""", """)</f>
        <v>", "</v>
      </c>
      <c r="U61" t="s">
        <v>66</v>
      </c>
      <c r="V61" t="str">
        <f>IF(Table1345683[[#This Row],[Virgen]]="","",""", """)</f>
        <v/>
      </c>
      <c r="X61" t="str">
        <f>IF(Table1345683[[#This Row],[Niños]]="","",""", """)</f>
        <v/>
      </c>
      <c r="Z61" t="str">
        <f>IF(Table1345683[[#This Row],[Laudes]]="","",""", """)</f>
        <v/>
      </c>
      <c r="AB61" t="str">
        <f>IF(Table1345683[[#This Row],[Entrada]]="","",""", """)</f>
        <v/>
      </c>
      <c r="AD61" t="s">
        <v>54</v>
      </c>
      <c r="AE61" s="4" t="str" cm="1">
        <f t="array" ref="AE6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AG61, "/", _xlpm.texto_limpio, ".html")
)</f>
        <v>/cantos/resucito/e/elsenoranunciaunanoticia.html</v>
      </c>
      <c r="AF61" t="s">
        <v>55</v>
      </c>
      <c r="AG61" t="str">
        <f>IF(Table1345683[[#This Row],[Categoria]]="Liturgia","liturgia",LOWER(LEFT(Table1345683[[#This Row],[Titulo]],1)))</f>
        <v>e</v>
      </c>
      <c r="AH61" t="str">
        <f>LOWER(LEFT(Table1345683[[#This Row],[Titulo]],1))</f>
        <v>e</v>
      </c>
      <c r="AI61" t="str">
        <f>LOWER(LEFT(Table1345683[[#This Row],[Categoria]],1))</f>
        <v>p</v>
      </c>
      <c r="AJ61" t="str">
        <f>_xlfn.CONCAT(Table1345683[[#This Row],[ID]:[c021]])</f>
        <v>{id:76,title: "El Señor anuncia una noticia", subtitle: "Salmo 68 (67)", category: "Precatecumenado", moments: ["Fracción del Pan", "Antiguo Testamento"], url: "/cantos/resucito/e/elsenoranunciaunanoticia.html"},</v>
      </c>
      <c r="AK61" t="str">
        <f>UPPER(Table1345683[[#This Row],[Titulo]])</f>
        <v>EL SEÑOR ANUNCIA UNA NOTICIA</v>
      </c>
      <c r="AL61" t="str">
        <f>LOWER(SUBSTITUTE(Table1345683[[#This Row],[CANTO]], " ", ""))</f>
        <v>elseñoranunciaunanoticia</v>
      </c>
      <c r="AM61" t="str">
        <f>Table1345683[[#This Row],[Subtitle5]]</f>
        <v>Salmo 68 (67)</v>
      </c>
      <c r="AO61" t="str">
        <f>[1]!Table1[[#Headers],[CANTO]]</f>
        <v>CANTO</v>
      </c>
      <c r="AP61" t="str">
        <f>Table1345683[[#This Row],[CANTO]]</f>
        <v>EL SEÑOR ANUNCIA UNA NOTICIA</v>
      </c>
    </row>
    <row r="62" spans="1:42" x14ac:dyDescent="0.35">
      <c r="A62">
        <v>61</v>
      </c>
      <c r="B62" t="s">
        <v>42</v>
      </c>
      <c r="C62">
        <v>77</v>
      </c>
      <c r="D62" t="s">
        <v>43</v>
      </c>
      <c r="E62" t="s">
        <v>44</v>
      </c>
      <c r="F62" t="s">
        <v>45</v>
      </c>
      <c r="G62" t="s">
        <v>222</v>
      </c>
      <c r="H62" t="s">
        <v>47</v>
      </c>
      <c r="I62" t="s">
        <v>48</v>
      </c>
      <c r="J62" t="s">
        <v>45</v>
      </c>
      <c r="K62" t="s">
        <v>223</v>
      </c>
      <c r="L62" t="s">
        <v>50</v>
      </c>
      <c r="M62" t="s">
        <v>51</v>
      </c>
      <c r="N62" t="s">
        <v>45</v>
      </c>
      <c r="O62" t="s">
        <v>58</v>
      </c>
      <c r="P62" t="s">
        <v>45</v>
      </c>
      <c r="Q62" t="s">
        <v>53</v>
      </c>
      <c r="R62" t="s">
        <v>45</v>
      </c>
      <c r="S62" t="s">
        <v>65</v>
      </c>
      <c r="T62" t="str">
        <f>IF(Table1345683[[#This Row],[Pentecostés]]="","",""", """)</f>
        <v>", "</v>
      </c>
      <c r="U62" t="s">
        <v>66</v>
      </c>
      <c r="V62" t="str">
        <f>IF(Table1345683[[#This Row],[Virgen]]="","",""", """)</f>
        <v/>
      </c>
      <c r="X62" t="str">
        <f>IF(Table1345683[[#This Row],[Niños]]="","",""", """)</f>
        <v/>
      </c>
      <c r="Z62" t="str">
        <f>IF(Table1345683[[#This Row],[Laudes]]="","",""", """)</f>
        <v/>
      </c>
      <c r="AB62" t="str">
        <f>IF(Table1345683[[#This Row],[Entrada]]="","",""", """)</f>
        <v/>
      </c>
      <c r="AD62" t="s">
        <v>54</v>
      </c>
      <c r="AE62" s="4" t="str" cm="1">
        <f t="array" ref="AE6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AG62, "/", _xlpm.texto_limpio, ".html")
)</f>
        <v>/cantos/resucito/e/elsenoresmipastor.html</v>
      </c>
      <c r="AF62" t="s">
        <v>55</v>
      </c>
      <c r="AG62" t="str">
        <f>IF(Table1345683[[#This Row],[Categoria]]="Liturgia","liturgia",LOWER(LEFT(Table1345683[[#This Row],[Titulo]],1)))</f>
        <v>e</v>
      </c>
      <c r="AH62" t="str">
        <f>LOWER(LEFT(Table1345683[[#This Row],[Titulo]],1))</f>
        <v>e</v>
      </c>
      <c r="AI62" t="str">
        <f>LOWER(LEFT(Table1345683[[#This Row],[Categoria]],1))</f>
        <v>p</v>
      </c>
      <c r="AJ62" t="str">
        <f>_xlfn.CONCAT(Table1345683[[#This Row],[ID]:[c021]])</f>
        <v>{id:77,title: "El Señor es mi pastor", subtitle: "Salmo 23 (22)", category: "Precatecumenado", moments: ["Cuaresma", "Antiguo Testamento"], url: "/cantos/resucito/e/elsenoresmipastor.html"},</v>
      </c>
      <c r="AK62" t="str">
        <f>UPPER(Table1345683[[#This Row],[Titulo]])</f>
        <v>EL SEÑOR ES MI PASTOR</v>
      </c>
      <c r="AL62" t="str">
        <f>LOWER(SUBSTITUTE(Table1345683[[#This Row],[CANTO]], " ", ""))</f>
        <v>elseñoresmipastor</v>
      </c>
      <c r="AM62" t="str">
        <f>Table1345683[[#This Row],[Subtitle5]]</f>
        <v>Salmo 23 (22)</v>
      </c>
      <c r="AO62" t="str">
        <f>[1]!Table1[[#Headers],[CANTO]]</f>
        <v>CANTO</v>
      </c>
      <c r="AP62" t="str">
        <f>Table1345683[[#This Row],[CANTO]]</f>
        <v>EL SEÑOR ES MI PASTOR</v>
      </c>
    </row>
    <row r="63" spans="1:42" x14ac:dyDescent="0.35">
      <c r="A63">
        <v>62</v>
      </c>
      <c r="B63" t="s">
        <v>42</v>
      </c>
      <c r="C63">
        <v>78</v>
      </c>
      <c r="D63" t="s">
        <v>43</v>
      </c>
      <c r="E63" t="s">
        <v>44</v>
      </c>
      <c r="F63" t="s">
        <v>45</v>
      </c>
      <c r="G63" t="s">
        <v>224</v>
      </c>
      <c r="H63" t="s">
        <v>47</v>
      </c>
      <c r="I63" t="s">
        <v>48</v>
      </c>
      <c r="J63" t="s">
        <v>45</v>
      </c>
      <c r="K63" t="s">
        <v>225</v>
      </c>
      <c r="L63" t="s">
        <v>50</v>
      </c>
      <c r="M63" t="s">
        <v>51</v>
      </c>
      <c r="N63" t="s">
        <v>45</v>
      </c>
      <c r="O63" t="s">
        <v>58</v>
      </c>
      <c r="P63" t="s">
        <v>45</v>
      </c>
      <c r="Q63" t="s">
        <v>53</v>
      </c>
      <c r="R63" t="s">
        <v>45</v>
      </c>
      <c r="S63" t="s">
        <v>28</v>
      </c>
      <c r="T63" t="str">
        <f>IF(Table1345683[[#This Row],[Pentecostés]]="","",""", """)</f>
        <v>", "</v>
      </c>
      <c r="U63" t="s">
        <v>59</v>
      </c>
      <c r="V63" t="str">
        <f>IF(Table1345683[[#This Row],[Virgen]]="","",""", """)</f>
        <v>", "</v>
      </c>
      <c r="W63" t="s">
        <v>62</v>
      </c>
      <c r="X63" t="str">
        <f>IF(Table1345683[[#This Row],[Niños]]="","",""", """)</f>
        <v/>
      </c>
      <c r="Z63" t="str">
        <f>IF(Table1345683[[#This Row],[Laudes]]="","",""", """)</f>
        <v/>
      </c>
      <c r="AB63" t="str">
        <f>IF(Table1345683[[#This Row],[Entrada]]="","",""", """)</f>
        <v/>
      </c>
      <c r="AD63" t="s">
        <v>54</v>
      </c>
      <c r="AE63" s="4" t="str" cm="1">
        <f t="array" ref="AE6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AG63, "/", _xlpm.texto_limpio, ".html")
)</f>
        <v>/cantos/resucito/e/elsenormehadado.html</v>
      </c>
      <c r="AF63" t="s">
        <v>55</v>
      </c>
      <c r="AG63" t="str">
        <f>IF(Table1345683[[#This Row],[Categoria]]="Liturgia","liturgia",LOWER(LEFT(Table1345683[[#This Row],[Titulo]],1)))</f>
        <v>e</v>
      </c>
      <c r="AH63" t="str">
        <f>LOWER(LEFT(Table1345683[[#This Row],[Titulo]],1))</f>
        <v>e</v>
      </c>
      <c r="AI63" t="str">
        <f>LOWER(LEFT(Table1345683[[#This Row],[Categoria]],1))</f>
        <v>p</v>
      </c>
      <c r="AJ63" t="str">
        <f>_xlfn.CONCAT(Table1345683[[#This Row],[ID]:[c021]])</f>
        <v>{id:78,title: "El Señor me ha dado", subtitle: "Isaías 50,4-10  - Tercer canto del Siervo de Yahveh", category: "Precatecumenado", moments: ["Entrada", "Comunión", "Nuevo Testamento"], url: "/cantos/resucito/e/elsenormehadado.html"},</v>
      </c>
      <c r="AK63" t="str">
        <f>UPPER(Table1345683[[#This Row],[Titulo]])</f>
        <v>EL SEÑOR ME HA DADO</v>
      </c>
      <c r="AL63" t="str">
        <f>LOWER(SUBSTITUTE(Table1345683[[#This Row],[CANTO]], " ", ""))</f>
        <v>elseñormehadado</v>
      </c>
      <c r="AM63" t="str">
        <f>Table1345683[[#This Row],[Subtitle5]]</f>
        <v>Isaías 50,4-10  - Tercer canto del Siervo de Yahveh</v>
      </c>
      <c r="AO63" t="str">
        <f>[1]!Table1[[#Headers],[CANTO]]</f>
        <v>CANTO</v>
      </c>
      <c r="AP63" t="str">
        <f>Table1345683[[#This Row],[CANTO]]</f>
        <v>EL SEÑOR ME HA DADO</v>
      </c>
    </row>
    <row r="64" spans="1:42" x14ac:dyDescent="0.35">
      <c r="A64">
        <v>63</v>
      </c>
      <c r="B64" t="s">
        <v>42</v>
      </c>
      <c r="C64">
        <v>79</v>
      </c>
      <c r="D64" t="s">
        <v>43</v>
      </c>
      <c r="E64" t="s">
        <v>44</v>
      </c>
      <c r="F64" t="s">
        <v>45</v>
      </c>
      <c r="G64" t="s">
        <v>226</v>
      </c>
      <c r="H64" t="s">
        <v>47</v>
      </c>
      <c r="I64" t="s">
        <v>48</v>
      </c>
      <c r="J64" t="s">
        <v>45</v>
      </c>
      <c r="K64" t="s">
        <v>227</v>
      </c>
      <c r="L64" t="s">
        <v>50</v>
      </c>
      <c r="M64" t="s">
        <v>51</v>
      </c>
      <c r="N64" t="s">
        <v>45</v>
      </c>
      <c r="O64" t="s">
        <v>58</v>
      </c>
      <c r="P64" t="s">
        <v>45</v>
      </c>
      <c r="Q64" t="s">
        <v>53</v>
      </c>
      <c r="R64" t="s">
        <v>45</v>
      </c>
      <c r="S64" t="s">
        <v>171</v>
      </c>
      <c r="T64" t="str">
        <f>IF(Table1345683[[#This Row],[Pentecostés]]="","",""", """)</f>
        <v/>
      </c>
      <c r="V64" t="str">
        <f>IF(Table1345683[[#This Row],[Virgen]]="","",""", """)</f>
        <v/>
      </c>
      <c r="X64" t="str">
        <f>IF(Table1345683[[#This Row],[Niños]]="","",""", """)</f>
        <v/>
      </c>
      <c r="Z64" t="str">
        <f>IF(Table1345683[[#This Row],[Laudes]]="","",""", """)</f>
        <v/>
      </c>
      <c r="AB64" t="str">
        <f>IF(Table1345683[[#This Row],[Entrada]]="","",""", """)</f>
        <v/>
      </c>
      <c r="AD64" t="s">
        <v>54</v>
      </c>
      <c r="AE64" s="4" t="str" cm="1">
        <f t="array" ref="AE6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AG64, "/", _xlpm.texto_limpio, ".html")
)</f>
        <v>/cantos/resucito/e/elielilamasabactani.html</v>
      </c>
      <c r="AF64" t="s">
        <v>55</v>
      </c>
      <c r="AG64" t="str">
        <f>IF(Table1345683[[#This Row],[Categoria]]="Liturgia","liturgia",LOWER(LEFT(Table1345683[[#This Row],[Titulo]],1)))</f>
        <v>e</v>
      </c>
      <c r="AH64" t="str">
        <f>LOWER(LEFT(Table1345683[[#This Row],[Titulo]],1))</f>
        <v>e</v>
      </c>
      <c r="AI64" t="str">
        <f>LOWER(LEFT(Table1345683[[#This Row],[Categoria]],1))</f>
        <v>p</v>
      </c>
      <c r="AJ64" t="str">
        <f>_xlfn.CONCAT(Table1345683[[#This Row],[ID]:[c021]])</f>
        <v>{id:79,title: "Elí, Elí, lamá sabactaní", subtitle: "Salmo 22 (21)", category: "Precatecumenado", moments: ["Fracción del Pan"], url: "/cantos/resucito/e/elielilamasabactani.html"},</v>
      </c>
      <c r="AK64" t="str">
        <f>UPPER(Table1345683[[#This Row],[Titulo]])</f>
        <v>ELÍ, ELÍ, LAMÁ SABACTANÍ</v>
      </c>
      <c r="AL64" t="str">
        <f>LOWER(SUBSTITUTE(Table1345683[[#This Row],[CANTO]], " ", ""))</f>
        <v>elí,elí,lamásabactaní</v>
      </c>
      <c r="AM64" t="str">
        <f>Table1345683[[#This Row],[Subtitle5]]</f>
        <v>Salmo 22 (21)</v>
      </c>
      <c r="AO64" t="str">
        <f>[1]!Table1[[#Headers],[CANTO]]</f>
        <v>CANTO</v>
      </c>
      <c r="AP64" t="str">
        <f>Table1345683[[#This Row],[CANTO]]</f>
        <v>ELÍ, ELÍ, LAMÁ SABACTANÍ</v>
      </c>
    </row>
    <row r="65" spans="1:42" x14ac:dyDescent="0.35">
      <c r="A65">
        <v>64</v>
      </c>
      <c r="B65" t="s">
        <v>42</v>
      </c>
      <c r="C65">
        <v>80</v>
      </c>
      <c r="D65" t="s">
        <v>43</v>
      </c>
      <c r="E65" t="s">
        <v>44</v>
      </c>
      <c r="F65" t="s">
        <v>45</v>
      </c>
      <c r="G65" t="s">
        <v>228</v>
      </c>
      <c r="H65" t="s">
        <v>47</v>
      </c>
      <c r="I65" t="s">
        <v>48</v>
      </c>
      <c r="J65" t="s">
        <v>45</v>
      </c>
      <c r="K65" t="s">
        <v>229</v>
      </c>
      <c r="L65" t="s">
        <v>50</v>
      </c>
      <c r="M65" t="s">
        <v>51</v>
      </c>
      <c r="N65" t="s">
        <v>45</v>
      </c>
      <c r="O65" t="s">
        <v>58</v>
      </c>
      <c r="P65" t="s">
        <v>45</v>
      </c>
      <c r="Q65" t="s">
        <v>53</v>
      </c>
      <c r="R65" t="s">
        <v>45</v>
      </c>
      <c r="S65" t="s">
        <v>75</v>
      </c>
      <c r="T65" t="str">
        <f>IF(Table1345683[[#This Row],[Pentecostés]]="","",""", """)</f>
        <v>", "</v>
      </c>
      <c r="U65" t="s">
        <v>171</v>
      </c>
      <c r="V65" t="str">
        <f>IF(Table1345683[[#This Row],[Virgen]]="","",""", """)</f>
        <v>", "</v>
      </c>
      <c r="W65" t="s">
        <v>62</v>
      </c>
      <c r="X65" t="str">
        <f>IF(Table1345683[[#This Row],[Niños]]="","",""", """)</f>
        <v/>
      </c>
      <c r="Z65" t="str">
        <f>IF(Table1345683[[#This Row],[Laudes]]="","",""", """)</f>
        <v/>
      </c>
      <c r="AB65" t="str">
        <f>IF(Table1345683[[#This Row],[Entrada]]="","",""", """)</f>
        <v/>
      </c>
      <c r="AD65" t="s">
        <v>54</v>
      </c>
      <c r="AE65" s="4" t="str" cm="1">
        <f t="array" ref="AE6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AG65, "/", _xlpm.texto_limpio, ".html")
)</f>
        <v>/cantos/resucito/e/enmediodeaquelgentio.html</v>
      </c>
      <c r="AF65" t="s">
        <v>55</v>
      </c>
      <c r="AG65" t="str">
        <f>IF(Table1345683[[#This Row],[Categoria]]="Liturgia","liturgia",LOWER(LEFT(Table1345683[[#This Row],[Titulo]],1)))</f>
        <v>e</v>
      </c>
      <c r="AH65" t="str">
        <f>LOWER(LEFT(Table1345683[[#This Row],[Titulo]],1))</f>
        <v>e</v>
      </c>
      <c r="AI65" t="str">
        <f>LOWER(LEFT(Table1345683[[#This Row],[Categoria]],1))</f>
        <v>p</v>
      </c>
      <c r="AJ65" t="str">
        <f>_xlfn.CONCAT(Table1345683[[#This Row],[ID]:[c021]])</f>
        <v>{id:80,title: "En medio de aquel gentío", subtitle: "Lucas 8,42b-48", category: "Precatecumenado", moments: ["Laudes/Visperas", "Fracción del Pan", "Nuevo Testamento"], url: "/cantos/resucito/e/enmediodeaquelgentio.html"},</v>
      </c>
      <c r="AK65" t="str">
        <f>UPPER(Table1345683[[#This Row],[Titulo]])</f>
        <v>EN MEDIO DE AQUEL GENTÍO</v>
      </c>
      <c r="AL65" t="str">
        <f>LOWER(SUBSTITUTE(Table1345683[[#This Row],[CANTO]], " ", ""))</f>
        <v>enmediodeaquelgentío</v>
      </c>
      <c r="AM65" t="str">
        <f>Table1345683[[#This Row],[Subtitle5]]</f>
        <v>Lucas 8,42b-48</v>
      </c>
      <c r="AO65" t="str">
        <f>[1]!Table1[[#Headers],[CANTO]]</f>
        <v>CANTO</v>
      </c>
      <c r="AP65" t="str">
        <f>Table1345683[[#This Row],[CANTO]]</f>
        <v>EN MEDIO DE AQUEL GENTÍO</v>
      </c>
    </row>
    <row r="66" spans="1:42" x14ac:dyDescent="0.35">
      <c r="A66">
        <v>65</v>
      </c>
      <c r="B66" t="s">
        <v>42</v>
      </c>
      <c r="C66">
        <v>81</v>
      </c>
      <c r="D66" t="s">
        <v>43</v>
      </c>
      <c r="E66" t="s">
        <v>44</v>
      </c>
      <c r="F66" t="s">
        <v>45</v>
      </c>
      <c r="G66" t="s">
        <v>230</v>
      </c>
      <c r="H66" t="s">
        <v>47</v>
      </c>
      <c r="I66" t="s">
        <v>48</v>
      </c>
      <c r="J66" t="s">
        <v>45</v>
      </c>
      <c r="K66" t="s">
        <v>231</v>
      </c>
      <c r="L66" t="s">
        <v>50</v>
      </c>
      <c r="M66" t="s">
        <v>51</v>
      </c>
      <c r="N66" t="s">
        <v>45</v>
      </c>
      <c r="O66" t="s">
        <v>58</v>
      </c>
      <c r="P66" t="s">
        <v>45</v>
      </c>
      <c r="Q66" t="s">
        <v>53</v>
      </c>
      <c r="R66" t="s">
        <v>45</v>
      </c>
      <c r="S66" t="s">
        <v>28</v>
      </c>
      <c r="T66" t="str">
        <f>IF(Table1345683[[#This Row],[Pentecostés]]="","",""", """)</f>
        <v>", "</v>
      </c>
      <c r="U66" t="s">
        <v>81</v>
      </c>
      <c r="V66" t="str">
        <f>IF(Table1345683[[#This Row],[Virgen]]="","",""", """)</f>
        <v>", "</v>
      </c>
      <c r="W66" t="s">
        <v>66</v>
      </c>
      <c r="X66" t="str">
        <f>IF(Table1345683[[#This Row],[Niños]]="","",""", """)</f>
        <v/>
      </c>
      <c r="Z66" t="str">
        <f>IF(Table1345683[[#This Row],[Laudes]]="","",""", """)</f>
        <v/>
      </c>
      <c r="AB66" t="str">
        <f>IF(Table1345683[[#This Row],[Entrada]]="","",""", """)</f>
        <v/>
      </c>
      <c r="AD66" t="s">
        <v>54</v>
      </c>
      <c r="AE66" s="4" t="str" cm="1">
        <f t="array" ref="AE6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AG66, "/", _xlpm.texto_limpio, ".html")
)</f>
        <v>/cantos/resucito/e/enunanocheoscura.html</v>
      </c>
      <c r="AF66" t="s">
        <v>55</v>
      </c>
      <c r="AG66" t="str">
        <f>IF(Table1345683[[#This Row],[Categoria]]="Liturgia","liturgia",LOWER(LEFT(Table1345683[[#This Row],[Titulo]],1)))</f>
        <v>e</v>
      </c>
      <c r="AH66" t="str">
        <f>LOWER(LEFT(Table1345683[[#This Row],[Titulo]],1))</f>
        <v>e</v>
      </c>
      <c r="AI66" t="str">
        <f>LOWER(LEFT(Table1345683[[#This Row],[Categoria]],1))</f>
        <v>p</v>
      </c>
      <c r="AJ66" t="str">
        <f>_xlfn.CONCAT(Table1345683[[#This Row],[ID]:[c021]])</f>
        <v>{id:81,title: "En una noche oscura", subtitle: "Subida al Monte Carmelo – San Juan de la Cruz", category: "Precatecumenado", moments: ["Entrada", "Final", "Antiguo Testamento"], url: "/cantos/resucito/e/enunanocheoscura.html"},</v>
      </c>
      <c r="AK66" t="str">
        <f>UPPER(Table1345683[[#This Row],[Titulo]])</f>
        <v>EN UNA NOCHE OSCURA</v>
      </c>
      <c r="AL66" t="str">
        <f>LOWER(SUBSTITUTE(Table1345683[[#This Row],[CANTO]], " ", ""))</f>
        <v>enunanocheoscura</v>
      </c>
      <c r="AM66" t="str">
        <f>Table1345683[[#This Row],[Subtitle5]]</f>
        <v>Subida al Monte Carmelo – San Juan de la Cruz</v>
      </c>
      <c r="AO66" t="str">
        <f>[1]!Table1[[#Headers],[CANTO]]</f>
        <v>CANTO</v>
      </c>
      <c r="AP66" t="str">
        <f>Table1345683[[#This Row],[CANTO]]</f>
        <v>EN UNA NOCHE OSCURA</v>
      </c>
    </row>
    <row r="67" spans="1:42" x14ac:dyDescent="0.35">
      <c r="A67">
        <v>66</v>
      </c>
      <c r="B67" t="s">
        <v>42</v>
      </c>
      <c r="C67">
        <v>82</v>
      </c>
      <c r="D67" t="s">
        <v>43</v>
      </c>
      <c r="E67" t="s">
        <v>44</v>
      </c>
      <c r="F67" t="s">
        <v>45</v>
      </c>
      <c r="G67" t="s">
        <v>232</v>
      </c>
      <c r="H67" t="s">
        <v>47</v>
      </c>
      <c r="I67" t="s">
        <v>48</v>
      </c>
      <c r="J67" t="s">
        <v>45</v>
      </c>
      <c r="K67" t="s">
        <v>233</v>
      </c>
      <c r="L67" t="s">
        <v>50</v>
      </c>
      <c r="M67" t="s">
        <v>51</v>
      </c>
      <c r="N67" t="s">
        <v>45</v>
      </c>
      <c r="O67" t="s">
        <v>58</v>
      </c>
      <c r="P67" t="s">
        <v>45</v>
      </c>
      <c r="Q67" t="s">
        <v>53</v>
      </c>
      <c r="R67" t="s">
        <v>45</v>
      </c>
      <c r="S67" t="s">
        <v>75</v>
      </c>
      <c r="T67" t="str">
        <f>IF(Table1345683[[#This Row],[Pentecostés]]="","",""", """)</f>
        <v>", "</v>
      </c>
      <c r="U67" t="s">
        <v>66</v>
      </c>
      <c r="V67" t="str">
        <f>IF(Table1345683[[#This Row],[Virgen]]="","",""", """)</f>
        <v/>
      </c>
      <c r="X67" t="str">
        <f>IF(Table1345683[[#This Row],[Niños]]="","",""", """)</f>
        <v/>
      </c>
      <c r="Z67" t="str">
        <f>IF(Table1345683[[#This Row],[Laudes]]="","",""", """)</f>
        <v/>
      </c>
      <c r="AB67" t="str">
        <f>IF(Table1345683[[#This Row],[Entrada]]="","",""", """)</f>
        <v/>
      </c>
      <c r="AD67" t="s">
        <v>54</v>
      </c>
      <c r="AE67" s="4" t="str" cm="1">
        <f t="array" ref="AE6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AG67, "/", _xlpm.texto_limpio, ".html")
)</f>
        <v>/cantos/resucito/e/eresdignodetomarellibro.html</v>
      </c>
      <c r="AF67" t="s">
        <v>55</v>
      </c>
      <c r="AG67" t="str">
        <f>IF(Table1345683[[#This Row],[Categoria]]="Liturgia","liturgia",LOWER(LEFT(Table1345683[[#This Row],[Titulo]],1)))</f>
        <v>e</v>
      </c>
      <c r="AH67" t="str">
        <f>LOWER(LEFT(Table1345683[[#This Row],[Titulo]],1))</f>
        <v>e</v>
      </c>
      <c r="AI67" t="str">
        <f>LOWER(LEFT(Table1345683[[#This Row],[Categoria]],1))</f>
        <v>p</v>
      </c>
      <c r="AJ67" t="str">
        <f>_xlfn.CONCAT(Table1345683[[#This Row],[ID]:[c021]])</f>
        <v>{id:82,title: "Eres digno de tomar el libro", subtitle: "Apocalipsis 5,9ss", category: "Precatecumenado", moments: ["Laudes/Visperas", "Antiguo Testamento"], url: "/cantos/resucito/e/eresdignodetomarellibro.html"},</v>
      </c>
      <c r="AK67" t="str">
        <f>UPPER(Table1345683[[#This Row],[Titulo]])</f>
        <v>ERES DIGNO DE TOMAR EL LIBRO</v>
      </c>
      <c r="AL67" t="str">
        <f>LOWER(SUBSTITUTE(Table1345683[[#This Row],[CANTO]], " ", ""))</f>
        <v>eresdignodetomarellibro</v>
      </c>
      <c r="AM67" t="str">
        <f>Table1345683[[#This Row],[Subtitle5]]</f>
        <v>Apocalipsis 5,9ss</v>
      </c>
      <c r="AO67" t="str">
        <f>[1]!Table1[[#Headers],[CANTO]]</f>
        <v>CANTO</v>
      </c>
      <c r="AP67" t="str">
        <f>Table1345683[[#This Row],[CANTO]]</f>
        <v>ERES DIGNO DE TOMAR EL LIBRO</v>
      </c>
    </row>
    <row r="68" spans="1:42" x14ac:dyDescent="0.35">
      <c r="A68">
        <v>67</v>
      </c>
      <c r="B68" t="s">
        <v>42</v>
      </c>
      <c r="C68">
        <v>83</v>
      </c>
      <c r="D68" t="s">
        <v>43</v>
      </c>
      <c r="E68" t="s">
        <v>44</v>
      </c>
      <c r="F68" t="s">
        <v>45</v>
      </c>
      <c r="G68" t="s">
        <v>234</v>
      </c>
      <c r="H68" t="s">
        <v>47</v>
      </c>
      <c r="I68" t="s">
        <v>48</v>
      </c>
      <c r="J68" t="s">
        <v>45</v>
      </c>
      <c r="K68" t="s">
        <v>235</v>
      </c>
      <c r="L68" t="s">
        <v>50</v>
      </c>
      <c r="M68" t="s">
        <v>51</v>
      </c>
      <c r="N68" t="s">
        <v>45</v>
      </c>
      <c r="O68" t="s">
        <v>58</v>
      </c>
      <c r="P68" t="s">
        <v>45</v>
      </c>
      <c r="Q68" t="s">
        <v>53</v>
      </c>
      <c r="R68" t="s">
        <v>45</v>
      </c>
      <c r="S68" t="s">
        <v>28</v>
      </c>
      <c r="T68" t="str">
        <f>IF(Table1345683[[#This Row],[Pentecostés]]="","",""", """)</f>
        <v>", "</v>
      </c>
      <c r="U68" t="s">
        <v>171</v>
      </c>
      <c r="V68" t="str">
        <f>IF(Table1345683[[#This Row],[Virgen]]="","",""", """)</f>
        <v>", "</v>
      </c>
      <c r="W68" t="s">
        <v>66</v>
      </c>
      <c r="X68" t="str">
        <f>IF(Table1345683[[#This Row],[Niños]]="","",""", """)</f>
        <v/>
      </c>
      <c r="Z68" t="str">
        <f>IF(Table1345683[[#This Row],[Laudes]]="","",""", """)</f>
        <v/>
      </c>
      <c r="AB68" t="str">
        <f>IF(Table1345683[[#This Row],[Entrada]]="","",""", """)</f>
        <v/>
      </c>
      <c r="AD68" t="s">
        <v>54</v>
      </c>
      <c r="AE68" s="4" t="str" cm="1">
        <f t="array" ref="AE6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AG68, "/", _xlpm.texto_limpio, ".html")
)</f>
        <v>/cantos/resucito/e/ereshermoso.html</v>
      </c>
      <c r="AF68" t="s">
        <v>55</v>
      </c>
      <c r="AG68" t="str">
        <f>IF(Table1345683[[#This Row],[Categoria]]="Liturgia","liturgia",LOWER(LEFT(Table1345683[[#This Row],[Titulo]],1)))</f>
        <v>e</v>
      </c>
      <c r="AH68" t="str">
        <f>LOWER(LEFT(Table1345683[[#This Row],[Titulo]],1))</f>
        <v>e</v>
      </c>
      <c r="AI68" t="str">
        <f>LOWER(LEFT(Table1345683[[#This Row],[Categoria]],1))</f>
        <v>p</v>
      </c>
      <c r="AJ68" t="str">
        <f>_xlfn.CONCAT(Table1345683[[#This Row],[ID]:[c021]])</f>
        <v>{id:83,title: "Eres hermoso", subtitle: "Salmo 45 (44) ", category: "Precatecumenado", moments: ["Entrada", "Fracción del Pan", "Antiguo Testamento"], url: "/cantos/resucito/e/ereshermoso.html"},</v>
      </c>
      <c r="AK68" t="str">
        <f>UPPER(Table1345683[[#This Row],[Titulo]])</f>
        <v>ERES HERMOSO</v>
      </c>
      <c r="AL68" t="str">
        <f>LOWER(SUBSTITUTE(Table1345683[[#This Row],[CANTO]], " ", ""))</f>
        <v>ereshermoso</v>
      </c>
      <c r="AM68" t="str">
        <f>Table1345683[[#This Row],[Subtitle5]]</f>
        <v xml:space="preserve">Salmo 45 (44) </v>
      </c>
      <c r="AO68" t="str">
        <f>[1]!Table1[[#Headers],[CANTO]]</f>
        <v>CANTO</v>
      </c>
      <c r="AP68" t="str">
        <f>Table1345683[[#This Row],[CANTO]]</f>
        <v>ERES HERMOSO</v>
      </c>
    </row>
    <row r="69" spans="1:42" x14ac:dyDescent="0.35">
      <c r="A69">
        <v>68</v>
      </c>
      <c r="B69" t="s">
        <v>42</v>
      </c>
      <c r="C69">
        <v>84</v>
      </c>
      <c r="D69" t="s">
        <v>43</v>
      </c>
      <c r="E69" t="s">
        <v>44</v>
      </c>
      <c r="F69" t="s">
        <v>45</v>
      </c>
      <c r="G69" t="s">
        <v>236</v>
      </c>
      <c r="H69" t="s">
        <v>47</v>
      </c>
      <c r="I69" t="s">
        <v>48</v>
      </c>
      <c r="J69" t="s">
        <v>45</v>
      </c>
      <c r="K69" t="s">
        <v>237</v>
      </c>
      <c r="L69" t="s">
        <v>50</v>
      </c>
      <c r="M69" t="s">
        <v>51</v>
      </c>
      <c r="N69" t="s">
        <v>45</v>
      </c>
      <c r="O69" t="s">
        <v>58</v>
      </c>
      <c r="P69" t="s">
        <v>45</v>
      </c>
      <c r="Q69" t="s">
        <v>53</v>
      </c>
      <c r="R69" t="s">
        <v>45</v>
      </c>
      <c r="T69" t="str">
        <f>IF(Table1345683[[#This Row],[Pentecostés]]="","",""", """)</f>
        <v/>
      </c>
      <c r="V69" t="str">
        <f>IF(Table1345683[[#This Row],[Virgen]]="","",""", """)</f>
        <v/>
      </c>
      <c r="X69" t="str">
        <f>IF(Table1345683[[#This Row],[Niños]]="","",""", """)</f>
        <v/>
      </c>
      <c r="Z69" t="str">
        <f>IF(Table1345683[[#This Row],[Laudes]]="","",""", """)</f>
        <v/>
      </c>
      <c r="AB69" t="str">
        <f>IF(Table1345683[[#This Row],[Entrada]]="","",""", """)</f>
        <v/>
      </c>
      <c r="AD69" t="s">
        <v>54</v>
      </c>
      <c r="AE69" s="4" t="str" cm="1">
        <f t="array" ref="AE6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AG69, "/", _xlpm.texto_limpio, ".html")
)</f>
        <v>/cantos/resucito/e/espaciente.html</v>
      </c>
      <c r="AF69" t="s">
        <v>55</v>
      </c>
      <c r="AG69" t="str">
        <f>IF(Table1345683[[#This Row],[Categoria]]="Liturgia","liturgia",LOWER(LEFT(Table1345683[[#This Row],[Titulo]],1)))</f>
        <v>e</v>
      </c>
      <c r="AH69" t="str">
        <f>LOWER(LEFT(Table1345683[[#This Row],[Titulo]],1))</f>
        <v>e</v>
      </c>
      <c r="AI69" t="str">
        <f>LOWER(LEFT(Table1345683[[#This Row],[Categoria]],1))</f>
        <v>p</v>
      </c>
      <c r="AJ69" t="str">
        <f>_xlfn.CONCAT(Table1345683[[#This Row],[ID]:[c021]])</f>
        <v>{id:84,title: "Es paciente", subtitle: "Himno al Espíritu Santo (Kiko Argüello) ", category: "Precatecumenado", moments: [""], url: "/cantos/resucito/e/espaciente.html"},</v>
      </c>
      <c r="AK69" t="str">
        <f>UPPER(Table1345683[[#This Row],[Titulo]])</f>
        <v>ES PACIENTE</v>
      </c>
      <c r="AL69" t="str">
        <f>LOWER(SUBSTITUTE(Table1345683[[#This Row],[CANTO]], " ", ""))</f>
        <v>espaciente</v>
      </c>
      <c r="AM69" t="str">
        <f>Table1345683[[#This Row],[Subtitle5]]</f>
        <v xml:space="preserve">Himno al Espíritu Santo (Kiko Argüello) </v>
      </c>
      <c r="AO69" t="str">
        <f>[1]!Table1[[#Headers],[CANTO]]</f>
        <v>CANTO</v>
      </c>
      <c r="AP69" t="str">
        <f>Table1345683[[#This Row],[CANTO]]</f>
        <v>ES PACIENTE</v>
      </c>
    </row>
    <row r="70" spans="1:42" x14ac:dyDescent="0.35">
      <c r="A70">
        <v>69</v>
      </c>
      <c r="B70" t="s">
        <v>42</v>
      </c>
      <c r="C70">
        <v>85</v>
      </c>
      <c r="D70" t="s">
        <v>43</v>
      </c>
      <c r="E70" t="s">
        <v>44</v>
      </c>
      <c r="F70" t="s">
        <v>45</v>
      </c>
      <c r="G70" t="s">
        <v>238</v>
      </c>
      <c r="H70" t="s">
        <v>47</v>
      </c>
      <c r="I70" t="s">
        <v>48</v>
      </c>
      <c r="J70" t="s">
        <v>45</v>
      </c>
      <c r="K70" t="s">
        <v>239</v>
      </c>
      <c r="L70" t="s">
        <v>50</v>
      </c>
      <c r="M70" t="s">
        <v>51</v>
      </c>
      <c r="N70" t="s">
        <v>45</v>
      </c>
      <c r="O70" t="s">
        <v>58</v>
      </c>
      <c r="P70" t="s">
        <v>45</v>
      </c>
      <c r="Q70" t="s">
        <v>53</v>
      </c>
      <c r="R70" t="s">
        <v>45</v>
      </c>
      <c r="S70" t="s">
        <v>66</v>
      </c>
      <c r="T70" t="str">
        <f>IF(Table1345683[[#This Row],[Pentecostés]]="","",""", """)</f>
        <v/>
      </c>
      <c r="V70" t="str">
        <f>IF(Table1345683[[#This Row],[Virgen]]="","",""", """)</f>
        <v/>
      </c>
      <c r="X70" t="str">
        <f>IF(Table1345683[[#This Row],[Niños]]="","",""", """)</f>
        <v/>
      </c>
      <c r="Z70" t="str">
        <f>IF(Table1345683[[#This Row],[Laudes]]="","",""", """)</f>
        <v/>
      </c>
      <c r="AB70" t="str">
        <f>IF(Table1345683[[#This Row],[Entrada]]="","",""", """)</f>
        <v/>
      </c>
      <c r="AD70" t="s">
        <v>54</v>
      </c>
      <c r="AE70" s="4" t="str" cm="1">
        <f t="array" ref="AE7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AG70, "/", _xlpm.texto_limpio, ".html")
)</f>
        <v>/cantos/resucito/e/escondemeenloocultodetutienda.html</v>
      </c>
      <c r="AF70" t="s">
        <v>55</v>
      </c>
      <c r="AG70" t="str">
        <f>IF(Table1345683[[#This Row],[Categoria]]="Liturgia","liturgia",LOWER(LEFT(Table1345683[[#This Row],[Titulo]],1)))</f>
        <v>e</v>
      </c>
      <c r="AH70" t="str">
        <f>LOWER(LEFT(Table1345683[[#This Row],[Titulo]],1))</f>
        <v>e</v>
      </c>
      <c r="AI70" t="str">
        <f>LOWER(LEFT(Table1345683[[#This Row],[Categoria]],1))</f>
        <v>p</v>
      </c>
      <c r="AJ70" t="str">
        <f>_xlfn.CONCAT(Table1345683[[#This Row],[ID]:[c021]])</f>
        <v>{id:85,title: "Escóndeme en lo oculto de tu tienda", subtitle: "Salmo 27 (26)", category: "Precatecumenado", moments: ["Antiguo Testamento"], url: "/cantos/resucito/e/escondemeenloocultodetutienda.html"},</v>
      </c>
      <c r="AK70" t="str">
        <f>UPPER(Table1345683[[#This Row],[Titulo]])</f>
        <v>ESCÓNDEME EN LO OCULTO DE TU TIENDA</v>
      </c>
      <c r="AL70" t="str">
        <f>LOWER(SUBSTITUTE(Table1345683[[#This Row],[CANTO]], " ", ""))</f>
        <v>escóndemeenloocultodetutienda</v>
      </c>
      <c r="AM70" t="str">
        <f>Table1345683[[#This Row],[Subtitle5]]</f>
        <v>Salmo 27 (26)</v>
      </c>
      <c r="AO70" t="str">
        <f>[1]!Table1[[#Headers],[CANTO]]</f>
        <v>CANTO</v>
      </c>
      <c r="AP70" t="str">
        <f>Table1345683[[#This Row],[CANTO]]</f>
        <v>ESCÓNDEME EN LO OCULTO DE TU TIENDA</v>
      </c>
    </row>
    <row r="71" spans="1:42" x14ac:dyDescent="0.35">
      <c r="A71">
        <v>70</v>
      </c>
      <c r="B71" t="s">
        <v>42</v>
      </c>
      <c r="C71">
        <v>86</v>
      </c>
      <c r="D71" t="s">
        <v>43</v>
      </c>
      <c r="E71" t="s">
        <v>44</v>
      </c>
      <c r="F71" t="s">
        <v>45</v>
      </c>
      <c r="G71" t="s">
        <v>240</v>
      </c>
      <c r="H71" t="s">
        <v>47</v>
      </c>
      <c r="I71" t="s">
        <v>48</v>
      </c>
      <c r="J71" t="s">
        <v>45</v>
      </c>
      <c r="K71" t="s">
        <v>241</v>
      </c>
      <c r="L71" t="s">
        <v>50</v>
      </c>
      <c r="M71" t="s">
        <v>51</v>
      </c>
      <c r="N71" t="s">
        <v>45</v>
      </c>
      <c r="O71" t="s">
        <v>58</v>
      </c>
      <c r="P71" t="s">
        <v>45</v>
      </c>
      <c r="Q71" t="s">
        <v>53</v>
      </c>
      <c r="R71" t="s">
        <v>45</v>
      </c>
      <c r="S71" t="s">
        <v>18</v>
      </c>
      <c r="T71" t="str">
        <f>IF(Table1345683[[#This Row],[Pentecostés]]="","",""", """)</f>
        <v>", "</v>
      </c>
      <c r="U71" t="s">
        <v>114</v>
      </c>
      <c r="V71" t="str">
        <f>IF(Table1345683[[#This Row],[Virgen]]="","",""", """)</f>
        <v>", "</v>
      </c>
      <c r="W71" t="s">
        <v>59</v>
      </c>
      <c r="X71" t="str">
        <f>IF(Table1345683[[#This Row],[Niños]]="","",""", """)</f>
        <v>", "</v>
      </c>
      <c r="Y71" t="s">
        <v>62</v>
      </c>
      <c r="Z71" t="str">
        <f>IF(Table1345683[[#This Row],[Laudes]]="","",""", """)</f>
        <v/>
      </c>
      <c r="AB71" t="str">
        <f>IF(Table1345683[[#This Row],[Entrada]]="","",""", """)</f>
        <v/>
      </c>
      <c r="AD71" t="s">
        <v>54</v>
      </c>
      <c r="AE71" s="4" t="str" cm="1">
        <f t="array" ref="AE7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AG71, "/", _xlpm.texto_limpio, ".html")
)</f>
        <v>/cantos/resucito/e/escuchadislaslejanas.html</v>
      </c>
      <c r="AF71" t="s">
        <v>55</v>
      </c>
      <c r="AG71" t="str">
        <f>IF(Table1345683[[#This Row],[Categoria]]="Liturgia","liturgia",LOWER(LEFT(Table1345683[[#This Row],[Titulo]],1)))</f>
        <v>e</v>
      </c>
      <c r="AH71" t="str">
        <f>LOWER(LEFT(Table1345683[[#This Row],[Titulo]],1))</f>
        <v>e</v>
      </c>
      <c r="AI71" t="str">
        <f>LOWER(LEFT(Table1345683[[#This Row],[Categoria]],1))</f>
        <v>p</v>
      </c>
      <c r="AJ71" t="str">
        <f>_xlfn.CONCAT(Table1345683[[#This Row],[ID]:[c021]])</f>
        <v>{id:86,title: "Escuchad, islas lejanas", subtitle: "Isaias 49,1-16 - Segundo canto de Siervo de Yahveh", category: "Precatecumenado", moments: ["Pascua", "Fracción del Fracción del Pan", "Comunión", "Nuevo Testamento"], url: "/cantos/resucito/e/escuchadislaslejanas.html"},</v>
      </c>
      <c r="AK71" t="str">
        <f>UPPER(Table1345683[[#This Row],[Titulo]])</f>
        <v>ESCUCHAD, ISLAS LEJANAS</v>
      </c>
      <c r="AL71" t="str">
        <f>LOWER(SUBSTITUTE(Table1345683[[#This Row],[CANTO]], " ", ""))</f>
        <v>escuchad,islaslejanas</v>
      </c>
      <c r="AM71" t="str">
        <f>Table1345683[[#This Row],[Subtitle5]]</f>
        <v>Isaias 49,1-16 - Segundo canto de Siervo de Yahveh</v>
      </c>
      <c r="AO71" t="str">
        <f>[1]!Table1[[#Headers],[CANTO]]</f>
        <v>CANTO</v>
      </c>
      <c r="AP71" t="str">
        <f>Table1345683[[#This Row],[CANTO]]</f>
        <v>ESCUCHAD, ISLAS LEJANAS</v>
      </c>
    </row>
    <row r="72" spans="1:42" x14ac:dyDescent="0.35">
      <c r="A72">
        <v>71</v>
      </c>
      <c r="B72" t="s">
        <v>42</v>
      </c>
      <c r="C72">
        <v>87</v>
      </c>
      <c r="D72" t="s">
        <v>43</v>
      </c>
      <c r="E72" t="s">
        <v>44</v>
      </c>
      <c r="F72" t="s">
        <v>45</v>
      </c>
      <c r="G72" t="s">
        <v>242</v>
      </c>
      <c r="H72" t="s">
        <v>47</v>
      </c>
      <c r="I72" t="s">
        <v>48</v>
      </c>
      <c r="J72" t="s">
        <v>45</v>
      </c>
      <c r="K72" t="s">
        <v>243</v>
      </c>
      <c r="L72" t="s">
        <v>50</v>
      </c>
      <c r="M72" t="s">
        <v>51</v>
      </c>
      <c r="N72" t="s">
        <v>45</v>
      </c>
      <c r="O72" t="s">
        <v>58</v>
      </c>
      <c r="P72" t="s">
        <v>45</v>
      </c>
      <c r="Q72" t="s">
        <v>53</v>
      </c>
      <c r="R72" t="s">
        <v>45</v>
      </c>
      <c r="S72" t="s">
        <v>101</v>
      </c>
      <c r="T72" t="str">
        <f>IF(Table1345683[[#This Row],[Pentecostés]]="","",""", """)</f>
        <v/>
      </c>
      <c r="V72" t="str">
        <f>IF(Table1345683[[#This Row],[Virgen]]="","",""", """)</f>
        <v/>
      </c>
      <c r="X72" t="str">
        <f>IF(Table1345683[[#This Row],[Niños]]="","",""", """)</f>
        <v/>
      </c>
      <c r="Z72" t="str">
        <f>IF(Table1345683[[#This Row],[Laudes]]="","",""", """)</f>
        <v/>
      </c>
      <c r="AB72" t="str">
        <f>IF(Table1345683[[#This Row],[Entrada]]="","",""", """)</f>
        <v/>
      </c>
      <c r="AD72" t="s">
        <v>54</v>
      </c>
      <c r="AE72" s="4" t="str" cm="1">
        <f t="array" ref="AE7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AG72, "/", _xlpm.texto_limpio, ".html")
)</f>
        <v>/cantos/resucito/é/esteeseldiaenqueactuoelsenor.html</v>
      </c>
      <c r="AF72" t="s">
        <v>55</v>
      </c>
      <c r="AG72" t="str">
        <f>IF(Table1345683[[#This Row],[Categoria]]="Liturgia","liturgia",LOWER(LEFT(Table1345683[[#This Row],[Titulo]],1)))</f>
        <v>é</v>
      </c>
      <c r="AH72" t="str">
        <f>LOWER(LEFT(Table1345683[[#This Row],[Titulo]],1))</f>
        <v>é</v>
      </c>
      <c r="AI72" t="str">
        <f>LOWER(LEFT(Table1345683[[#This Row],[Categoria]],1))</f>
        <v>p</v>
      </c>
      <c r="AJ72" t="str">
        <f>_xlfn.CONCAT(Table1345683[[#This Row],[ID]:[c021]])</f>
        <v>{id:87,title: "Éste es el día en que actuó el Señor", subtitle: "Sal 118 (117)", category: "Precatecumenado", moments: ["Paz"], url: "/cantos/resucito/é/esteeseldiaenqueactuoelsenor.html"},</v>
      </c>
      <c r="AK72" t="str">
        <f>UPPER(Table1345683[[#This Row],[Titulo]])</f>
        <v>ÉSTE ES EL DÍA EN QUE ACTUÓ EL SEÑOR</v>
      </c>
      <c r="AL72" t="str">
        <f>LOWER(SUBSTITUTE(Table1345683[[#This Row],[CANTO]], " ", ""))</f>
        <v>ésteeseldíaenqueactuóelseñor</v>
      </c>
      <c r="AM72" t="str">
        <f>Table1345683[[#This Row],[Subtitle5]]</f>
        <v>Sal 118 (117)</v>
      </c>
      <c r="AO72" t="str">
        <f>[1]!Table1[[#Headers],[CANTO]]</f>
        <v>CANTO</v>
      </c>
      <c r="AP72" t="str">
        <f>Table1345683[[#This Row],[CANTO]]</f>
        <v>ÉSTE ES EL DÍA EN QUE ACTUÓ EL SEÑOR</v>
      </c>
    </row>
    <row r="73" spans="1:42" x14ac:dyDescent="0.35">
      <c r="A73">
        <v>72</v>
      </c>
      <c r="B73" t="s">
        <v>42</v>
      </c>
      <c r="C73">
        <v>88</v>
      </c>
      <c r="D73" t="s">
        <v>43</v>
      </c>
      <c r="E73" t="s">
        <v>44</v>
      </c>
      <c r="F73" t="s">
        <v>45</v>
      </c>
      <c r="G73" t="s">
        <v>244</v>
      </c>
      <c r="H73" t="s">
        <v>47</v>
      </c>
      <c r="I73" t="s">
        <v>48</v>
      </c>
      <c r="J73" t="s">
        <v>45</v>
      </c>
      <c r="K73" t="s">
        <v>245</v>
      </c>
      <c r="L73" t="s">
        <v>50</v>
      </c>
      <c r="M73" t="s">
        <v>51</v>
      </c>
      <c r="N73" t="s">
        <v>45</v>
      </c>
      <c r="O73" t="s">
        <v>58</v>
      </c>
      <c r="P73" t="s">
        <v>45</v>
      </c>
      <c r="Q73" t="s">
        <v>53</v>
      </c>
      <c r="R73" t="s">
        <v>45</v>
      </c>
      <c r="S73" t="s">
        <v>65</v>
      </c>
      <c r="T73" t="str">
        <f>IF(Table1345683[[#This Row],[Pentecostés]]="","",""", """)</f>
        <v>", "</v>
      </c>
      <c r="U73" t="s">
        <v>171</v>
      </c>
      <c r="V73" t="str">
        <f>IF(Table1345683[[#This Row],[Virgen]]="","",""", """)</f>
        <v/>
      </c>
      <c r="X73" t="str">
        <f>IF(Table1345683[[#This Row],[Niños]]="","",""", """)</f>
        <v/>
      </c>
      <c r="Z73" t="str">
        <f>IF(Table1345683[[#This Row],[Laudes]]="","",""", """)</f>
        <v/>
      </c>
      <c r="AB73" t="str">
        <f>IF(Table1345683[[#This Row],[Entrada]]="","",""", """)</f>
        <v/>
      </c>
      <c r="AD73" t="s">
        <v>54</v>
      </c>
      <c r="AE73" s="4" t="str" cm="1">
        <f t="array" ref="AE7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AG73, "/", _xlpm.texto_limpio, ".html")
)</f>
        <v>/cantos/resucito/e/esteeselmandamientomio.html</v>
      </c>
      <c r="AF73" t="s">
        <v>55</v>
      </c>
      <c r="AG73" t="str">
        <f>IF(Table1345683[[#This Row],[Categoria]]="Liturgia","liturgia",LOWER(LEFT(Table1345683[[#This Row],[Titulo]],1)))</f>
        <v>e</v>
      </c>
      <c r="AH73" t="str">
        <f>LOWER(LEFT(Table1345683[[#This Row],[Titulo]],1))</f>
        <v>e</v>
      </c>
      <c r="AI73" t="str">
        <f>LOWER(LEFT(Table1345683[[#This Row],[Categoria]],1))</f>
        <v>p</v>
      </c>
      <c r="AJ73" t="str">
        <f>_xlfn.CONCAT(Table1345683[[#This Row],[ID]:[c021]])</f>
        <v>{id:88,title: "Este es el mandamiento mío", subtitle: "Jn 15,12ss", category: "Precatecumenado", moments: ["Cuaresma", "Fracción del Pan"], url: "/cantos/resucito/e/esteeselmandamientomio.html"},</v>
      </c>
      <c r="AK73" t="str">
        <f>UPPER(Table1345683[[#This Row],[Titulo]])</f>
        <v>ESTE ES EL MANDAMIENTO MÍO</v>
      </c>
      <c r="AL73" t="str">
        <f>LOWER(SUBSTITUTE(Table1345683[[#This Row],[CANTO]], " ", ""))</f>
        <v>esteeselmandamientomío</v>
      </c>
      <c r="AM73" t="str">
        <f>Table1345683[[#This Row],[Subtitle5]]</f>
        <v>Jn 15,12ss</v>
      </c>
      <c r="AO73" t="str">
        <f>[1]!Table1[[#Headers],[CANTO]]</f>
        <v>CANTO</v>
      </c>
      <c r="AP73" t="str">
        <f>Table1345683[[#This Row],[CANTO]]</f>
        <v>ESTE ES EL MANDAMIENTO MÍO</v>
      </c>
    </row>
    <row r="74" spans="1:42" x14ac:dyDescent="0.35">
      <c r="A74">
        <v>73</v>
      </c>
      <c r="B74" t="s">
        <v>42</v>
      </c>
      <c r="C74">
        <v>89</v>
      </c>
      <c r="D74" t="s">
        <v>43</v>
      </c>
      <c r="E74" t="s">
        <v>44</v>
      </c>
      <c r="F74" t="s">
        <v>45</v>
      </c>
      <c r="G74" t="s">
        <v>246</v>
      </c>
      <c r="H74" t="s">
        <v>47</v>
      </c>
      <c r="I74" t="s">
        <v>48</v>
      </c>
      <c r="J74" t="s">
        <v>45</v>
      </c>
      <c r="K74" t="s">
        <v>247</v>
      </c>
      <c r="L74" t="s">
        <v>50</v>
      </c>
      <c r="M74" t="s">
        <v>51</v>
      </c>
      <c r="N74" t="s">
        <v>45</v>
      </c>
      <c r="O74" t="s">
        <v>58</v>
      </c>
      <c r="P74" t="s">
        <v>45</v>
      </c>
      <c r="Q74" t="s">
        <v>53</v>
      </c>
      <c r="R74" t="s">
        <v>45</v>
      </c>
      <c r="S74" t="s">
        <v>66</v>
      </c>
      <c r="T74" t="str">
        <f>IF(Table1345683[[#This Row],[Pentecostés]]="","",""", """)</f>
        <v/>
      </c>
      <c r="V74" t="str">
        <f>IF(Table1345683[[#This Row],[Virgen]]="","",""", """)</f>
        <v/>
      </c>
      <c r="X74" t="str">
        <f>IF(Table1345683[[#This Row],[Niños]]="","",""", """)</f>
        <v/>
      </c>
      <c r="Z74" t="str">
        <f>IF(Table1345683[[#This Row],[Laudes]]="","",""", """)</f>
        <v/>
      </c>
      <c r="AB74" t="str">
        <f>IF(Table1345683[[#This Row],[Entrada]]="","",""", """)</f>
        <v/>
      </c>
      <c r="AD74" t="s">
        <v>54</v>
      </c>
      <c r="AE74" s="4" t="str" cm="1">
        <f t="array" ref="AE7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AG74, "/", _xlpm.texto_limpio, ".html")
)</f>
        <v>/cantos/resucito/e/evenushalomalejem.html</v>
      </c>
      <c r="AF74" t="s">
        <v>55</v>
      </c>
      <c r="AG74" t="str">
        <f>IF(Table1345683[[#This Row],[Categoria]]="Liturgia","liturgia",LOWER(LEFT(Table1345683[[#This Row],[Titulo]],1)))</f>
        <v>e</v>
      </c>
      <c r="AH74" t="str">
        <f>LOWER(LEFT(Table1345683[[#This Row],[Titulo]],1))</f>
        <v>e</v>
      </c>
      <c r="AI74" t="str">
        <f>LOWER(LEFT(Table1345683[[#This Row],[Categoria]],1))</f>
        <v>p</v>
      </c>
      <c r="AJ74" t="str">
        <f>_xlfn.CONCAT(Table1345683[[#This Row],[ID]:[c021]])</f>
        <v>{id:89,title: "Evenu shalom alejem", subtitle: "Melodía hebraica", category: "Precatecumenado", moments: ["Antiguo Testamento"], url: "/cantos/resucito/e/evenushalomalejem.html"},</v>
      </c>
      <c r="AK74" t="str">
        <f>UPPER(Table1345683[[#This Row],[Titulo]])</f>
        <v>EVENU SHALOM ALEJEM</v>
      </c>
      <c r="AL74" t="str">
        <f>LOWER(SUBSTITUTE(Table1345683[[#This Row],[CANTO]], " ", ""))</f>
        <v>evenushalomalejem</v>
      </c>
      <c r="AM74" t="str">
        <f>Table1345683[[#This Row],[Subtitle5]]</f>
        <v>Melodía hebraica</v>
      </c>
      <c r="AO74" t="str">
        <f>[1]!Table1[[#Headers],[CANTO]]</f>
        <v>CANTO</v>
      </c>
      <c r="AP74" t="str">
        <f>Table1345683[[#This Row],[CANTO]]</f>
        <v>EVENU SHALOM ALEJEM</v>
      </c>
    </row>
    <row r="75" spans="1:42" x14ac:dyDescent="0.35">
      <c r="A75">
        <v>74</v>
      </c>
      <c r="B75" t="s">
        <v>42</v>
      </c>
      <c r="C75">
        <v>90</v>
      </c>
      <c r="D75" t="s">
        <v>43</v>
      </c>
      <c r="E75" t="s">
        <v>44</v>
      </c>
      <c r="F75" t="s">
        <v>45</v>
      </c>
      <c r="G75" t="s">
        <v>248</v>
      </c>
      <c r="H75" t="s">
        <v>47</v>
      </c>
      <c r="I75" t="s">
        <v>48</v>
      </c>
      <c r="J75" t="s">
        <v>45</v>
      </c>
      <c r="K75" t="s">
        <v>249</v>
      </c>
      <c r="L75" t="s">
        <v>50</v>
      </c>
      <c r="M75" t="s">
        <v>51</v>
      </c>
      <c r="N75" t="s">
        <v>45</v>
      </c>
      <c r="O75" t="s">
        <v>58</v>
      </c>
      <c r="P75" t="s">
        <v>45</v>
      </c>
      <c r="Q75" t="s">
        <v>53</v>
      </c>
      <c r="R75" t="s">
        <v>45</v>
      </c>
      <c r="S75" t="s">
        <v>66</v>
      </c>
      <c r="T75" t="str">
        <f>IF(Table1345683[[#This Row],[Pentecostés]]="","",""", """)</f>
        <v/>
      </c>
      <c r="V75" t="str">
        <f>IF(Table1345683[[#This Row],[Virgen]]="","",""", """)</f>
        <v/>
      </c>
      <c r="X75" t="str">
        <f>IF(Table1345683[[#This Row],[Niños]]="","",""", """)</f>
        <v/>
      </c>
      <c r="Z75" t="str">
        <f>IF(Table1345683[[#This Row],[Laudes]]="","",""", """)</f>
        <v/>
      </c>
      <c r="AB75" t="str">
        <f>IF(Table1345683[[#This Row],[Entrada]]="","",""", """)</f>
        <v/>
      </c>
      <c r="AD75" t="s">
        <v>54</v>
      </c>
      <c r="AE75" s="4" t="str" cm="1">
        <f t="array" ref="AE7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AG75, "/", _xlpm.texto_limpio, ".html")
)</f>
        <v>/cantos/resucito/e/extiendomismanos.html</v>
      </c>
      <c r="AF75" t="s">
        <v>55</v>
      </c>
      <c r="AG75" t="str">
        <f>IF(Table1345683[[#This Row],[Categoria]]="Liturgia","liturgia",LOWER(LEFT(Table1345683[[#This Row],[Titulo]],1)))</f>
        <v>e</v>
      </c>
      <c r="AH75" t="str">
        <f>LOWER(LEFT(Table1345683[[#This Row],[Titulo]],1))</f>
        <v>e</v>
      </c>
      <c r="AI75" t="str">
        <f>LOWER(LEFT(Table1345683[[#This Row],[Categoria]],1))</f>
        <v>p</v>
      </c>
      <c r="AJ75" t="str">
        <f>_xlfn.CONCAT(Table1345683[[#This Row],[ID]:[c021]])</f>
        <v>{id:90,title: "Extiendo mis manos", subtitle: "Oda XXVII de Salomón", category: "Precatecumenado", moments: ["Antiguo Testamento"], url: "/cantos/resucito/e/extiendomismanos.html"},</v>
      </c>
      <c r="AK75" t="str">
        <f>UPPER(Table1345683[[#This Row],[Titulo]])</f>
        <v>EXTIENDO MIS MANOS</v>
      </c>
      <c r="AL75" t="str">
        <f>LOWER(SUBSTITUTE(Table1345683[[#This Row],[CANTO]], " ", ""))</f>
        <v>extiendomismanos</v>
      </c>
      <c r="AM75" t="str">
        <f>Table1345683[[#This Row],[Subtitle5]]</f>
        <v>Oda XXVII de Salomón</v>
      </c>
      <c r="AO75" t="str">
        <f>[1]!Table1[[#Headers],[CANTO]]</f>
        <v>CANTO</v>
      </c>
      <c r="AP75" t="str">
        <f>Table1345683[[#This Row],[CANTO]]</f>
        <v>EXTIENDO MIS MANOS</v>
      </c>
    </row>
    <row r="76" spans="1:42" x14ac:dyDescent="0.35">
      <c r="A76">
        <v>75</v>
      </c>
      <c r="B76" t="s">
        <v>42</v>
      </c>
      <c r="C76">
        <v>91</v>
      </c>
      <c r="D76" t="s">
        <v>43</v>
      </c>
      <c r="E76" t="s">
        <v>44</v>
      </c>
      <c r="F76" t="s">
        <v>45</v>
      </c>
      <c r="G76" t="s">
        <v>250</v>
      </c>
      <c r="H76" t="s">
        <v>47</v>
      </c>
      <c r="I76" t="s">
        <v>48</v>
      </c>
      <c r="J76" t="s">
        <v>45</v>
      </c>
      <c r="K76" t="s">
        <v>251</v>
      </c>
      <c r="L76" t="s">
        <v>50</v>
      </c>
      <c r="M76" t="s">
        <v>51</v>
      </c>
      <c r="N76" t="s">
        <v>45</v>
      </c>
      <c r="O76" t="s">
        <v>58</v>
      </c>
      <c r="P76" t="s">
        <v>45</v>
      </c>
      <c r="Q76" t="s">
        <v>53</v>
      </c>
      <c r="R76" t="s">
        <v>45</v>
      </c>
      <c r="S76" t="s">
        <v>18</v>
      </c>
      <c r="T76" t="str">
        <f>IF(Table1345683[[#This Row],[Pentecostés]]="","",""", """)</f>
        <v/>
      </c>
      <c r="V76" t="str">
        <f>IF(Table1345683[[#This Row],[Virgen]]="","",""", """)</f>
        <v/>
      </c>
      <c r="X76" t="str">
        <f>IF(Table1345683[[#This Row],[Niños]]="","",""", """)</f>
        <v/>
      </c>
      <c r="Z76" t="str">
        <f>IF(Table1345683[[#This Row],[Laudes]]="","",""", """)</f>
        <v/>
      </c>
      <c r="AB76" t="str">
        <f>IF(Table1345683[[#This Row],[Entrada]]="","",""", """)</f>
        <v/>
      </c>
      <c r="AD76" t="s">
        <v>54</v>
      </c>
      <c r="AE76" s="4" t="str" cm="1">
        <f t="array" ref="AE7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AG76, "/", _xlpm.texto_limpio, ".html")
)</f>
        <v>/cantos/resucito/e/exultadjustosenelsenor.html</v>
      </c>
      <c r="AF76" t="s">
        <v>55</v>
      </c>
      <c r="AG76" t="str">
        <f>IF(Table1345683[[#This Row],[Categoria]]="Liturgia","liturgia",LOWER(LEFT(Table1345683[[#This Row],[Titulo]],1)))</f>
        <v>e</v>
      </c>
      <c r="AH76" t="str">
        <f>LOWER(LEFT(Table1345683[[#This Row],[Titulo]],1))</f>
        <v>e</v>
      </c>
      <c r="AI76" t="str">
        <f>LOWER(LEFT(Table1345683[[#This Row],[Categoria]],1))</f>
        <v>p</v>
      </c>
      <c r="AJ76" t="str">
        <f>_xlfn.CONCAT(Table1345683[[#This Row],[ID]:[c021]])</f>
        <v>{id:91,title: "Exultad, justos, en el Señor", subtitle: "Sal 33 (32)", category: "Precatecumenado", moments: ["Pascua"], url: "/cantos/resucito/e/exultadjustosenelsenor.html"},</v>
      </c>
      <c r="AK76" t="str">
        <f>UPPER(Table1345683[[#This Row],[Titulo]])</f>
        <v>EXULTAD, JUSTOS, EN EL SEÑOR</v>
      </c>
      <c r="AL76" t="str">
        <f>LOWER(SUBSTITUTE(Table1345683[[#This Row],[CANTO]], " ", ""))</f>
        <v>exultad,justos,enelseñor</v>
      </c>
      <c r="AM76" t="str">
        <f>Table1345683[[#This Row],[Subtitle5]]</f>
        <v>Sal 33 (32)</v>
      </c>
      <c r="AO76" t="str">
        <f>[1]!Table1[[#Headers],[CANTO]]</f>
        <v>CANTO</v>
      </c>
      <c r="AP76" t="str">
        <f>Table1345683[[#This Row],[CANTO]]</f>
        <v>EXULTAD, JUSTOS, EN EL SEÑOR</v>
      </c>
    </row>
    <row r="77" spans="1:42" x14ac:dyDescent="0.35">
      <c r="A77">
        <v>76</v>
      </c>
      <c r="B77" t="s">
        <v>42</v>
      </c>
      <c r="C77">
        <v>92</v>
      </c>
      <c r="D77" t="s">
        <v>43</v>
      </c>
      <c r="E77" t="s">
        <v>44</v>
      </c>
      <c r="F77" t="s">
        <v>45</v>
      </c>
      <c r="G77" t="s">
        <v>252</v>
      </c>
      <c r="H77" t="s">
        <v>47</v>
      </c>
      <c r="I77" t="s">
        <v>48</v>
      </c>
      <c r="J77" t="s">
        <v>45</v>
      </c>
      <c r="K77" t="s">
        <v>253</v>
      </c>
      <c r="L77" t="s">
        <v>50</v>
      </c>
      <c r="M77" t="s">
        <v>51</v>
      </c>
      <c r="N77" t="s">
        <v>45</v>
      </c>
      <c r="O77" t="s">
        <v>58</v>
      </c>
      <c r="P77" t="s">
        <v>45</v>
      </c>
      <c r="Q77" t="s">
        <v>53</v>
      </c>
      <c r="R77" t="s">
        <v>45</v>
      </c>
      <c r="S77" t="s">
        <v>101</v>
      </c>
      <c r="T77" t="str">
        <f>IF(Table1345683[[#This Row],[Pentecostés]]="","",""", """)</f>
        <v>", "</v>
      </c>
      <c r="U77" t="s">
        <v>59</v>
      </c>
      <c r="V77" t="str">
        <f>IF(Table1345683[[#This Row],[Virgen]]="","",""", """)</f>
        <v>", "</v>
      </c>
      <c r="W77" t="s">
        <v>81</v>
      </c>
      <c r="X77" t="str">
        <f>IF(Table1345683[[#This Row],[Niños]]="","",""", """)</f>
        <v>", "</v>
      </c>
      <c r="Y77" t="s">
        <v>66</v>
      </c>
      <c r="Z77" t="str">
        <f>IF(Table1345683[[#This Row],[Laudes]]="","",""", """)</f>
        <v/>
      </c>
      <c r="AB77" t="str">
        <f>IF(Table1345683[[#This Row],[Entrada]]="","",""", """)</f>
        <v/>
      </c>
      <c r="AD77" t="s">
        <v>54</v>
      </c>
      <c r="AE77" s="4" t="str" cm="1">
        <f t="array" ref="AE7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AG77, "/", _xlpm.texto_limpio, ".html")
)</f>
        <v>/cantos/resucito/f/felicidadparaelhombre.html</v>
      </c>
      <c r="AF77" t="s">
        <v>55</v>
      </c>
      <c r="AG77" t="str">
        <f>IF(Table1345683[[#This Row],[Categoria]]="Liturgia","liturgia",LOWER(LEFT(Table1345683[[#This Row],[Titulo]],1)))</f>
        <v>f</v>
      </c>
      <c r="AH77" t="str">
        <f>LOWER(LEFT(Table1345683[[#This Row],[Titulo]],1))</f>
        <v>f</v>
      </c>
      <c r="AI77" t="str">
        <f>LOWER(LEFT(Table1345683[[#This Row],[Categoria]],1))</f>
        <v>p</v>
      </c>
      <c r="AJ77" t="str">
        <f>_xlfn.CONCAT(Table1345683[[#This Row],[ID]:[c021]])</f>
        <v>{id:92,title: "Felicidad para el hombre", subtitle: "Sal 128 (127)", category: "Precatecumenado", moments: ["Paz", "Comunión", "Final", "Antiguo Testamento"], url: "/cantos/resucito/f/felicidadparaelhombre.html"},</v>
      </c>
      <c r="AK77" t="str">
        <f>UPPER(Table1345683[[#This Row],[Titulo]])</f>
        <v>FELICIDAD PARA EL HOMBRE</v>
      </c>
      <c r="AL77" t="str">
        <f>LOWER(SUBSTITUTE(Table1345683[[#This Row],[CANTO]], " ", ""))</f>
        <v>felicidadparaelhombre</v>
      </c>
      <c r="AM77" t="str">
        <f>Table1345683[[#This Row],[Subtitle5]]</f>
        <v>Sal 128 (127)</v>
      </c>
      <c r="AO77" t="str">
        <f>[1]!Table1[[#Headers],[CANTO]]</f>
        <v>CANTO</v>
      </c>
      <c r="AP77" t="str">
        <f>Table1345683[[#This Row],[CANTO]]</f>
        <v>FELICIDAD PARA EL HOMBRE</v>
      </c>
    </row>
    <row r="78" spans="1:42" x14ac:dyDescent="0.35">
      <c r="A78">
        <v>77</v>
      </c>
      <c r="B78" t="s">
        <v>42</v>
      </c>
      <c r="C78">
        <v>94</v>
      </c>
      <c r="D78" t="s">
        <v>43</v>
      </c>
      <c r="E78" t="s">
        <v>44</v>
      </c>
      <c r="F78" t="s">
        <v>45</v>
      </c>
      <c r="G78" t="s">
        <v>256</v>
      </c>
      <c r="H78" t="s">
        <v>47</v>
      </c>
      <c r="I78" t="s">
        <v>48</v>
      </c>
      <c r="J78" t="s">
        <v>45</v>
      </c>
      <c r="K78" t="s">
        <v>257</v>
      </c>
      <c r="L78" t="s">
        <v>50</v>
      </c>
      <c r="M78" t="s">
        <v>51</v>
      </c>
      <c r="N78" t="s">
        <v>45</v>
      </c>
      <c r="O78" t="s">
        <v>58</v>
      </c>
      <c r="P78" t="s">
        <v>45</v>
      </c>
      <c r="Q78" t="s">
        <v>53</v>
      </c>
      <c r="R78" t="s">
        <v>45</v>
      </c>
      <c r="S78" t="s">
        <v>28</v>
      </c>
      <c r="T78" t="str">
        <f>IF(Table1345683[[#This Row],[Pentecostés]]="","",""", """)</f>
        <v/>
      </c>
      <c r="V78" t="str">
        <f>IF(Table1345683[[#This Row],[Virgen]]="","",""", """)</f>
        <v/>
      </c>
      <c r="X78" t="str">
        <f>IF(Table1345683[[#This Row],[Niños]]="","",""", """)</f>
        <v/>
      </c>
      <c r="Z78" t="str">
        <f>IF(Table1345683[[#This Row],[Laudes]]="","",""", """)</f>
        <v/>
      </c>
      <c r="AB78" t="str">
        <f>IF(Table1345683[[#This Row],[Entrada]]="","",""", """)</f>
        <v/>
      </c>
      <c r="AD78" t="s">
        <v>54</v>
      </c>
      <c r="AE78" s="4" t="str" cm="1">
        <f t="array" ref="AE7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AG78, "/", _xlpm.texto_limpio, ".html")
)</f>
        <v>/cantos/resucito/g/graciasayahveh.html</v>
      </c>
      <c r="AF78" t="s">
        <v>55</v>
      </c>
      <c r="AG78" t="str">
        <f>IF(Table1345683[[#This Row],[Categoria]]="Liturgia","liturgia",LOWER(LEFT(Table1345683[[#This Row],[Titulo]],1)))</f>
        <v>g</v>
      </c>
      <c r="AH78" t="str">
        <f>LOWER(LEFT(Table1345683[[#This Row],[Titulo]],1))</f>
        <v>g</v>
      </c>
      <c r="AI78" t="str">
        <f>LOWER(LEFT(Table1345683[[#This Row],[Categoria]],1))</f>
        <v>p</v>
      </c>
      <c r="AJ78" t="str">
        <f>_xlfn.CONCAT(Table1345683[[#This Row],[ID]:[c021]])</f>
        <v>{id:94,title: "Gracias a Yahveh", subtitle: "Sal 136 (135) - Melodía hebraica", category: "Precatecumenado", moments: ["Entrada"], url: "/cantos/resucito/g/graciasayahveh.html"},</v>
      </c>
      <c r="AK78" t="str">
        <f>UPPER(Table1345683[[#This Row],[Titulo]])</f>
        <v>GRACIAS A YAHVEH</v>
      </c>
      <c r="AL78" t="str">
        <f>LOWER(SUBSTITUTE(Table1345683[[#This Row],[CANTO]], " ", ""))</f>
        <v>graciasayahveh</v>
      </c>
      <c r="AM78" t="str">
        <f>Table1345683[[#This Row],[Subtitle5]]</f>
        <v>Sal 136 (135) - Melodía hebraica</v>
      </c>
      <c r="AO78" t="str">
        <f>[1]!Table1[[#Headers],[CANTO]]</f>
        <v>CANTO</v>
      </c>
      <c r="AP78" t="str">
        <f>Table1345683[[#This Row],[CANTO]]</f>
        <v>GRACIAS A YAHVEH</v>
      </c>
    </row>
    <row r="79" spans="1:42" x14ac:dyDescent="0.35">
      <c r="A79">
        <v>78</v>
      </c>
      <c r="B79" t="s">
        <v>42</v>
      </c>
      <c r="C79">
        <v>95</v>
      </c>
      <c r="D79" t="s">
        <v>43</v>
      </c>
      <c r="E79" t="s">
        <v>44</v>
      </c>
      <c r="F79" t="s">
        <v>45</v>
      </c>
      <c r="G79" t="s">
        <v>258</v>
      </c>
      <c r="H79" t="s">
        <v>47</v>
      </c>
      <c r="I79" t="s">
        <v>48</v>
      </c>
      <c r="J79" t="s">
        <v>45</v>
      </c>
      <c r="K79" t="s">
        <v>259</v>
      </c>
      <c r="L79" t="s">
        <v>50</v>
      </c>
      <c r="M79" t="s">
        <v>51</v>
      </c>
      <c r="N79" t="s">
        <v>45</v>
      </c>
      <c r="O79" t="s">
        <v>58</v>
      </c>
      <c r="P79" t="s">
        <v>45</v>
      </c>
      <c r="Q79" t="s">
        <v>53</v>
      </c>
      <c r="R79" t="s">
        <v>45</v>
      </c>
      <c r="S79" t="s">
        <v>65</v>
      </c>
      <c r="T79" t="str">
        <f>IF(Table1345683[[#This Row],[Pentecostés]]="","",""", """)</f>
        <v>", "</v>
      </c>
      <c r="U79" t="s">
        <v>66</v>
      </c>
      <c r="V79" t="str">
        <f>IF(Table1345683[[#This Row],[Virgen]]="","",""", """)</f>
        <v/>
      </c>
      <c r="X79" t="str">
        <f>IF(Table1345683[[#This Row],[Niños]]="","",""", """)</f>
        <v/>
      </c>
      <c r="Z79" t="str">
        <f>IF(Table1345683[[#This Row],[Laudes]]="","",""", """)</f>
        <v/>
      </c>
      <c r="AB79" t="str">
        <f>IF(Table1345683[[#This Row],[Entrada]]="","",""", """)</f>
        <v/>
      </c>
      <c r="AD79" t="s">
        <v>54</v>
      </c>
      <c r="AE79" s="4" t="str" cm="1">
        <f t="array" ref="AE7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AG79, "/", _xlpm.texto_limpio, ".html")
)</f>
        <v>/cantos/resucito/g/gritadjubilosos.html</v>
      </c>
      <c r="AF79" t="s">
        <v>55</v>
      </c>
      <c r="AG79" t="str">
        <f>IF(Table1345683[[#This Row],[Categoria]]="Liturgia","liturgia",LOWER(LEFT(Table1345683[[#This Row],[Titulo]],1)))</f>
        <v>g</v>
      </c>
      <c r="AH79" t="str">
        <f>LOWER(LEFT(Table1345683[[#This Row],[Titulo]],1))</f>
        <v>g</v>
      </c>
      <c r="AI79" t="str">
        <f>LOWER(LEFT(Table1345683[[#This Row],[Categoria]],1))</f>
        <v>p</v>
      </c>
      <c r="AJ79" t="str">
        <f>_xlfn.CONCAT(Table1345683[[#This Row],[ID]:[c021]])</f>
        <v>{id:95,title: "Gritad jubilosos", subtitle: "Isaías 12,1ss", category: "Precatecumenado", moments: ["Cuaresma", "Antiguo Testamento"], url: "/cantos/resucito/g/gritadjubilosos.html"},</v>
      </c>
      <c r="AK79" t="str">
        <f>UPPER(Table1345683[[#This Row],[Titulo]])</f>
        <v>GRITAD JUBILOSOS</v>
      </c>
      <c r="AL79" t="str">
        <f>LOWER(SUBSTITUTE(Table1345683[[#This Row],[CANTO]], " ", ""))</f>
        <v>gritadjubilosos</v>
      </c>
      <c r="AM79" t="str">
        <f>Table1345683[[#This Row],[Subtitle5]]</f>
        <v>Isaías 12,1ss</v>
      </c>
      <c r="AO79" t="str">
        <f>[1]!Table1[[#Headers],[CANTO]]</f>
        <v>CANTO</v>
      </c>
      <c r="AP79" t="str">
        <f>Table1345683[[#This Row],[CANTO]]</f>
        <v>GRITAD JUBILOSOS</v>
      </c>
    </row>
    <row r="80" spans="1:42" x14ac:dyDescent="0.35">
      <c r="A80">
        <v>79</v>
      </c>
      <c r="B80" t="s">
        <v>42</v>
      </c>
      <c r="C80">
        <v>96</v>
      </c>
      <c r="D80" t="s">
        <v>43</v>
      </c>
      <c r="E80" t="s">
        <v>44</v>
      </c>
      <c r="F80" t="s">
        <v>45</v>
      </c>
      <c r="G80" t="s">
        <v>260</v>
      </c>
      <c r="H80" t="s">
        <v>47</v>
      </c>
      <c r="I80" t="s">
        <v>48</v>
      </c>
      <c r="J80" t="s">
        <v>45</v>
      </c>
      <c r="K80" t="s">
        <v>261</v>
      </c>
      <c r="L80" t="s">
        <v>50</v>
      </c>
      <c r="M80" t="s">
        <v>51</v>
      </c>
      <c r="N80" t="s">
        <v>45</v>
      </c>
      <c r="O80" t="s">
        <v>58</v>
      </c>
      <c r="P80" t="s">
        <v>45</v>
      </c>
      <c r="Q80" t="s">
        <v>53</v>
      </c>
      <c r="R80" t="s">
        <v>45</v>
      </c>
      <c r="S80" t="s">
        <v>171</v>
      </c>
      <c r="T80" t="str">
        <f>IF(Table1345683[[#This Row],[Pentecostés]]="","",""", """)</f>
        <v>", "</v>
      </c>
      <c r="U80" t="s">
        <v>66</v>
      </c>
      <c r="V80" t="str">
        <f>IF(Table1345683[[#This Row],[Virgen]]="","",""", """)</f>
        <v/>
      </c>
      <c r="X80" t="str">
        <f>IF(Table1345683[[#This Row],[Niños]]="","",""", """)</f>
        <v/>
      </c>
      <c r="Z80" t="str">
        <f>IF(Table1345683[[#This Row],[Laudes]]="","",""", """)</f>
        <v/>
      </c>
      <c r="AB80" t="str">
        <f>IF(Table1345683[[#This Row],[Entrada]]="","",""", """)</f>
        <v/>
      </c>
      <c r="AD80" t="s">
        <v>54</v>
      </c>
      <c r="AE80" s="4" t="str" cm="1">
        <f t="array" ref="AE8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AG80, "/", _xlpm.texto_limpio, ".html")
)</f>
        <v>/cantos/resucito/h/haciatimoradasanta.html</v>
      </c>
      <c r="AF80" t="s">
        <v>55</v>
      </c>
      <c r="AG80" t="str">
        <f>IF(Table1345683[[#This Row],[Categoria]]="Liturgia","liturgia",LOWER(LEFT(Table1345683[[#This Row],[Titulo]],1)))</f>
        <v>h</v>
      </c>
      <c r="AH80" t="str">
        <f>LOWER(LEFT(Table1345683[[#This Row],[Titulo]],1))</f>
        <v>h</v>
      </c>
      <c r="AI80" t="str">
        <f>LOWER(LEFT(Table1345683[[#This Row],[Categoria]],1))</f>
        <v>p</v>
      </c>
      <c r="AJ80" t="str">
        <f>_xlfn.CONCAT(Table1345683[[#This Row],[ID]:[c021]])</f>
        <v>{id:96,title: "Hacia ti, morada santa", subtitle: "Himno procesional eucarístico (Kiko Argüello)", category: "Precatecumenado", moments: ["Fracción del Pan", "Antiguo Testamento"], url: "/cantos/resucito/h/haciatimoradasanta.html"},</v>
      </c>
      <c r="AK80" t="str">
        <f>UPPER(Table1345683[[#This Row],[Titulo]])</f>
        <v>HACIA TI, MORADA SANTA</v>
      </c>
      <c r="AL80" t="str">
        <f>LOWER(SUBSTITUTE(Table1345683[[#This Row],[CANTO]], " ", ""))</f>
        <v>haciati,moradasanta</v>
      </c>
      <c r="AM80" t="str">
        <f>Table1345683[[#This Row],[Subtitle5]]</f>
        <v>Himno procesional eucarístico (Kiko Argüello)</v>
      </c>
      <c r="AO80" t="str">
        <f>[1]!Table1[[#Headers],[CANTO]]</f>
        <v>CANTO</v>
      </c>
      <c r="AP80" t="str">
        <f>Table1345683[[#This Row],[CANTO]]</f>
        <v>HACIA TI, MORADA SANTA</v>
      </c>
    </row>
    <row r="81" spans="1:42" x14ac:dyDescent="0.35">
      <c r="A81">
        <v>80</v>
      </c>
      <c r="B81" t="s">
        <v>42</v>
      </c>
      <c r="C81">
        <v>97</v>
      </c>
      <c r="D81" t="s">
        <v>43</v>
      </c>
      <c r="E81" t="s">
        <v>44</v>
      </c>
      <c r="F81" t="s">
        <v>45</v>
      </c>
      <c r="G81" t="s">
        <v>262</v>
      </c>
      <c r="H81" t="s">
        <v>47</v>
      </c>
      <c r="I81" t="s">
        <v>48</v>
      </c>
      <c r="J81" t="s">
        <v>45</v>
      </c>
      <c r="K81" t="s">
        <v>263</v>
      </c>
      <c r="L81" t="s">
        <v>50</v>
      </c>
      <c r="M81" t="s">
        <v>51</v>
      </c>
      <c r="N81" t="s">
        <v>45</v>
      </c>
      <c r="O81" t="s">
        <v>58</v>
      </c>
      <c r="P81" t="s">
        <v>45</v>
      </c>
      <c r="Q81" t="s">
        <v>53</v>
      </c>
      <c r="R81" t="s">
        <v>45</v>
      </c>
      <c r="S81" t="s">
        <v>65</v>
      </c>
      <c r="T81" t="str">
        <f>IF(Table1345683[[#This Row],[Pentecostés]]="","",""", """)</f>
        <v>", "</v>
      </c>
      <c r="U81" t="s">
        <v>18</v>
      </c>
      <c r="V81" t="str">
        <f>IF(Table1345683[[#This Row],[Virgen]]="","",""", """)</f>
        <v>", "</v>
      </c>
      <c r="W81" t="s">
        <v>75</v>
      </c>
      <c r="X81" t="str">
        <f>IF(Table1345683[[#This Row],[Niños]]="","",""", """)</f>
        <v/>
      </c>
      <c r="Z81" t="str">
        <f>IF(Table1345683[[#This Row],[Laudes]]="","",""", """)</f>
        <v/>
      </c>
      <c r="AB81" t="str">
        <f>IF(Table1345683[[#This Row],[Entrada]]="","",""", """)</f>
        <v/>
      </c>
      <c r="AD81" t="s">
        <v>54</v>
      </c>
      <c r="AE81" s="4" t="str" cm="1">
        <f t="array" ref="AE8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AG81, "/", _xlpm.texto_limpio, ".html")
)</f>
        <v>/cantos/resucito/h/hastacuando.html</v>
      </c>
      <c r="AF81" t="s">
        <v>55</v>
      </c>
      <c r="AG81" t="str">
        <f>IF(Table1345683[[#This Row],[Categoria]]="Liturgia","liturgia",LOWER(LEFT(Table1345683[[#This Row],[Titulo]],1)))</f>
        <v>h</v>
      </c>
      <c r="AH81" t="str">
        <f>LOWER(LEFT(Table1345683[[#This Row],[Titulo]],1))</f>
        <v>h</v>
      </c>
      <c r="AI81" t="str">
        <f>LOWER(LEFT(Table1345683[[#This Row],[Categoria]],1))</f>
        <v>p</v>
      </c>
      <c r="AJ81" t="str">
        <f>_xlfn.CONCAT(Table1345683[[#This Row],[ID]:[c021]])</f>
        <v>{id:97,title: "Hasta cuándo", subtitle: "Sal 13 (12)", category: "Precatecumenado", moments: ["Cuaresma", "Pascua", "Laudes/Visperas"], url: "/cantos/resucito/h/hastacuando.html"},</v>
      </c>
      <c r="AK81" t="str">
        <f>UPPER(Table1345683[[#This Row],[Titulo]])</f>
        <v>HASTA CUÁNDO</v>
      </c>
      <c r="AL81" t="str">
        <f>LOWER(SUBSTITUTE(Table1345683[[#This Row],[CANTO]], " ", ""))</f>
        <v>hastacuándo</v>
      </c>
      <c r="AM81" t="str">
        <f>Table1345683[[#This Row],[Subtitle5]]</f>
        <v>Sal 13 (12)</v>
      </c>
      <c r="AO81" t="str">
        <f>[1]!Table1[[#Headers],[CANTO]]</f>
        <v>CANTO</v>
      </c>
      <c r="AP81" t="str">
        <f>Table1345683[[#This Row],[CANTO]]</f>
        <v>HASTA CUÁNDO</v>
      </c>
    </row>
    <row r="82" spans="1:42" x14ac:dyDescent="0.35">
      <c r="A82">
        <v>81</v>
      </c>
      <c r="B82" t="s">
        <v>42</v>
      </c>
      <c r="C82">
        <v>98</v>
      </c>
      <c r="D82" t="s">
        <v>43</v>
      </c>
      <c r="E82" t="s">
        <v>44</v>
      </c>
      <c r="F82" t="s">
        <v>45</v>
      </c>
      <c r="G82" t="s">
        <v>264</v>
      </c>
      <c r="H82" t="s">
        <v>47</v>
      </c>
      <c r="I82" t="s">
        <v>48</v>
      </c>
      <c r="J82" t="s">
        <v>45</v>
      </c>
      <c r="K82" t="s">
        <v>265</v>
      </c>
      <c r="L82" t="s">
        <v>50</v>
      </c>
      <c r="M82" t="s">
        <v>51</v>
      </c>
      <c r="N82" t="s">
        <v>45</v>
      </c>
      <c r="O82" t="s">
        <v>58</v>
      </c>
      <c r="P82" t="s">
        <v>45</v>
      </c>
      <c r="Q82" t="s">
        <v>53</v>
      </c>
      <c r="R82" t="s">
        <v>45</v>
      </c>
      <c r="S82" t="s">
        <v>93</v>
      </c>
      <c r="T82" t="str">
        <f>IF(Table1345683[[#This Row],[Pentecostés]]="","",""", """)</f>
        <v>", "</v>
      </c>
      <c r="U82" t="s">
        <v>62</v>
      </c>
      <c r="V82" t="str">
        <f>IF(Table1345683[[#This Row],[Virgen]]="","",""", """)</f>
        <v/>
      </c>
      <c r="X82" t="str">
        <f>IF(Table1345683[[#This Row],[Niños]]="","",""", """)</f>
        <v/>
      </c>
      <c r="Z82" t="str">
        <f>IF(Table1345683[[#This Row],[Laudes]]="","",""", """)</f>
        <v/>
      </c>
      <c r="AB82" t="str">
        <f>IF(Table1345683[[#This Row],[Entrada]]="","",""", """)</f>
        <v/>
      </c>
      <c r="AD82" t="s">
        <v>54</v>
      </c>
      <c r="AE82" s="4" t="str" cm="1">
        <f t="array" ref="AE8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AG82, "/", _xlpm.texto_limpio, ".html")
)</f>
        <v>/cantos/resucito/h/heaquimisiervo.html</v>
      </c>
      <c r="AF82" t="s">
        <v>55</v>
      </c>
      <c r="AG82" t="str">
        <f>IF(Table1345683[[#This Row],[Categoria]]="Liturgia","liturgia",LOWER(LEFT(Table1345683[[#This Row],[Titulo]],1)))</f>
        <v>h</v>
      </c>
      <c r="AH82" t="str">
        <f>LOWER(LEFT(Table1345683[[#This Row],[Titulo]],1))</f>
        <v>h</v>
      </c>
      <c r="AI82" t="str">
        <f>LOWER(LEFT(Table1345683[[#This Row],[Categoria]],1))</f>
        <v>p</v>
      </c>
      <c r="AJ82" t="str">
        <f>_xlfn.CONCAT(Table1345683[[#This Row],[ID]:[c021]])</f>
        <v>{id:98,title: "He aquí mi siervo", subtitle: "Isaías 42,1-4; Mateo 12,18-21 - Primer canto de Siervo de Yahveh", category: "Precatecumenado", moments: ["Adviento", "Nuevo Testamento"], url: "/cantos/resucito/h/heaquimisiervo.html"},</v>
      </c>
      <c r="AK82" t="str">
        <f>UPPER(Table1345683[[#This Row],[Titulo]])</f>
        <v>HE AQUÍ MI SIERVO</v>
      </c>
      <c r="AL82" t="str">
        <f>LOWER(SUBSTITUTE(Table1345683[[#This Row],[CANTO]], " ", ""))</f>
        <v>heaquímisiervo</v>
      </c>
      <c r="AM82" t="str">
        <f>Table1345683[[#This Row],[Subtitle5]]</f>
        <v>Isaías 42,1-4; Mateo 12,18-21 - Primer canto de Siervo de Yahveh</v>
      </c>
      <c r="AO82" t="str">
        <f>[1]!Table1[[#Headers],[CANTO]]</f>
        <v>CANTO</v>
      </c>
      <c r="AP82" t="str">
        <f>Table1345683[[#This Row],[CANTO]]</f>
        <v>HE AQUÍ MI SIERVO</v>
      </c>
    </row>
    <row r="83" spans="1:42" x14ac:dyDescent="0.35">
      <c r="A83">
        <v>82</v>
      </c>
      <c r="B83" t="s">
        <v>42</v>
      </c>
      <c r="C83">
        <v>100</v>
      </c>
      <c r="D83" t="s">
        <v>43</v>
      </c>
      <c r="E83" t="s">
        <v>44</v>
      </c>
      <c r="F83" t="s">
        <v>45</v>
      </c>
      <c r="G83" t="s">
        <v>268</v>
      </c>
      <c r="H83" t="s">
        <v>47</v>
      </c>
      <c r="I83" t="s">
        <v>48</v>
      </c>
      <c r="J83" t="s">
        <v>45</v>
      </c>
      <c r="K83" t="s">
        <v>269</v>
      </c>
      <c r="L83" t="s">
        <v>50</v>
      </c>
      <c r="M83" t="s">
        <v>51</v>
      </c>
      <c r="N83" t="s">
        <v>45</v>
      </c>
      <c r="O83" t="s">
        <v>58</v>
      </c>
      <c r="P83" t="s">
        <v>45</v>
      </c>
      <c r="Q83" t="s">
        <v>53</v>
      </c>
      <c r="R83" t="s">
        <v>45</v>
      </c>
      <c r="S83" t="s">
        <v>18</v>
      </c>
      <c r="T83" t="str">
        <f>IF(Table1345683[[#This Row],[Pentecostés]]="","",""", """)</f>
        <v>", "</v>
      </c>
      <c r="U83" t="s">
        <v>59</v>
      </c>
      <c r="V83" t="str">
        <f>IF(Table1345683[[#This Row],[Virgen]]="","",""", """)</f>
        <v>", "</v>
      </c>
      <c r="W83" t="s">
        <v>66</v>
      </c>
      <c r="X83" t="str">
        <f>IF(Table1345683[[#This Row],[Niños]]="","",""", """)</f>
        <v/>
      </c>
      <c r="Z83" t="str">
        <f>IF(Table1345683[[#This Row],[Laudes]]="","",""", """)</f>
        <v/>
      </c>
      <c r="AB83" t="str">
        <f>IF(Table1345683[[#This Row],[Entrada]]="","",""", """)</f>
        <v/>
      </c>
      <c r="AD83" t="s">
        <v>54</v>
      </c>
      <c r="AE83" s="4" t="str" cm="1">
        <f t="array" ref="AE8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AG83, "/", _xlpm.texto_limpio, ".html")
)</f>
        <v>/cantos/resucito/h/heaquiquevengopresto.html</v>
      </c>
      <c r="AF83" t="s">
        <v>55</v>
      </c>
      <c r="AG83" t="str">
        <f>IF(Table1345683[[#This Row],[Categoria]]="Liturgia","liturgia",LOWER(LEFT(Table1345683[[#This Row],[Titulo]],1)))</f>
        <v>h</v>
      </c>
      <c r="AH83" t="str">
        <f>LOWER(LEFT(Table1345683[[#This Row],[Titulo]],1))</f>
        <v>h</v>
      </c>
      <c r="AI83" t="str">
        <f>LOWER(LEFT(Table1345683[[#This Row],[Categoria]],1))</f>
        <v>p</v>
      </c>
      <c r="AJ83" t="str">
        <f>_xlfn.CONCAT(Table1345683[[#This Row],[ID]:[c021]])</f>
        <v>{id:100,title: "He aquí que vengo presto", subtitle: "Apocalipsis 22,12-16", category: "Precatecumenado", moments: ["Pascua", "Comunión", "Antiguo Testamento"], url: "/cantos/resucito/h/heaquiquevengopresto.html"},</v>
      </c>
      <c r="AK83" t="str">
        <f>UPPER(Table1345683[[#This Row],[Titulo]])</f>
        <v>HE AQUÍ QUE VENGO PRESTO</v>
      </c>
      <c r="AL83" t="str">
        <f>LOWER(SUBSTITUTE(Table1345683[[#This Row],[CANTO]], " ", ""))</f>
        <v>heaquíquevengopresto</v>
      </c>
      <c r="AM83" t="str">
        <f>Table1345683[[#This Row],[Subtitle5]]</f>
        <v>Apocalipsis 22,12-16</v>
      </c>
      <c r="AO83" t="str">
        <f>[1]!Table1[[#Headers],[CANTO]]</f>
        <v>CANTO</v>
      </c>
      <c r="AP83" t="str">
        <f>Table1345683[[#This Row],[CANTO]]</f>
        <v>HE AQUÍ QUE VENGO PRESTO</v>
      </c>
    </row>
    <row r="84" spans="1:42" x14ac:dyDescent="0.35">
      <c r="A84">
        <v>83</v>
      </c>
      <c r="B84" t="s">
        <v>42</v>
      </c>
      <c r="C84">
        <v>101</v>
      </c>
      <c r="D84" t="s">
        <v>43</v>
      </c>
      <c r="E84" t="s">
        <v>44</v>
      </c>
      <c r="F84" t="s">
        <v>45</v>
      </c>
      <c r="G84" t="s">
        <v>270</v>
      </c>
      <c r="H84" t="s">
        <v>47</v>
      </c>
      <c r="I84" t="s">
        <v>48</v>
      </c>
      <c r="J84" t="s">
        <v>45</v>
      </c>
      <c r="K84" t="s">
        <v>271</v>
      </c>
      <c r="L84" t="s">
        <v>50</v>
      </c>
      <c r="M84" t="s">
        <v>51</v>
      </c>
      <c r="N84" t="s">
        <v>45</v>
      </c>
      <c r="O84" t="s">
        <v>58</v>
      </c>
      <c r="P84" t="s">
        <v>45</v>
      </c>
      <c r="Q84" t="s">
        <v>53</v>
      </c>
      <c r="R84" t="s">
        <v>45</v>
      </c>
      <c r="S84" t="s">
        <v>65</v>
      </c>
      <c r="T84" t="str">
        <f>IF(Table1345683[[#This Row],[Pentecostés]]="","",""", """)</f>
        <v>", "</v>
      </c>
      <c r="U84" t="s">
        <v>62</v>
      </c>
      <c r="V84" t="str">
        <f>IF(Table1345683[[#This Row],[Virgen]]="","",""", """)</f>
        <v/>
      </c>
      <c r="X84" t="str">
        <f>IF(Table1345683[[#This Row],[Niños]]="","",""", """)</f>
        <v/>
      </c>
      <c r="Z84" t="str">
        <f>IF(Table1345683[[#This Row],[Laudes]]="","",""", """)</f>
        <v/>
      </c>
      <c r="AB84" t="str">
        <f>IF(Table1345683[[#This Row],[Entrada]]="","",""", """)</f>
        <v/>
      </c>
      <c r="AD84" t="s">
        <v>54</v>
      </c>
      <c r="AE84" s="4" t="str" cm="1">
        <f t="array" ref="AE8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AG84, "/", _xlpm.texto_limpio, ".html")
)</f>
        <v>/cantos/resucito/h/heesperadoenelsenor.html</v>
      </c>
      <c r="AF84" t="s">
        <v>55</v>
      </c>
      <c r="AG84" t="str">
        <f>IF(Table1345683[[#This Row],[Categoria]]="Liturgia","liturgia",LOWER(LEFT(Table1345683[[#This Row],[Titulo]],1)))</f>
        <v>h</v>
      </c>
      <c r="AH84" t="str">
        <f>LOWER(LEFT(Table1345683[[#This Row],[Titulo]],1))</f>
        <v>h</v>
      </c>
      <c r="AI84" t="str">
        <f>LOWER(LEFT(Table1345683[[#This Row],[Categoria]],1))</f>
        <v>p</v>
      </c>
      <c r="AJ84" t="str">
        <f>_xlfn.CONCAT(Table1345683[[#This Row],[ID]:[c021]])</f>
        <v>{id:101,title: "He esperado en el Señor", subtitle: "Salmo 40 (39)", category: "Precatecumenado", moments: ["Cuaresma", "Nuevo Testamento"], url: "/cantos/resucito/h/heesperadoenelsenor.html"},</v>
      </c>
      <c r="AK84" t="str">
        <f>UPPER(Table1345683[[#This Row],[Titulo]])</f>
        <v>HE ESPERADO EN EL SEÑOR</v>
      </c>
      <c r="AL84" t="str">
        <f>LOWER(SUBSTITUTE(Table1345683[[#This Row],[CANTO]], " ", ""))</f>
        <v>heesperadoenelseñor</v>
      </c>
      <c r="AM84" t="str">
        <f>Table1345683[[#This Row],[Subtitle5]]</f>
        <v>Salmo 40 (39)</v>
      </c>
      <c r="AO84" t="str">
        <f>[1]!Table1[[#Headers],[CANTO]]</f>
        <v>CANTO</v>
      </c>
      <c r="AP84" t="str">
        <f>Table1345683[[#This Row],[CANTO]]</f>
        <v>HE ESPERADO EN EL SEÑOR</v>
      </c>
    </row>
    <row r="85" spans="1:42" x14ac:dyDescent="0.35">
      <c r="A85">
        <v>84</v>
      </c>
      <c r="B85" t="s">
        <v>42</v>
      </c>
      <c r="C85">
        <v>103</v>
      </c>
      <c r="D85" t="s">
        <v>43</v>
      </c>
      <c r="E85" t="s">
        <v>44</v>
      </c>
      <c r="F85" t="s">
        <v>45</v>
      </c>
      <c r="G85" t="s">
        <v>274</v>
      </c>
      <c r="H85" t="s">
        <v>47</v>
      </c>
      <c r="I85" t="s">
        <v>48</v>
      </c>
      <c r="J85" t="s">
        <v>45</v>
      </c>
      <c r="K85" t="s">
        <v>275</v>
      </c>
      <c r="L85" t="s">
        <v>50</v>
      </c>
      <c r="M85" t="s">
        <v>51</v>
      </c>
      <c r="N85" t="s">
        <v>45</v>
      </c>
      <c r="O85" t="s">
        <v>58</v>
      </c>
      <c r="P85" t="s">
        <v>45</v>
      </c>
      <c r="Q85" t="s">
        <v>53</v>
      </c>
      <c r="R85" t="s">
        <v>45</v>
      </c>
      <c r="S85" t="s">
        <v>20</v>
      </c>
      <c r="T85" t="str">
        <f>IF(Table1345683[[#This Row],[Pentecostés]]="","",""", """)</f>
        <v>", "</v>
      </c>
      <c r="U85" t="s">
        <v>59</v>
      </c>
      <c r="V85" t="str">
        <f>IF(Table1345683[[#This Row],[Virgen]]="","",""", """)</f>
        <v>", "</v>
      </c>
      <c r="W85" t="s">
        <v>62</v>
      </c>
      <c r="X85" t="str">
        <f>IF(Table1345683[[#This Row],[Niños]]="","",""", """)</f>
        <v/>
      </c>
      <c r="Z85" t="str">
        <f>IF(Table1345683[[#This Row],[Laudes]]="","",""", """)</f>
        <v/>
      </c>
      <c r="AB85" t="str">
        <f>IF(Table1345683[[#This Row],[Entrada]]="","",""", """)</f>
        <v/>
      </c>
      <c r="AD85" t="s">
        <v>54</v>
      </c>
      <c r="AE85" s="4" t="str" cm="1">
        <f t="array" ref="AE8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AG85, "/", _xlpm.texto_limpio, ".html")
)</f>
        <v>/cantos/resucito/h/hijasdejerusalen.html</v>
      </c>
      <c r="AF85" t="s">
        <v>55</v>
      </c>
      <c r="AG85" t="str">
        <f>IF(Table1345683[[#This Row],[Categoria]]="Liturgia","liturgia",LOWER(LEFT(Table1345683[[#This Row],[Titulo]],1)))</f>
        <v>h</v>
      </c>
      <c r="AH85" t="str">
        <f>LOWER(LEFT(Table1345683[[#This Row],[Titulo]],1))</f>
        <v>h</v>
      </c>
      <c r="AI85" t="str">
        <f>LOWER(LEFT(Table1345683[[#This Row],[Categoria]],1))</f>
        <v>p</v>
      </c>
      <c r="AJ85" t="str">
        <f>_xlfn.CONCAT(Table1345683[[#This Row],[ID]:[c021]])</f>
        <v>{id:103,title: "Hijas de Jerusalén", subtitle: "Lucas 23,28-46", category: "Precatecumenado", moments: ["Pentecostés", "Comunión", "Nuevo Testamento"], url: "/cantos/resucito/h/hijasdejerusalen.html"},</v>
      </c>
      <c r="AK85" t="str">
        <f>UPPER(Table1345683[[#This Row],[Titulo]])</f>
        <v>HIJAS DE JERUSALÉN</v>
      </c>
      <c r="AL85" t="str">
        <f>LOWER(SUBSTITUTE(Table1345683[[#This Row],[CANTO]], " ", ""))</f>
        <v>hijasdejerusalén</v>
      </c>
      <c r="AM85" t="str">
        <f>Table1345683[[#This Row],[Subtitle5]]</f>
        <v>Lucas 23,28-46</v>
      </c>
      <c r="AO85" t="str">
        <f>[1]!Table1[[#Headers],[CANTO]]</f>
        <v>CANTO</v>
      </c>
      <c r="AP85" t="str">
        <f>Table1345683[[#This Row],[CANTO]]</f>
        <v>HIJAS DE JERUSALÉN</v>
      </c>
    </row>
    <row r="86" spans="1:42" x14ac:dyDescent="0.35">
      <c r="A86">
        <v>85</v>
      </c>
      <c r="B86" t="s">
        <v>42</v>
      </c>
      <c r="C86">
        <v>104</v>
      </c>
      <c r="D86" t="s">
        <v>43</v>
      </c>
      <c r="E86" t="s">
        <v>44</v>
      </c>
      <c r="F86" t="s">
        <v>45</v>
      </c>
      <c r="G86" t="s">
        <v>276</v>
      </c>
      <c r="H86" t="s">
        <v>47</v>
      </c>
      <c r="I86" t="s">
        <v>48</v>
      </c>
      <c r="J86" t="s">
        <v>45</v>
      </c>
      <c r="K86" t="s">
        <v>277</v>
      </c>
      <c r="L86" t="s">
        <v>50</v>
      </c>
      <c r="M86" t="s">
        <v>51</v>
      </c>
      <c r="N86" t="s">
        <v>45</v>
      </c>
      <c r="O86" t="s">
        <v>58</v>
      </c>
      <c r="P86" t="s">
        <v>45</v>
      </c>
      <c r="Q86" t="s">
        <v>53</v>
      </c>
      <c r="R86" t="s">
        <v>45</v>
      </c>
      <c r="S86" t="s">
        <v>75</v>
      </c>
      <c r="T86" t="str">
        <f>IF(Table1345683[[#This Row],[Pentecostés]]="","",""", """)</f>
        <v>", "</v>
      </c>
      <c r="U86" t="s">
        <v>28</v>
      </c>
      <c r="V86" t="str">
        <f>IF(Table1345683[[#This Row],[Virgen]]="","",""", """)</f>
        <v/>
      </c>
      <c r="X86" t="str">
        <f>IF(Table1345683[[#This Row],[Niños]]="","",""", """)</f>
        <v/>
      </c>
      <c r="Z86" t="str">
        <f>IF(Table1345683[[#This Row],[Laudes]]="","",""", """)</f>
        <v/>
      </c>
      <c r="AB86" t="str">
        <f>IF(Table1345683[[#This Row],[Entrada]]="","",""", """)</f>
        <v/>
      </c>
      <c r="AD86" t="s">
        <v>54</v>
      </c>
      <c r="AE86" s="4" t="str" cm="1">
        <f t="array" ref="AE8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AG86, "/", _xlpm.texto_limpio, ".html")
)</f>
        <v>/cantos/resucito/h/himnoacristoluz.html</v>
      </c>
      <c r="AF86" t="s">
        <v>55</v>
      </c>
      <c r="AG86" t="str">
        <f>IF(Table1345683[[#This Row],[Categoria]]="Liturgia","liturgia",LOWER(LEFT(Table1345683[[#This Row],[Titulo]],1)))</f>
        <v>h</v>
      </c>
      <c r="AH86" t="str">
        <f>LOWER(LEFT(Table1345683[[#This Row],[Titulo]],1))</f>
        <v>h</v>
      </c>
      <c r="AI86" t="str">
        <f>LOWER(LEFT(Table1345683[[#This Row],[Categoria]],1))</f>
        <v>p</v>
      </c>
      <c r="AJ86" t="str">
        <f>_xlfn.CONCAT(Table1345683[[#This Row],[ID]:[c021]])</f>
        <v>{id:104,title: "Himno a Cristo luz", subtitle: "Himno vespertino (San Gregorio Nacianceno)", category: "Precatecumenado", moments: ["Laudes/Visperas", "Entrada"], url: "/cantos/resucito/h/himnoacristoluz.html"},</v>
      </c>
      <c r="AK86" t="str">
        <f>UPPER(Table1345683[[#This Row],[Titulo]])</f>
        <v>HIMNO A CRISTO LUZ</v>
      </c>
      <c r="AL86" t="str">
        <f>LOWER(SUBSTITUTE(Table1345683[[#This Row],[CANTO]], " ", ""))</f>
        <v>himnoacristoluz</v>
      </c>
      <c r="AM86" t="str">
        <f>Table1345683[[#This Row],[Subtitle5]]</f>
        <v>Himno vespertino (San Gregorio Nacianceno)</v>
      </c>
      <c r="AO86" t="str">
        <f>[1]!Table1[[#Headers],[CANTO]]</f>
        <v>CANTO</v>
      </c>
      <c r="AP86" t="str">
        <f>Table1345683[[#This Row],[CANTO]]</f>
        <v>HIMNO A CRISTO LUZ</v>
      </c>
    </row>
    <row r="87" spans="1:42" x14ac:dyDescent="0.35">
      <c r="A87">
        <v>86</v>
      </c>
      <c r="B87" t="s">
        <v>42</v>
      </c>
      <c r="C87">
        <v>105</v>
      </c>
      <c r="D87" t="s">
        <v>43</v>
      </c>
      <c r="E87" t="s">
        <v>44</v>
      </c>
      <c r="F87" t="s">
        <v>45</v>
      </c>
      <c r="G87" t="s">
        <v>278</v>
      </c>
      <c r="H87" t="s">
        <v>47</v>
      </c>
      <c r="I87" t="s">
        <v>48</v>
      </c>
      <c r="J87" t="s">
        <v>45</v>
      </c>
      <c r="K87" t="s">
        <v>279</v>
      </c>
      <c r="L87" t="s">
        <v>50</v>
      </c>
      <c r="M87" t="s">
        <v>51</v>
      </c>
      <c r="N87" t="s">
        <v>45</v>
      </c>
      <c r="O87" t="s">
        <v>58</v>
      </c>
      <c r="P87" t="s">
        <v>45</v>
      </c>
      <c r="Q87" t="s">
        <v>53</v>
      </c>
      <c r="R87" t="s">
        <v>45</v>
      </c>
      <c r="S87" t="s">
        <v>65</v>
      </c>
      <c r="T87" t="str">
        <f>IF(Table1345683[[#This Row],[Pentecostés]]="","",""", """)</f>
        <v>", "</v>
      </c>
      <c r="U87" t="s">
        <v>114</v>
      </c>
      <c r="V87" t="str">
        <f>IF(Table1345683[[#This Row],[Virgen]]="","",""", """)</f>
        <v>", "</v>
      </c>
      <c r="W87" t="s">
        <v>62</v>
      </c>
      <c r="X87" t="str">
        <f>IF(Table1345683[[#This Row],[Niños]]="","",""", """)</f>
        <v/>
      </c>
      <c r="Z87" t="str">
        <f>IF(Table1345683[[#This Row],[Laudes]]="","",""", """)</f>
        <v/>
      </c>
      <c r="AB87" t="str">
        <f>IF(Table1345683[[#This Row],[Entrada]]="","",""", """)</f>
        <v/>
      </c>
      <c r="AD87" t="s">
        <v>54</v>
      </c>
      <c r="AE87" s="4" t="str" cm="1">
        <f t="array" ref="AE8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AG87, "/", _xlpm.texto_limpio, ".html")
)</f>
        <v>/cantos/resucito/h/himnoalacaridad.html</v>
      </c>
      <c r="AF87" t="s">
        <v>55</v>
      </c>
      <c r="AG87" t="str">
        <f>IF(Table1345683[[#This Row],[Categoria]]="Liturgia","liturgia",LOWER(LEFT(Table1345683[[#This Row],[Titulo]],1)))</f>
        <v>h</v>
      </c>
      <c r="AH87" t="str">
        <f>LOWER(LEFT(Table1345683[[#This Row],[Titulo]],1))</f>
        <v>h</v>
      </c>
      <c r="AI87" t="str">
        <f>LOWER(LEFT(Table1345683[[#This Row],[Categoria]],1))</f>
        <v>p</v>
      </c>
      <c r="AJ87" t="str">
        <f>_xlfn.CONCAT(Table1345683[[#This Row],[ID]:[c021]])</f>
        <v>{id:105,title: "Himno a la caridad", subtitle: "1 Corintios 13,1-7", category: "Precatecumenado", moments: ["Cuaresma", "Fracción del Fracción del Pan", "Nuevo Testamento"], url: "/cantos/resucito/h/himnoalacaridad.html"},</v>
      </c>
      <c r="AK87" t="str">
        <f>UPPER(Table1345683[[#This Row],[Titulo]])</f>
        <v>HIMNO A LA CARIDAD</v>
      </c>
      <c r="AL87" t="str">
        <f>LOWER(SUBSTITUTE(Table1345683[[#This Row],[CANTO]], " ", ""))</f>
        <v>himnoalacaridad</v>
      </c>
      <c r="AM87" t="str">
        <f>Table1345683[[#This Row],[Subtitle5]]</f>
        <v>1 Corintios 13,1-7</v>
      </c>
      <c r="AO87" t="str">
        <f>[1]!Table1[[#Headers],[CANTO]]</f>
        <v>CANTO</v>
      </c>
      <c r="AP87" t="str">
        <f>Table1345683[[#This Row],[CANTO]]</f>
        <v>HIMNO A LA CARIDAD</v>
      </c>
    </row>
    <row r="88" spans="1:42" x14ac:dyDescent="0.35">
      <c r="A88">
        <v>87</v>
      </c>
      <c r="B88" t="s">
        <v>42</v>
      </c>
      <c r="C88">
        <v>107</v>
      </c>
      <c r="D88" t="s">
        <v>43</v>
      </c>
      <c r="E88" t="s">
        <v>44</v>
      </c>
      <c r="F88" t="s">
        <v>45</v>
      </c>
      <c r="G88" t="s">
        <v>282</v>
      </c>
      <c r="H88" t="s">
        <v>47</v>
      </c>
      <c r="I88" t="s">
        <v>48</v>
      </c>
      <c r="J88" t="s">
        <v>45</v>
      </c>
      <c r="K88" t="s">
        <v>283</v>
      </c>
      <c r="L88" t="s">
        <v>50</v>
      </c>
      <c r="M88" t="s">
        <v>51</v>
      </c>
      <c r="N88" t="s">
        <v>45</v>
      </c>
      <c r="O88" t="s">
        <v>58</v>
      </c>
      <c r="P88" t="s">
        <v>45</v>
      </c>
      <c r="Q88" t="s">
        <v>53</v>
      </c>
      <c r="R88" t="s">
        <v>45</v>
      </c>
      <c r="S88" t="s">
        <v>75</v>
      </c>
      <c r="T88" t="str">
        <f>IF(Table1345683[[#This Row],[Pentecostés]]="","",""", """)</f>
        <v/>
      </c>
      <c r="V88" t="str">
        <f>IF(Table1345683[[#This Row],[Virgen]]="","",""", """)</f>
        <v/>
      </c>
      <c r="X88" t="str">
        <f>IF(Table1345683[[#This Row],[Niños]]="","",""", """)</f>
        <v/>
      </c>
      <c r="Z88" t="str">
        <f>IF(Table1345683[[#This Row],[Laudes]]="","",""", """)</f>
        <v/>
      </c>
      <c r="AB88" t="str">
        <f>IF(Table1345683[[#This Row],[Entrada]]="","",""", """)</f>
        <v/>
      </c>
      <c r="AD88" t="s">
        <v>54</v>
      </c>
      <c r="AE88" s="4" t="str" cm="1">
        <f t="array" ref="AE8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AG88, "/", _xlpm.texto_limpio, ".html")
)</f>
        <v>/cantos/resucito/h/himnoalakenosis.html</v>
      </c>
      <c r="AF88" t="s">
        <v>55</v>
      </c>
      <c r="AG88" t="str">
        <f>IF(Table1345683[[#This Row],[Categoria]]="Liturgia","liturgia",LOWER(LEFT(Table1345683[[#This Row],[Titulo]],1)))</f>
        <v>h</v>
      </c>
      <c r="AH88" t="str">
        <f>LOWER(LEFT(Table1345683[[#This Row],[Titulo]],1))</f>
        <v>h</v>
      </c>
      <c r="AI88" t="str">
        <f>LOWER(LEFT(Table1345683[[#This Row],[Categoria]],1))</f>
        <v>p</v>
      </c>
      <c r="AJ88" t="str">
        <f>_xlfn.CONCAT(Table1345683[[#This Row],[ID]:[c021]])</f>
        <v>{id:107,title: "Himno a la kenosis", subtitle: "Filipenses 2,1-11", category: "Precatecumenado", moments: ["Laudes/Visperas"], url: "/cantos/resucito/h/himnoalakenosis.html"},</v>
      </c>
      <c r="AK88" t="str">
        <f>UPPER(Table1345683[[#This Row],[Titulo]])</f>
        <v>HIMNO A LA KENOSIS</v>
      </c>
      <c r="AL88" t="str">
        <f>LOWER(SUBSTITUTE(Table1345683[[#This Row],[CANTO]], " ", ""))</f>
        <v>himnoalakenosis</v>
      </c>
      <c r="AM88" t="str">
        <f>Table1345683[[#This Row],[Subtitle5]]</f>
        <v>Filipenses 2,1-11</v>
      </c>
      <c r="AO88" t="str">
        <f>[1]!Table1[[#Headers],[CANTO]]</f>
        <v>CANTO</v>
      </c>
      <c r="AP88" t="str">
        <f>Table1345683[[#This Row],[CANTO]]</f>
        <v>HIMNO A LA KENOSIS</v>
      </c>
    </row>
    <row r="89" spans="1:42" x14ac:dyDescent="0.35">
      <c r="A89">
        <v>88</v>
      </c>
      <c r="B89" t="s">
        <v>42</v>
      </c>
      <c r="C89">
        <v>108</v>
      </c>
      <c r="D89" t="s">
        <v>43</v>
      </c>
      <c r="E89" t="s">
        <v>44</v>
      </c>
      <c r="F89" t="s">
        <v>45</v>
      </c>
      <c r="G89" t="s">
        <v>284</v>
      </c>
      <c r="H89" t="s">
        <v>47</v>
      </c>
      <c r="I89" t="s">
        <v>48</v>
      </c>
      <c r="J89" t="s">
        <v>45</v>
      </c>
      <c r="K89" t="s">
        <v>285</v>
      </c>
      <c r="L89" t="s">
        <v>50</v>
      </c>
      <c r="M89" t="s">
        <v>51</v>
      </c>
      <c r="N89" t="s">
        <v>45</v>
      </c>
      <c r="O89" t="s">
        <v>58</v>
      </c>
      <c r="P89" t="s">
        <v>45</v>
      </c>
      <c r="Q89" t="s">
        <v>53</v>
      </c>
      <c r="R89" t="s">
        <v>45</v>
      </c>
      <c r="S89" t="s">
        <v>18</v>
      </c>
      <c r="T89" t="str">
        <f>IF(Table1345683[[#This Row],[Pentecostés]]="","",""", """)</f>
        <v>", "</v>
      </c>
      <c r="U89" t="s">
        <v>26</v>
      </c>
      <c r="V89" t="str">
        <f>IF(Table1345683[[#This Row],[Virgen]]="","",""", """)</f>
        <v/>
      </c>
      <c r="X89" t="str">
        <f>IF(Table1345683[[#This Row],[Niños]]="","",""", """)</f>
        <v/>
      </c>
      <c r="Z89" t="str">
        <f>IF(Table1345683[[#This Row],[Laudes]]="","",""", """)</f>
        <v/>
      </c>
      <c r="AB89" t="str">
        <f>IF(Table1345683[[#This Row],[Entrada]]="","",""", """)</f>
        <v/>
      </c>
      <c r="AD89" t="s">
        <v>54</v>
      </c>
      <c r="AE89" s="4" t="str" cm="1">
        <f t="array" ref="AE8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AG89, "/", _xlpm.texto_limpio, ".html")
)</f>
        <v>/cantos/resucito/h/himnodeadviento.html</v>
      </c>
      <c r="AF89" t="s">
        <v>55</v>
      </c>
      <c r="AG89" t="str">
        <f>IF(Table1345683[[#This Row],[Categoria]]="Liturgia","liturgia",LOWER(LEFT(Table1345683[[#This Row],[Titulo]],1)))</f>
        <v>h</v>
      </c>
      <c r="AH89" t="str">
        <f>LOWER(LEFT(Table1345683[[#This Row],[Titulo]],1))</f>
        <v>h</v>
      </c>
      <c r="AI89" t="str">
        <f>LOWER(LEFT(Table1345683[[#This Row],[Categoria]],1))</f>
        <v>p</v>
      </c>
      <c r="AJ89" t="str">
        <f>_xlfn.CONCAT(Table1345683[[#This Row],[ID]:[c021]])</f>
        <v>{id:108,title: "Himno de Adviento", subtitle: "Himno lat. «Vox clara ecce Intonat»", category: "Precatecumenado", moments: ["Pascua", "Laudes"], url: "/cantos/resucito/h/himnodeadviento.html"},</v>
      </c>
      <c r="AK89" t="str">
        <f>UPPER(Table1345683[[#This Row],[Titulo]])</f>
        <v>HIMNO DE ADVIENTO</v>
      </c>
      <c r="AL89" t="str">
        <f>LOWER(SUBSTITUTE(Table1345683[[#This Row],[CANTO]], " ", ""))</f>
        <v>himnodeadviento</v>
      </c>
      <c r="AM89" t="str">
        <f>Table1345683[[#This Row],[Subtitle5]]</f>
        <v>Himno lat. «Vox clara ecce Intonat»</v>
      </c>
      <c r="AO89" t="str">
        <f>[1]!Table1[[#Headers],[CANTO]]</f>
        <v>CANTO</v>
      </c>
      <c r="AP89" t="str">
        <f>Table1345683[[#This Row],[CANTO]]</f>
        <v>HIMNO DE ADVIENTO</v>
      </c>
    </row>
    <row r="90" spans="1:42" x14ac:dyDescent="0.35">
      <c r="A90">
        <v>89</v>
      </c>
      <c r="B90" t="s">
        <v>42</v>
      </c>
      <c r="C90">
        <v>109</v>
      </c>
      <c r="D90" t="s">
        <v>43</v>
      </c>
      <c r="E90" t="s">
        <v>44</v>
      </c>
      <c r="F90" t="s">
        <v>45</v>
      </c>
      <c r="G90" t="s">
        <v>286</v>
      </c>
      <c r="H90" t="s">
        <v>47</v>
      </c>
      <c r="I90" t="s">
        <v>48</v>
      </c>
      <c r="J90" t="s">
        <v>45</v>
      </c>
      <c r="K90" t="s">
        <v>287</v>
      </c>
      <c r="L90" t="s">
        <v>50</v>
      </c>
      <c r="M90" t="s">
        <v>51</v>
      </c>
      <c r="N90" t="s">
        <v>45</v>
      </c>
      <c r="O90" t="s">
        <v>58</v>
      </c>
      <c r="P90" t="s">
        <v>45</v>
      </c>
      <c r="Q90" t="s">
        <v>53</v>
      </c>
      <c r="R90" t="s">
        <v>45</v>
      </c>
      <c r="S90" t="s">
        <v>18</v>
      </c>
      <c r="T90" t="str">
        <f>IF(Table1345683[[#This Row],[Pentecostés]]="","",""", """)</f>
        <v>", "</v>
      </c>
      <c r="U90" t="s">
        <v>59</v>
      </c>
      <c r="V90" t="str">
        <f>IF(Table1345683[[#This Row],[Virgen]]="","",""", """)</f>
        <v>", "</v>
      </c>
      <c r="W90" t="s">
        <v>81</v>
      </c>
      <c r="X90" t="str">
        <f>IF(Table1345683[[#This Row],[Niños]]="","",""", """)</f>
        <v>", "</v>
      </c>
      <c r="Y90" t="s">
        <v>66</v>
      </c>
      <c r="Z90" t="str">
        <f>IF(Table1345683[[#This Row],[Laudes]]="","",""", """)</f>
        <v/>
      </c>
      <c r="AB90" t="str">
        <f>IF(Table1345683[[#This Row],[Entrada]]="","",""", """)</f>
        <v/>
      </c>
      <c r="AD90" t="s">
        <v>54</v>
      </c>
      <c r="AE90" s="4" t="str" cm="1">
        <f t="array" ref="AE9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AG90, "/", _xlpm.texto_limpio, ".html")
)</f>
        <v>/cantos/resucito/h/himnodelaascension.html</v>
      </c>
      <c r="AF90" t="s">
        <v>55</v>
      </c>
      <c r="AG90" t="str">
        <f>IF(Table1345683[[#This Row],[Categoria]]="Liturgia","liturgia",LOWER(LEFT(Table1345683[[#This Row],[Titulo]],1)))</f>
        <v>h</v>
      </c>
      <c r="AH90" t="str">
        <f>LOWER(LEFT(Table1345683[[#This Row],[Titulo]],1))</f>
        <v>h</v>
      </c>
      <c r="AI90" t="str">
        <f>LOWER(LEFT(Table1345683[[#This Row],[Categoria]],1))</f>
        <v>p</v>
      </c>
      <c r="AJ90" t="str">
        <f>_xlfn.CONCAT(Table1345683[[#This Row],[ID]:[c021]])</f>
        <v>{id:109,title: "Himno de la Ascensión", subtitle: "Himno de Laudes del tiempo Pascual, de la Ascensión a Pentecostés  / Himno de la liturgia de las horas ", category: "Precatecumenado", moments: ["Pascua", "Comunión", "Final", "Antiguo Testamento"], url: "/cantos/resucito/h/himnodelaascension.html"},</v>
      </c>
      <c r="AK90" t="str">
        <f>UPPER(Table1345683[[#This Row],[Titulo]])</f>
        <v>HIMNO DE LA ASCENSIÓN</v>
      </c>
      <c r="AL90" t="str">
        <f>LOWER(SUBSTITUTE(Table1345683[[#This Row],[CANTO]], " ", ""))</f>
        <v>himnodelaascensión</v>
      </c>
      <c r="AM90" t="str">
        <f>Table1345683[[#This Row],[Subtitle5]]</f>
        <v xml:space="preserve">Himno de Laudes del tiempo Pascual, de la Ascensión a Pentecostés  / Himno de la liturgia de las horas </v>
      </c>
      <c r="AO90" t="str">
        <f>[1]!Table1[[#Headers],[CANTO]]</f>
        <v>CANTO</v>
      </c>
      <c r="AP90" t="str">
        <f>Table1345683[[#This Row],[CANTO]]</f>
        <v>HIMNO DE LA ASCENSIÓN</v>
      </c>
    </row>
    <row r="91" spans="1:42" x14ac:dyDescent="0.35">
      <c r="A91">
        <v>90</v>
      </c>
      <c r="B91" t="s">
        <v>42</v>
      </c>
      <c r="C91">
        <v>110</v>
      </c>
      <c r="D91" t="s">
        <v>43</v>
      </c>
      <c r="E91" t="s">
        <v>44</v>
      </c>
      <c r="F91" t="s">
        <v>45</v>
      </c>
      <c r="G91" t="s">
        <v>288</v>
      </c>
      <c r="H91" t="s">
        <v>47</v>
      </c>
      <c r="I91" t="s">
        <v>48</v>
      </c>
      <c r="J91" t="s">
        <v>45</v>
      </c>
      <c r="K91" t="s">
        <v>289</v>
      </c>
      <c r="L91" t="s">
        <v>50</v>
      </c>
      <c r="M91" t="s">
        <v>51</v>
      </c>
      <c r="N91" t="s">
        <v>45</v>
      </c>
      <c r="O91" t="s">
        <v>58</v>
      </c>
      <c r="P91" t="s">
        <v>45</v>
      </c>
      <c r="Q91" t="s">
        <v>53</v>
      </c>
      <c r="R91" t="s">
        <v>45</v>
      </c>
      <c r="S91" t="s">
        <v>81</v>
      </c>
      <c r="T91" t="str">
        <f>IF(Table1345683[[#This Row],[Pentecostés]]="","",""", """)</f>
        <v>", "</v>
      </c>
      <c r="U91" t="s">
        <v>62</v>
      </c>
      <c r="V91" t="str">
        <f>IF(Table1345683[[#This Row],[Virgen]]="","",""", """)</f>
        <v/>
      </c>
      <c r="X91" t="str">
        <f>IF(Table1345683[[#This Row],[Niños]]="","",""", """)</f>
        <v/>
      </c>
      <c r="Z91" t="str">
        <f>IF(Table1345683[[#This Row],[Laudes]]="","",""", """)</f>
        <v/>
      </c>
      <c r="AB91" t="str">
        <f>IF(Table1345683[[#This Row],[Entrada]]="","",""", """)</f>
        <v/>
      </c>
      <c r="AD91" t="s">
        <v>54</v>
      </c>
      <c r="AE91" s="4" t="str" cm="1">
        <f t="array" ref="AE9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AG91, "/", _xlpm.texto_limpio, ".html")
)</f>
        <v>/cantos/resucito/h/himnodepascua.html</v>
      </c>
      <c r="AF91" t="s">
        <v>55</v>
      </c>
      <c r="AG91" t="str">
        <f>IF(Table1345683[[#This Row],[Categoria]]="Liturgia","liturgia",LOWER(LEFT(Table1345683[[#This Row],[Titulo]],1)))</f>
        <v>h</v>
      </c>
      <c r="AH91" t="str">
        <f>LOWER(LEFT(Table1345683[[#This Row],[Titulo]],1))</f>
        <v>h</v>
      </c>
      <c r="AI91" t="str">
        <f>LOWER(LEFT(Table1345683[[#This Row],[Categoria]],1))</f>
        <v>p</v>
      </c>
      <c r="AJ91" t="str">
        <f>_xlfn.CONCAT(Table1345683[[#This Row],[ID]:[c021]])</f>
        <v>{id:110,title: "Himno de Pascua", subtitle: "Himno lat. «Aurora lucis rutiiat»", category: "Precatecumenado", moments: ["Final", "Nuevo Testamento"], url: "/cantos/resucito/h/himnodepascua.html"},</v>
      </c>
      <c r="AK91" t="str">
        <f>UPPER(Table1345683[[#This Row],[Titulo]])</f>
        <v>HIMNO DE PASCUA</v>
      </c>
      <c r="AL91" t="str">
        <f>LOWER(SUBSTITUTE(Table1345683[[#This Row],[CANTO]], " ", ""))</f>
        <v>himnodepascua</v>
      </c>
      <c r="AM91" t="str">
        <f>Table1345683[[#This Row],[Subtitle5]]</f>
        <v>Himno lat. «Aurora lucis rutiiat»</v>
      </c>
      <c r="AO91" t="str">
        <f>[1]!Table1[[#Headers],[CANTO]]</f>
        <v>CANTO</v>
      </c>
      <c r="AP91" t="str">
        <f>Table1345683[[#This Row],[CANTO]]</f>
        <v>HIMNO DE PASCUA</v>
      </c>
    </row>
    <row r="92" spans="1:42" x14ac:dyDescent="0.35">
      <c r="A92">
        <v>91</v>
      </c>
      <c r="B92" t="s">
        <v>42</v>
      </c>
      <c r="C92">
        <v>111</v>
      </c>
      <c r="D92" t="s">
        <v>43</v>
      </c>
      <c r="E92" t="s">
        <v>44</v>
      </c>
      <c r="F92" t="s">
        <v>45</v>
      </c>
      <c r="G92" t="s">
        <v>290</v>
      </c>
      <c r="H92" t="s">
        <v>47</v>
      </c>
      <c r="I92" t="s">
        <v>48</v>
      </c>
      <c r="J92" t="s">
        <v>45</v>
      </c>
      <c r="K92" t="s">
        <v>291</v>
      </c>
      <c r="L92" t="s">
        <v>50</v>
      </c>
      <c r="M92" t="s">
        <v>51</v>
      </c>
      <c r="N92" t="s">
        <v>45</v>
      </c>
      <c r="O92" t="s">
        <v>58</v>
      </c>
      <c r="P92" t="s">
        <v>45</v>
      </c>
      <c r="Q92" t="s">
        <v>53</v>
      </c>
      <c r="R92" t="s">
        <v>45</v>
      </c>
      <c r="S92" t="s">
        <v>65</v>
      </c>
      <c r="T92" t="str">
        <f>IF(Table1345683[[#This Row],[Pentecostés]]="","",""", """)</f>
        <v/>
      </c>
      <c r="V92" t="str">
        <f>IF(Table1345683[[#This Row],[Virgen]]="","",""", """)</f>
        <v/>
      </c>
      <c r="X92" t="str">
        <f>IF(Table1345683[[#This Row],[Niños]]="","",""", """)</f>
        <v/>
      </c>
      <c r="Z92" t="str">
        <f>IF(Table1345683[[#This Row],[Laudes]]="","",""", """)</f>
        <v/>
      </c>
      <c r="AB92" t="str">
        <f>IF(Table1345683[[#This Row],[Entrada]]="","",""", """)</f>
        <v/>
      </c>
      <c r="AD92" t="s">
        <v>54</v>
      </c>
      <c r="AE92" s="4" t="str" cm="1">
        <f t="array" ref="AE9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AG92, "/", _xlpm.texto_limpio, ".html")
)</f>
        <v>/cantos/resucito/h/huyeamadomio.html</v>
      </c>
      <c r="AF92" t="s">
        <v>55</v>
      </c>
      <c r="AG92" t="str">
        <f>IF(Table1345683[[#This Row],[Categoria]]="Liturgia","liturgia",LOWER(LEFT(Table1345683[[#This Row],[Titulo]],1)))</f>
        <v>h</v>
      </c>
      <c r="AH92" t="str">
        <f>LOWER(LEFT(Table1345683[[#This Row],[Titulo]],1))</f>
        <v>h</v>
      </c>
      <c r="AI92" t="str">
        <f>LOWER(LEFT(Table1345683[[#This Row],[Categoria]],1))</f>
        <v>p</v>
      </c>
      <c r="AJ92" t="str">
        <f>_xlfn.CONCAT(Table1345683[[#This Row],[ID]:[c021]])</f>
        <v>{id:111,title: "Huye, amado mío", subtitle: "Cantar de los Cantares 8,10-14", category: "Precatecumenado", moments: ["Cuaresma"], url: "/cantos/resucito/h/huyeamadomio.html"},</v>
      </c>
      <c r="AK92" t="str">
        <f>UPPER(Table1345683[[#This Row],[Titulo]])</f>
        <v>HUYE, AMADO MÍO</v>
      </c>
      <c r="AL92" t="str">
        <f>LOWER(SUBSTITUTE(Table1345683[[#This Row],[CANTO]], " ", ""))</f>
        <v>huye,amadomío</v>
      </c>
      <c r="AM92" t="str">
        <f>Table1345683[[#This Row],[Subtitle5]]</f>
        <v>Cantar de los Cantares 8,10-14</v>
      </c>
      <c r="AO92" t="str">
        <f>[1]!Table1[[#Headers],[CANTO]]</f>
        <v>CANTO</v>
      </c>
      <c r="AP92" t="str">
        <f>Table1345683[[#This Row],[CANTO]]</f>
        <v>HUYE, AMADO MÍO</v>
      </c>
    </row>
    <row r="93" spans="1:42" x14ac:dyDescent="0.35">
      <c r="A93">
        <v>92</v>
      </c>
      <c r="B93" t="s">
        <v>42</v>
      </c>
      <c r="C93">
        <v>112</v>
      </c>
      <c r="D93" t="s">
        <v>43</v>
      </c>
      <c r="E93" t="s">
        <v>44</v>
      </c>
      <c r="F93" t="s">
        <v>45</v>
      </c>
      <c r="G93" t="s">
        <v>292</v>
      </c>
      <c r="H93" t="s">
        <v>47</v>
      </c>
      <c r="I93" t="s">
        <v>48</v>
      </c>
      <c r="J93" t="s">
        <v>45</v>
      </c>
      <c r="K93" t="s">
        <v>293</v>
      </c>
      <c r="L93" t="s">
        <v>50</v>
      </c>
      <c r="M93" t="s">
        <v>51</v>
      </c>
      <c r="N93" t="s">
        <v>45</v>
      </c>
      <c r="O93" t="s">
        <v>58</v>
      </c>
      <c r="P93" t="s">
        <v>45</v>
      </c>
      <c r="Q93" t="s">
        <v>53</v>
      </c>
      <c r="R93" t="s">
        <v>45</v>
      </c>
      <c r="S93" t="s">
        <v>66</v>
      </c>
      <c r="T93" t="str">
        <f>IF(Table1345683[[#This Row],[Pentecostés]]="","",""", """)</f>
        <v/>
      </c>
      <c r="V93" t="str">
        <f>IF(Table1345683[[#This Row],[Virgen]]="","",""", """)</f>
        <v/>
      </c>
      <c r="X93" t="str">
        <f>IF(Table1345683[[#This Row],[Niños]]="","",""", """)</f>
        <v/>
      </c>
      <c r="Z93" t="str">
        <f>IF(Table1345683[[#This Row],[Laudes]]="","",""", """)</f>
        <v/>
      </c>
      <c r="AB93" t="str">
        <f>IF(Table1345683[[#This Row],[Entrada]]="","",""", """)</f>
        <v/>
      </c>
      <c r="AD93" t="s">
        <v>54</v>
      </c>
      <c r="AE93" s="4" t="str" cm="1">
        <f t="array" ref="AE9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AG93, "/", _xlpm.texto_limpio, ".html")
)</f>
        <v>/cantos/resucito/i/idyanunciadamishermanos.html</v>
      </c>
      <c r="AF93" t="s">
        <v>55</v>
      </c>
      <c r="AG93" t="str">
        <f>IF(Table1345683[[#This Row],[Categoria]]="Liturgia","liturgia",LOWER(LEFT(Table1345683[[#This Row],[Titulo]],1)))</f>
        <v>i</v>
      </c>
      <c r="AH93" t="str">
        <f>LOWER(LEFT(Table1345683[[#This Row],[Titulo]],1))</f>
        <v>i</v>
      </c>
      <c r="AI93" t="str">
        <f>LOWER(LEFT(Table1345683[[#This Row],[Categoria]],1))</f>
        <v>p</v>
      </c>
      <c r="AJ93" t="str">
        <f>_xlfn.CONCAT(Table1345683[[#This Row],[ID]:[c021]])</f>
        <v>{id:112,title: "Id y anunciad a mis hermanos", subtitle: "Mateo 28,10.16-20", category: "Precatecumenado", moments: ["Antiguo Testamento"], url: "/cantos/resucito/i/idyanunciadamishermanos.html"},</v>
      </c>
      <c r="AK93" t="str">
        <f>UPPER(Table1345683[[#This Row],[Titulo]])</f>
        <v>ID Y ANUNCIAD A MIS HERMANOS</v>
      </c>
      <c r="AL93" t="str">
        <f>LOWER(SUBSTITUTE(Table1345683[[#This Row],[CANTO]], " ", ""))</f>
        <v>idyanunciadamishermanos</v>
      </c>
      <c r="AM93" t="str">
        <f>Table1345683[[#This Row],[Subtitle5]]</f>
        <v>Mateo 28,10.16-20</v>
      </c>
      <c r="AO93" t="str">
        <f>[1]!Table1[[#Headers],[CANTO]]</f>
        <v>CANTO</v>
      </c>
      <c r="AP93" t="str">
        <f>Table1345683[[#This Row],[CANTO]]</f>
        <v>ID Y ANUNCIAD A MIS HERMANOS</v>
      </c>
    </row>
    <row r="94" spans="1:42" x14ac:dyDescent="0.35">
      <c r="A94">
        <v>93</v>
      </c>
      <c r="B94" t="s">
        <v>42</v>
      </c>
      <c r="C94">
        <v>113</v>
      </c>
      <c r="D94" t="s">
        <v>43</v>
      </c>
      <c r="E94" t="s">
        <v>44</v>
      </c>
      <c r="F94" t="s">
        <v>45</v>
      </c>
      <c r="G94" t="s">
        <v>294</v>
      </c>
      <c r="H94" t="s">
        <v>47</v>
      </c>
      <c r="I94" t="s">
        <v>48</v>
      </c>
      <c r="J94" t="s">
        <v>45</v>
      </c>
      <c r="K94" t="s">
        <v>295</v>
      </c>
      <c r="L94" t="s">
        <v>50</v>
      </c>
      <c r="M94" t="s">
        <v>51</v>
      </c>
      <c r="N94" t="s">
        <v>45</v>
      </c>
      <c r="O94" t="s">
        <v>58</v>
      </c>
      <c r="P94" t="s">
        <v>45</v>
      </c>
      <c r="Q94" t="s">
        <v>53</v>
      </c>
      <c r="R94" t="s">
        <v>45</v>
      </c>
      <c r="S94" t="s">
        <v>65</v>
      </c>
      <c r="T94" t="str">
        <f>IF(Table1345683[[#This Row],[Pentecostés]]="","",""", """)</f>
        <v>", "</v>
      </c>
      <c r="U94" t="s">
        <v>101</v>
      </c>
      <c r="V94" t="str">
        <f>IF(Table1345683[[#This Row],[Virgen]]="","",""", """)</f>
        <v>", "</v>
      </c>
      <c r="W94" t="s">
        <v>66</v>
      </c>
      <c r="X94" t="str">
        <f>IF(Table1345683[[#This Row],[Niños]]="","",""", """)</f>
        <v/>
      </c>
      <c r="Z94" t="str">
        <f>IF(Table1345683[[#This Row],[Laudes]]="","",""", """)</f>
        <v/>
      </c>
      <c r="AB94" t="str">
        <f>IF(Table1345683[[#This Row],[Entrada]]="","",""", """)</f>
        <v/>
      </c>
      <c r="AD94" t="s">
        <v>54</v>
      </c>
      <c r="AE94" s="4" t="str" cm="1">
        <f t="array" ref="AE9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AG94, "/", _xlpm.texto_limpio, ".html")
)</f>
        <v>/cantos/resucito/i/improperios.html</v>
      </c>
      <c r="AF94" t="s">
        <v>55</v>
      </c>
      <c r="AG94" t="str">
        <f>IF(Table1345683[[#This Row],[Categoria]]="Liturgia","liturgia",LOWER(LEFT(Table1345683[[#This Row],[Titulo]],1)))</f>
        <v>i</v>
      </c>
      <c r="AH94" t="str">
        <f>LOWER(LEFT(Table1345683[[#This Row],[Titulo]],1))</f>
        <v>i</v>
      </c>
      <c r="AI94" t="str">
        <f>LOWER(LEFT(Table1345683[[#This Row],[Categoria]],1))</f>
        <v>p</v>
      </c>
      <c r="AJ94" t="str">
        <f>_xlfn.CONCAT(Table1345683[[#This Row],[ID]:[c021]])</f>
        <v>{id:113,title: "Improperios", subtitle: "Adoración de la santa Cruz el Viernes santo", category: "Precatecumenado", moments: ["Cuaresma", "Paz", "Antiguo Testamento"], url: "/cantos/resucito/i/improperios.html"},</v>
      </c>
      <c r="AK94" t="str">
        <f>UPPER(Table1345683[[#This Row],[Titulo]])</f>
        <v>IMPROPERIOS</v>
      </c>
      <c r="AL94" t="str">
        <f>LOWER(SUBSTITUTE(Table1345683[[#This Row],[CANTO]], " ", ""))</f>
        <v>improperios</v>
      </c>
      <c r="AM94" t="str">
        <f>Table1345683[[#This Row],[Subtitle5]]</f>
        <v>Adoración de la santa Cruz el Viernes santo</v>
      </c>
      <c r="AO94" t="str">
        <f>[1]!Table1[[#Headers],[CANTO]]</f>
        <v>CANTO</v>
      </c>
      <c r="AP94" t="str">
        <f>Table1345683[[#This Row],[CANTO]]</f>
        <v>IMPROPERIOS</v>
      </c>
    </row>
    <row r="95" spans="1:42" x14ac:dyDescent="0.35">
      <c r="A95">
        <v>94</v>
      </c>
      <c r="B95" t="s">
        <v>42</v>
      </c>
      <c r="C95">
        <v>115</v>
      </c>
      <c r="D95" t="s">
        <v>43</v>
      </c>
      <c r="E95" t="s">
        <v>44</v>
      </c>
      <c r="F95" t="s">
        <v>45</v>
      </c>
      <c r="G95" t="s">
        <v>298</v>
      </c>
      <c r="H95" t="s">
        <v>47</v>
      </c>
      <c r="I95" t="s">
        <v>48</v>
      </c>
      <c r="J95" t="s">
        <v>45</v>
      </c>
      <c r="K95" t="s">
        <v>299</v>
      </c>
      <c r="L95" t="s">
        <v>50</v>
      </c>
      <c r="M95" t="s">
        <v>51</v>
      </c>
      <c r="N95" t="s">
        <v>45</v>
      </c>
      <c r="O95" t="s">
        <v>58</v>
      </c>
      <c r="P95" t="s">
        <v>45</v>
      </c>
      <c r="Q95" t="s">
        <v>53</v>
      </c>
      <c r="R95" t="s">
        <v>45</v>
      </c>
      <c r="S95" t="s">
        <v>90</v>
      </c>
      <c r="T95" t="str">
        <f>IF(Table1345683[[#This Row],[Pentecostés]]="","",""", """)</f>
        <v>", "</v>
      </c>
      <c r="U95" t="s">
        <v>22</v>
      </c>
      <c r="V95" t="str">
        <f>IF(Table1345683[[#This Row],[Virgen]]="","",""", """)</f>
        <v>", "</v>
      </c>
      <c r="W95" t="s">
        <v>62</v>
      </c>
      <c r="X95" t="str">
        <f>IF(Table1345683[[#This Row],[Niños]]="","",""", """)</f>
        <v/>
      </c>
      <c r="Z95" t="str">
        <f>IF(Table1345683[[#This Row],[Laudes]]="","",""", """)</f>
        <v/>
      </c>
      <c r="AB95" t="str">
        <f>IF(Table1345683[[#This Row],[Entrada]]="","",""", """)</f>
        <v/>
      </c>
      <c r="AD95" t="s">
        <v>54</v>
      </c>
      <c r="AE95" s="4" t="str" cm="1">
        <f t="array" ref="AE9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AG95, "/", _xlpm.texto_limpio, ".html")
)</f>
        <v>/cantos/resucito/j/jerusalenreconstruida.html</v>
      </c>
      <c r="AF95" t="s">
        <v>55</v>
      </c>
      <c r="AG95" t="str">
        <f>IF(Table1345683[[#This Row],[Categoria]]="Liturgia","liturgia",LOWER(LEFT(Table1345683[[#This Row],[Titulo]],1)))</f>
        <v>j</v>
      </c>
      <c r="AH95" t="str">
        <f>LOWER(LEFT(Table1345683[[#This Row],[Titulo]],1))</f>
        <v>j</v>
      </c>
      <c r="AI95" t="str">
        <f>LOWER(LEFT(Table1345683[[#This Row],[Categoria]],1))</f>
        <v>p</v>
      </c>
      <c r="AJ95" t="str">
        <f>_xlfn.CONCAT(Table1345683[[#This Row],[ID]:[c021]])</f>
        <v>{id:115,title: "Jerusalén reconstruida", subtitle: "Tobias 13,11-17", category: "Precatecumenado", moments: ["Navidad", "Virgen", "Nuevo Testamento"], url: "/cantos/resucito/j/jerusalenreconstruida.html"},</v>
      </c>
      <c r="AK95" t="str">
        <f>UPPER(Table1345683[[#This Row],[Titulo]])</f>
        <v>JERUSALÉN RECONSTRUIDA</v>
      </c>
      <c r="AL95" t="str">
        <f>LOWER(SUBSTITUTE(Table1345683[[#This Row],[CANTO]], " ", ""))</f>
        <v>jerusalénreconstruida</v>
      </c>
      <c r="AM95" t="str">
        <f>Table1345683[[#This Row],[Subtitle5]]</f>
        <v>Tobias 13,11-17</v>
      </c>
      <c r="AO95" t="str">
        <f>[1]!Table1[[#Headers],[CANTO]]</f>
        <v>CANTO</v>
      </c>
      <c r="AP95" t="str">
        <f>Table1345683[[#This Row],[CANTO]]</f>
        <v>JERUSALÉN RECONSTRUIDA</v>
      </c>
    </row>
    <row r="96" spans="1:42" x14ac:dyDescent="0.35">
      <c r="A96">
        <v>95</v>
      </c>
      <c r="B96" t="s">
        <v>42</v>
      </c>
      <c r="C96">
        <v>116</v>
      </c>
      <c r="D96" t="s">
        <v>43</v>
      </c>
      <c r="E96" t="s">
        <v>44</v>
      </c>
      <c r="F96" t="s">
        <v>45</v>
      </c>
      <c r="G96" t="s">
        <v>300</v>
      </c>
      <c r="H96" t="s">
        <v>47</v>
      </c>
      <c r="I96" t="s">
        <v>48</v>
      </c>
      <c r="J96" t="s">
        <v>45</v>
      </c>
      <c r="K96" t="s">
        <v>301</v>
      </c>
      <c r="L96" t="s">
        <v>50</v>
      </c>
      <c r="M96" t="s">
        <v>51</v>
      </c>
      <c r="N96" t="s">
        <v>45</v>
      </c>
      <c r="O96" t="s">
        <v>58</v>
      </c>
      <c r="P96" t="s">
        <v>45</v>
      </c>
      <c r="Q96" t="s">
        <v>53</v>
      </c>
      <c r="R96" t="s">
        <v>45</v>
      </c>
      <c r="S96" t="s">
        <v>65</v>
      </c>
      <c r="T96" t="str">
        <f>IF(Table1345683[[#This Row],[Pentecostés]]="","",""", """)</f>
        <v/>
      </c>
      <c r="V96" t="str">
        <f>IF(Table1345683[[#This Row],[Virgen]]="","",""", """)</f>
        <v/>
      </c>
      <c r="X96" t="str">
        <f>IF(Table1345683[[#This Row],[Niños]]="","",""", """)</f>
        <v/>
      </c>
      <c r="Z96" t="str">
        <f>IF(Table1345683[[#This Row],[Laudes]]="","",""", """)</f>
        <v/>
      </c>
      <c r="AB96" t="str">
        <f>IF(Table1345683[[#This Row],[Entrada]]="","",""", """)</f>
        <v/>
      </c>
      <c r="AD96" t="s">
        <v>54</v>
      </c>
      <c r="AE96" s="4" t="str" cm="1">
        <f t="array" ref="AE9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AG96, "/", _xlpm.texto_limpio, ".html")
)</f>
        <v>/cantos/resucito/j/jesusrecorriatodaslasciudades.html</v>
      </c>
      <c r="AF96" t="s">
        <v>55</v>
      </c>
      <c r="AG96" t="str">
        <f>IF(Table1345683[[#This Row],[Categoria]]="Liturgia","liturgia",LOWER(LEFT(Table1345683[[#This Row],[Titulo]],1)))</f>
        <v>j</v>
      </c>
      <c r="AH96" t="str">
        <f>LOWER(LEFT(Table1345683[[#This Row],[Titulo]],1))</f>
        <v>j</v>
      </c>
      <c r="AI96" t="str">
        <f>LOWER(LEFT(Table1345683[[#This Row],[Categoria]],1))</f>
        <v>p</v>
      </c>
      <c r="AJ96" t="str">
        <f>_xlfn.CONCAT(Table1345683[[#This Row],[ID]:[c021]])</f>
        <v>{id:116,title: "Jesús recorría todas las ciudades", subtitle: "Mateo 9,35ss; 10 ", category: "Precatecumenado", moments: ["Cuaresma"], url: "/cantos/resucito/j/jesusrecorriatodaslasciudades.html"},</v>
      </c>
      <c r="AK96" t="str">
        <f>UPPER(Table1345683[[#This Row],[Titulo]])</f>
        <v>JESÚS RECORRÍA TODAS LAS CIUDADES</v>
      </c>
      <c r="AL96" t="str">
        <f>LOWER(SUBSTITUTE(Table1345683[[#This Row],[CANTO]], " ", ""))</f>
        <v>jesúsrecorríatodaslasciudades</v>
      </c>
      <c r="AM96" t="str">
        <f>Table1345683[[#This Row],[Subtitle5]]</f>
        <v xml:space="preserve">Mateo 9,35ss; 10 </v>
      </c>
      <c r="AO96" t="str">
        <f>[1]!Table1[[#Headers],[CANTO]]</f>
        <v>CANTO</v>
      </c>
      <c r="AP96" t="str">
        <f>Table1345683[[#This Row],[CANTO]]</f>
        <v>JESÚS RECORRÍA TODAS LAS CIUDADES</v>
      </c>
    </row>
    <row r="97" spans="1:42" x14ac:dyDescent="0.35">
      <c r="A97">
        <v>96</v>
      </c>
      <c r="B97" t="s">
        <v>42</v>
      </c>
      <c r="C97">
        <v>117</v>
      </c>
      <c r="D97" t="s">
        <v>43</v>
      </c>
      <c r="E97" t="s">
        <v>44</v>
      </c>
      <c r="F97" t="s">
        <v>45</v>
      </c>
      <c r="G97" t="s">
        <v>302</v>
      </c>
      <c r="H97" t="s">
        <v>47</v>
      </c>
      <c r="I97" t="s">
        <v>48</v>
      </c>
      <c r="J97" t="s">
        <v>45</v>
      </c>
      <c r="K97" t="s">
        <v>303</v>
      </c>
      <c r="L97" t="s">
        <v>50</v>
      </c>
      <c r="M97" t="s">
        <v>51</v>
      </c>
      <c r="N97" t="s">
        <v>45</v>
      </c>
      <c r="O97" t="s">
        <v>58</v>
      </c>
      <c r="P97" t="s">
        <v>45</v>
      </c>
      <c r="Q97" t="s">
        <v>53</v>
      </c>
      <c r="R97" t="s">
        <v>45</v>
      </c>
      <c r="S97" t="s">
        <v>75</v>
      </c>
      <c r="T97" t="str">
        <f>IF(Table1345683[[#This Row],[Pentecostés]]="","",""", """)</f>
        <v>", "</v>
      </c>
      <c r="U97" t="s">
        <v>59</v>
      </c>
      <c r="V97" t="str">
        <f>IF(Table1345683[[#This Row],[Virgen]]="","",""", """)</f>
        <v/>
      </c>
      <c r="X97" t="str">
        <f>IF(Table1345683[[#This Row],[Niños]]="","",""", """)</f>
        <v/>
      </c>
      <c r="Z97" t="str">
        <f>IF(Table1345683[[#This Row],[Laudes]]="","",""", """)</f>
        <v/>
      </c>
      <c r="AB97" t="str">
        <f>IF(Table1345683[[#This Row],[Entrada]]="","",""", """)</f>
        <v/>
      </c>
      <c r="AD97" t="s">
        <v>54</v>
      </c>
      <c r="AE97" s="4" t="str" cm="1">
        <f t="array" ref="AE9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AG97, "/", _xlpm.texto_limpio, ".html")
)</f>
        <v>/cantos/resucito/l/lacorderadedios.html</v>
      </c>
      <c r="AF97" t="s">
        <v>55</v>
      </c>
      <c r="AG97" t="str">
        <f>IF(Table1345683[[#This Row],[Categoria]]="Liturgia","liturgia",LOWER(LEFT(Table1345683[[#This Row],[Titulo]],1)))</f>
        <v>l</v>
      </c>
      <c r="AH97" t="str">
        <f>LOWER(LEFT(Table1345683[[#This Row],[Titulo]],1))</f>
        <v>l</v>
      </c>
      <c r="AI97" t="str">
        <f>LOWER(LEFT(Table1345683[[#This Row],[Categoria]],1))</f>
        <v>p</v>
      </c>
      <c r="AJ97" t="str">
        <f>_xlfn.CONCAT(Table1345683[[#This Row],[ID]:[c021]])</f>
        <v>{id:117,title: "La cordera de Dios", subtitle: "Mateo 1,18s; 2,13s.18", category: "Precatecumenado", moments: ["Laudes/Visperas", "Comunión"], url: "/cantos/resucito/l/lacorderadedios.html"},</v>
      </c>
      <c r="AK97" t="str">
        <f>UPPER(Table1345683[[#This Row],[Titulo]])</f>
        <v>LA CORDERA DE DIOS</v>
      </c>
      <c r="AL97" t="str">
        <f>LOWER(SUBSTITUTE(Table1345683[[#This Row],[CANTO]], " ", ""))</f>
        <v>lacorderadedios</v>
      </c>
      <c r="AM97" t="str">
        <f>Table1345683[[#This Row],[Subtitle5]]</f>
        <v>Mateo 1,18s; 2,13s.18</v>
      </c>
      <c r="AO97" t="str">
        <f>[1]!Table1[[#Headers],[CANTO]]</f>
        <v>CANTO</v>
      </c>
      <c r="AP97" t="str">
        <f>Table1345683[[#This Row],[CANTO]]</f>
        <v>LA CORDERA DE DIOS</v>
      </c>
    </row>
    <row r="98" spans="1:42" x14ac:dyDescent="0.35">
      <c r="A98">
        <v>97</v>
      </c>
      <c r="B98" t="s">
        <v>42</v>
      </c>
      <c r="C98">
        <v>118</v>
      </c>
      <c r="D98" t="s">
        <v>43</v>
      </c>
      <c r="E98" t="s">
        <v>44</v>
      </c>
      <c r="F98" t="s">
        <v>45</v>
      </c>
      <c r="G98" t="s">
        <v>304</v>
      </c>
      <c r="H98" t="s">
        <v>47</v>
      </c>
      <c r="I98" t="s">
        <v>48</v>
      </c>
      <c r="J98" t="s">
        <v>45</v>
      </c>
      <c r="K98" t="s">
        <v>305</v>
      </c>
      <c r="L98" t="s">
        <v>50</v>
      </c>
      <c r="M98" t="s">
        <v>51</v>
      </c>
      <c r="N98" t="s">
        <v>45</v>
      </c>
      <c r="O98" t="s">
        <v>58</v>
      </c>
      <c r="P98" t="s">
        <v>45</v>
      </c>
      <c r="Q98" t="s">
        <v>53</v>
      </c>
      <c r="R98" t="s">
        <v>45</v>
      </c>
      <c r="S98" t="s">
        <v>22</v>
      </c>
      <c r="T98" t="str">
        <f>IF(Table1345683[[#This Row],[Pentecostés]]="","",""", """)</f>
        <v/>
      </c>
      <c r="V98" t="str">
        <f>IF(Table1345683[[#This Row],[Virgen]]="","",""", """)</f>
        <v/>
      </c>
      <c r="X98" t="str">
        <f>IF(Table1345683[[#This Row],[Niños]]="","",""", """)</f>
        <v/>
      </c>
      <c r="Z98" t="str">
        <f>IF(Table1345683[[#This Row],[Laudes]]="","",""", """)</f>
        <v/>
      </c>
      <c r="AB98" t="str">
        <f>IF(Table1345683[[#This Row],[Entrada]]="","",""", """)</f>
        <v/>
      </c>
      <c r="AD98" t="s">
        <v>54</v>
      </c>
      <c r="AE98" s="4" t="str" cm="1">
        <f t="array" ref="AE9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AG98, "/", _xlpm.texto_limpio, ".html")
)</f>
        <v>/cantos/resucito/l/laespada.html</v>
      </c>
      <c r="AF98" t="s">
        <v>55</v>
      </c>
      <c r="AG98" t="str">
        <f>IF(Table1345683[[#This Row],[Categoria]]="Liturgia","liturgia",LOWER(LEFT(Table1345683[[#This Row],[Titulo]],1)))</f>
        <v>l</v>
      </c>
      <c r="AH98" t="str">
        <f>LOWER(LEFT(Table1345683[[#This Row],[Titulo]],1))</f>
        <v>l</v>
      </c>
      <c r="AI98" t="str">
        <f>LOWER(LEFT(Table1345683[[#This Row],[Categoria]],1))</f>
        <v>p</v>
      </c>
      <c r="AJ98" t="str">
        <f>_xlfn.CONCAT(Table1345683[[#This Row],[ID]:[c021]])</f>
        <v>{id:118,title: "La espada", subtitle: "Ezequiel 21,14-22", category: "Precatecumenado", moments: ["Virgen"], url: "/cantos/resucito/l/laespada.html"},</v>
      </c>
      <c r="AK98" t="str">
        <f>UPPER(Table1345683[[#This Row],[Titulo]])</f>
        <v>LA ESPADA</v>
      </c>
      <c r="AL98" t="str">
        <f>LOWER(SUBSTITUTE(Table1345683[[#This Row],[CANTO]], " ", ""))</f>
        <v>laespada</v>
      </c>
      <c r="AM98" t="str">
        <f>Table1345683[[#This Row],[Subtitle5]]</f>
        <v>Ezequiel 21,14-22</v>
      </c>
      <c r="AO98" t="str">
        <f>[1]!Table1[[#Headers],[CANTO]]</f>
        <v>CANTO</v>
      </c>
      <c r="AP98" t="str">
        <f>Table1345683[[#This Row],[CANTO]]</f>
        <v>LA ESPADA</v>
      </c>
    </row>
    <row r="99" spans="1:42" x14ac:dyDescent="0.35">
      <c r="A99">
        <v>98</v>
      </c>
      <c r="B99" t="s">
        <v>42</v>
      </c>
      <c r="C99">
        <v>119</v>
      </c>
      <c r="D99" t="s">
        <v>43</v>
      </c>
      <c r="E99" t="s">
        <v>44</v>
      </c>
      <c r="F99" t="s">
        <v>45</v>
      </c>
      <c r="G99" t="s">
        <v>306</v>
      </c>
      <c r="H99" t="s">
        <v>47</v>
      </c>
      <c r="I99" t="s">
        <v>48</v>
      </c>
      <c r="J99" t="s">
        <v>45</v>
      </c>
      <c r="K99" t="s">
        <v>307</v>
      </c>
      <c r="L99" t="s">
        <v>50</v>
      </c>
      <c r="M99" t="s">
        <v>51</v>
      </c>
      <c r="N99" t="s">
        <v>45</v>
      </c>
      <c r="O99" t="s">
        <v>58</v>
      </c>
      <c r="P99" t="s">
        <v>45</v>
      </c>
      <c r="Q99" t="s">
        <v>53</v>
      </c>
      <c r="R99" t="s">
        <v>45</v>
      </c>
      <c r="S99" t="s">
        <v>81</v>
      </c>
      <c r="T99" t="str">
        <f>IF(Table1345683[[#This Row],[Pentecostés]]="","",""", """)</f>
        <v>", "</v>
      </c>
      <c r="U99" t="s">
        <v>62</v>
      </c>
      <c r="V99" t="str">
        <f>IF(Table1345683[[#This Row],[Virgen]]="","",""", """)</f>
        <v/>
      </c>
      <c r="X99" t="str">
        <f>IF(Table1345683[[#This Row],[Niños]]="","",""", """)</f>
        <v/>
      </c>
      <c r="Z99" t="str">
        <f>IF(Table1345683[[#This Row],[Laudes]]="","",""", """)</f>
        <v/>
      </c>
      <c r="AB99" t="str">
        <f>IF(Table1345683[[#This Row],[Entrada]]="","",""", """)</f>
        <v/>
      </c>
      <c r="AD99" t="s">
        <v>54</v>
      </c>
      <c r="AE99" s="4" t="str" cm="1">
        <f t="array" ref="AE9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AG99, "/", _xlpm.texto_limpio, ".html")
)</f>
        <v>/cantos/resucito/l/lamarchaesdura.html</v>
      </c>
      <c r="AF99" t="s">
        <v>55</v>
      </c>
      <c r="AG99" t="str">
        <f>IF(Table1345683[[#This Row],[Categoria]]="Liturgia","liturgia",LOWER(LEFT(Table1345683[[#This Row],[Titulo]],1)))</f>
        <v>l</v>
      </c>
      <c r="AH99" t="str">
        <f>LOWER(LEFT(Table1345683[[#This Row],[Titulo]],1))</f>
        <v>l</v>
      </c>
      <c r="AI99" t="str">
        <f>LOWER(LEFT(Table1345683[[#This Row],[Categoria]],1))</f>
        <v>p</v>
      </c>
      <c r="AJ99" t="str">
        <f>_xlfn.CONCAT(Table1345683[[#This Row],[ID]:[c021]])</f>
        <v>{id:119,title: "La marcha es dura", subtitle: "Espiritual negro «Go down, Moses»", category: "Precatecumenado", moments: ["Final", "Nuevo Testamento"], url: "/cantos/resucito/l/lamarchaesdura.html"},</v>
      </c>
      <c r="AK99" t="str">
        <f>UPPER(Table1345683[[#This Row],[Titulo]])</f>
        <v>LA MARCHA ES DURA</v>
      </c>
      <c r="AL99" t="str">
        <f>LOWER(SUBSTITUTE(Table1345683[[#This Row],[CANTO]], " ", ""))</f>
        <v>lamarchaesdura</v>
      </c>
      <c r="AM99" t="str">
        <f>Table1345683[[#This Row],[Subtitle5]]</f>
        <v>Espiritual negro «Go down, Moses»</v>
      </c>
      <c r="AO99" t="str">
        <f>[1]!Table1[[#Headers],[CANTO]]</f>
        <v>CANTO</v>
      </c>
      <c r="AP99" t="str">
        <f>Table1345683[[#This Row],[CANTO]]</f>
        <v>LA MARCHA ES DURA</v>
      </c>
    </row>
    <row r="100" spans="1:42" x14ac:dyDescent="0.35">
      <c r="A100">
        <v>99</v>
      </c>
      <c r="B100" t="s">
        <v>42</v>
      </c>
      <c r="C100">
        <v>121</v>
      </c>
      <c r="D100" t="s">
        <v>43</v>
      </c>
      <c r="E100" t="s">
        <v>44</v>
      </c>
      <c r="F100" t="s">
        <v>45</v>
      </c>
      <c r="G100" t="s">
        <v>310</v>
      </c>
      <c r="H100" t="s">
        <v>47</v>
      </c>
      <c r="I100" t="s">
        <v>48</v>
      </c>
      <c r="J100" t="s">
        <v>45</v>
      </c>
      <c r="K100" t="s">
        <v>311</v>
      </c>
      <c r="L100" t="s">
        <v>50</v>
      </c>
      <c r="M100" t="s">
        <v>51</v>
      </c>
      <c r="N100" t="s">
        <v>45</v>
      </c>
      <c r="O100" t="s">
        <v>58</v>
      </c>
      <c r="P100" t="s">
        <v>45</v>
      </c>
      <c r="Q100" t="s">
        <v>53</v>
      </c>
      <c r="R100" t="s">
        <v>45</v>
      </c>
      <c r="S100" t="s">
        <v>65</v>
      </c>
      <c r="T100" t="str">
        <f>IF(Table1345683[[#This Row],[Pentecostés]]="","",""", """)</f>
        <v>", "</v>
      </c>
      <c r="U100" t="s">
        <v>26</v>
      </c>
      <c r="V100" t="str">
        <f>IF(Table1345683[[#This Row],[Virgen]]="","",""", """)</f>
        <v>", "</v>
      </c>
      <c r="W100" t="s">
        <v>62</v>
      </c>
      <c r="X100" t="str">
        <f>IF(Table1345683[[#This Row],[Niños]]="","",""", """)</f>
        <v/>
      </c>
      <c r="Z100" t="str">
        <f>IF(Table1345683[[#This Row],[Laudes]]="","",""", """)</f>
        <v/>
      </c>
      <c r="AB100" t="str">
        <f>IF(Table1345683[[#This Row],[Entrada]]="","",""", """)</f>
        <v/>
      </c>
      <c r="AD100" t="s">
        <v>54</v>
      </c>
      <c r="AE100" s="4" t="str" cm="1">
        <f t="array" ref="AE10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AG100, "/", _xlpm.texto_limpio, ".html")
)</f>
        <v>/cantos/resucito/l/lasalve.html</v>
      </c>
      <c r="AF100" t="s">
        <v>55</v>
      </c>
      <c r="AG100" t="str">
        <f>IF(Table1345683[[#This Row],[Categoria]]="Liturgia","liturgia",LOWER(LEFT(Table1345683[[#This Row],[Titulo]],1)))</f>
        <v>l</v>
      </c>
      <c r="AH100" t="str">
        <f>LOWER(LEFT(Table1345683[[#This Row],[Titulo]],1))</f>
        <v>l</v>
      </c>
      <c r="AI100" t="str">
        <f>LOWER(LEFT(Table1345683[[#This Row],[Categoria]],1))</f>
        <v>p</v>
      </c>
      <c r="AJ100" t="str">
        <f>_xlfn.CONCAT(Table1345683[[#This Row],[ID]:[c021]])</f>
        <v>{id:121,title: "La Salve", subtitle: "Himno lat. «Salve Regina»", category: "Precatecumenado", moments: ["Cuaresma", "Laudes", "Nuevo Testamento"], url: "/cantos/resucito/l/lasalve.html"},</v>
      </c>
      <c r="AK100" t="str">
        <f>UPPER(Table1345683[[#This Row],[Titulo]])</f>
        <v>LA SALVE</v>
      </c>
      <c r="AL100" t="str">
        <f>LOWER(SUBSTITUTE(Table1345683[[#This Row],[CANTO]], " ", ""))</f>
        <v>lasalve</v>
      </c>
      <c r="AM100" t="str">
        <f>Table1345683[[#This Row],[Subtitle5]]</f>
        <v>Himno lat. «Salve Regina»</v>
      </c>
      <c r="AO100" t="str">
        <f>[1]!Table1[[#Headers],[CANTO]]</f>
        <v>CANTO</v>
      </c>
      <c r="AP100" t="str">
        <f>Table1345683[[#This Row],[CANTO]]</f>
        <v>LA SALVE</v>
      </c>
    </row>
    <row r="101" spans="1:42" x14ac:dyDescent="0.35">
      <c r="A101">
        <v>100</v>
      </c>
      <c r="B101" t="s">
        <v>42</v>
      </c>
      <c r="C101">
        <v>122</v>
      </c>
      <c r="D101" t="s">
        <v>43</v>
      </c>
      <c r="E101" t="s">
        <v>44</v>
      </c>
      <c r="F101" t="s">
        <v>45</v>
      </c>
      <c r="G101" t="s">
        <v>312</v>
      </c>
      <c r="H101" t="s">
        <v>47</v>
      </c>
      <c r="I101" t="s">
        <v>48</v>
      </c>
      <c r="J101" t="s">
        <v>45</v>
      </c>
      <c r="K101" t="s">
        <v>313</v>
      </c>
      <c r="L101" t="s">
        <v>50</v>
      </c>
      <c r="M101" t="s">
        <v>51</v>
      </c>
      <c r="N101" t="s">
        <v>45</v>
      </c>
      <c r="O101" t="s">
        <v>58</v>
      </c>
      <c r="P101" t="s">
        <v>45</v>
      </c>
      <c r="Q101" t="s">
        <v>53</v>
      </c>
      <c r="R101" t="s">
        <v>45</v>
      </c>
      <c r="T101" t="str">
        <f>IF(Table1345683[[#This Row],[Pentecostés]]="","",""", """)</f>
        <v/>
      </c>
      <c r="V101" t="str">
        <f>IF(Table1345683[[#This Row],[Virgen]]="","",""", """)</f>
        <v/>
      </c>
      <c r="X101" t="str">
        <f>IF(Table1345683[[#This Row],[Niños]]="","",""", """)</f>
        <v/>
      </c>
      <c r="Z101" t="str">
        <f>IF(Table1345683[[#This Row],[Laudes]]="","",""", """)</f>
        <v/>
      </c>
      <c r="AB101" t="str">
        <f>IF(Table1345683[[#This Row],[Entrada]]="","",""", """)</f>
        <v/>
      </c>
      <c r="AD101" t="s">
        <v>54</v>
      </c>
      <c r="AE101" s="4" t="str" cm="1">
        <f t="array" ref="AE10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AG101, "/", _xlpm.texto_limpio, ".html")
)</f>
        <v>/cantos/resucito/l/lasiegadelasnaciones.html</v>
      </c>
      <c r="AF101" t="s">
        <v>55</v>
      </c>
      <c r="AG101" t="str">
        <f>IF(Table1345683[[#This Row],[Categoria]]="Liturgia","liturgia",LOWER(LEFT(Table1345683[[#This Row],[Titulo]],1)))</f>
        <v>l</v>
      </c>
      <c r="AH101" t="str">
        <f>LOWER(LEFT(Table1345683[[#This Row],[Titulo]],1))</f>
        <v>l</v>
      </c>
      <c r="AI101" t="str">
        <f>LOWER(LEFT(Table1345683[[#This Row],[Categoria]],1))</f>
        <v>p</v>
      </c>
      <c r="AJ101" t="str">
        <f>_xlfn.CONCAT(Table1345683[[#This Row],[ID]:[c021]])</f>
        <v>{id:122,title: "La siega de las naciones", subtitle: "Juan 4,31-38", category: "Precatecumenado", moments: [""], url: "/cantos/resucito/l/lasiegadelasnaciones.html"},</v>
      </c>
      <c r="AK101" t="str">
        <f>UPPER(Table1345683[[#This Row],[Titulo]])</f>
        <v>LA SIEGA DE LAS NACIONES</v>
      </c>
      <c r="AL101" t="str">
        <f>LOWER(SUBSTITUTE(Table1345683[[#This Row],[CANTO]], " ", ""))</f>
        <v>lasiegadelasnaciones</v>
      </c>
      <c r="AM101" t="str">
        <f>Table1345683[[#This Row],[Subtitle5]]</f>
        <v>Juan 4,31-38</v>
      </c>
      <c r="AO101" t="str">
        <f>[1]!Table1[[#Headers],[CANTO]]</f>
        <v>CANTO</v>
      </c>
      <c r="AP101" t="str">
        <f>Table1345683[[#This Row],[CANTO]]</f>
        <v>LA SIEGA DE LAS NACIONES</v>
      </c>
    </row>
    <row r="102" spans="1:42" x14ac:dyDescent="0.35">
      <c r="A102">
        <v>101</v>
      </c>
      <c r="B102" t="s">
        <v>42</v>
      </c>
      <c r="C102">
        <v>123</v>
      </c>
      <c r="D102" t="s">
        <v>43</v>
      </c>
      <c r="E102" t="s">
        <v>44</v>
      </c>
      <c r="F102" t="s">
        <v>45</v>
      </c>
      <c r="G102" t="s">
        <v>314</v>
      </c>
      <c r="H102" t="s">
        <v>47</v>
      </c>
      <c r="I102" t="s">
        <v>48</v>
      </c>
      <c r="J102" t="s">
        <v>45</v>
      </c>
      <c r="K102" t="s">
        <v>315</v>
      </c>
      <c r="L102" t="s">
        <v>50</v>
      </c>
      <c r="M102" t="s">
        <v>51</v>
      </c>
      <c r="N102" t="s">
        <v>45</v>
      </c>
      <c r="O102" t="s">
        <v>58</v>
      </c>
      <c r="P102" t="s">
        <v>45</v>
      </c>
      <c r="Q102" t="s">
        <v>53</v>
      </c>
      <c r="R102" t="s">
        <v>45</v>
      </c>
      <c r="T102" t="str">
        <f>IF(Table1345683[[#This Row],[Pentecostés]]="","",""", """)</f>
        <v/>
      </c>
      <c r="V102" t="str">
        <f>IF(Table1345683[[#This Row],[Virgen]]="","",""", """)</f>
        <v/>
      </c>
      <c r="X102" t="str">
        <f>IF(Table1345683[[#This Row],[Niños]]="","",""", """)</f>
        <v/>
      </c>
      <c r="Z102" t="str">
        <f>IF(Table1345683[[#This Row],[Laudes]]="","",""", """)</f>
        <v/>
      </c>
      <c r="AB102" t="str">
        <f>IF(Table1345683[[#This Row],[Entrada]]="","",""", """)</f>
        <v/>
      </c>
      <c r="AD102" t="s">
        <v>54</v>
      </c>
      <c r="AE102" s="4" t="str" cm="1">
        <f t="array" ref="AE10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AG102, "/", _xlpm.texto_limpio, ".html")
)</f>
        <v>/cantos/resucito/l/lavozdemiamado.html</v>
      </c>
      <c r="AF102" t="s">
        <v>55</v>
      </c>
      <c r="AG102" t="str">
        <f>IF(Table1345683[[#This Row],[Categoria]]="Liturgia","liturgia",LOWER(LEFT(Table1345683[[#This Row],[Titulo]],1)))</f>
        <v>l</v>
      </c>
      <c r="AH102" t="str">
        <f>LOWER(LEFT(Table1345683[[#This Row],[Titulo]],1))</f>
        <v>l</v>
      </c>
      <c r="AI102" t="str">
        <f>LOWER(LEFT(Table1345683[[#This Row],[Categoria]],1))</f>
        <v>p</v>
      </c>
      <c r="AJ102" t="str">
        <f>_xlfn.CONCAT(Table1345683[[#This Row],[ID]:[c021]])</f>
        <v>{id:123,title: "La voz de mi amado", subtitle: "Cantar de los Cantares 2,8-17", category: "Precatecumenado", moments: [""], url: "/cantos/resucito/l/lavozdemiamado.html"},</v>
      </c>
      <c r="AK102" t="str">
        <f>UPPER(Table1345683[[#This Row],[Titulo]])</f>
        <v>LA VOZ DE MI AMADO</v>
      </c>
      <c r="AL102" t="str">
        <f>LOWER(SUBSTITUTE(Table1345683[[#This Row],[CANTO]], " ", ""))</f>
        <v>lavozdemiamado</v>
      </c>
      <c r="AM102" t="str">
        <f>Table1345683[[#This Row],[Subtitle5]]</f>
        <v>Cantar de los Cantares 2,8-17</v>
      </c>
      <c r="AO102" t="str">
        <f>[1]!Table1[[#Headers],[CANTO]]</f>
        <v>CANTO</v>
      </c>
      <c r="AP102" t="str">
        <f>Table1345683[[#This Row],[CANTO]]</f>
        <v>LA VOZ DE MI AMADO</v>
      </c>
    </row>
    <row r="103" spans="1:42" x14ac:dyDescent="0.35">
      <c r="A103">
        <v>102</v>
      </c>
      <c r="B103" t="s">
        <v>42</v>
      </c>
      <c r="C103">
        <v>124</v>
      </c>
      <c r="D103" t="s">
        <v>43</v>
      </c>
      <c r="E103" t="s">
        <v>44</v>
      </c>
      <c r="F103" t="s">
        <v>45</v>
      </c>
      <c r="G103" t="s">
        <v>316</v>
      </c>
      <c r="H103" t="s">
        <v>47</v>
      </c>
      <c r="I103" t="s">
        <v>48</v>
      </c>
      <c r="J103" t="s">
        <v>45</v>
      </c>
      <c r="K103" t="s">
        <v>317</v>
      </c>
      <c r="L103" t="s">
        <v>50</v>
      </c>
      <c r="M103" t="s">
        <v>51</v>
      </c>
      <c r="N103" t="s">
        <v>45</v>
      </c>
      <c r="O103" t="s">
        <v>58</v>
      </c>
      <c r="P103" t="s">
        <v>45</v>
      </c>
      <c r="Q103" t="s">
        <v>53</v>
      </c>
      <c r="R103" t="s">
        <v>45</v>
      </c>
      <c r="T103" t="str">
        <f>IF(Table1345683[[#This Row],[Pentecostés]]="","",""", """)</f>
        <v/>
      </c>
      <c r="V103" t="str">
        <f>IF(Table1345683[[#This Row],[Virgen]]="","",""", """)</f>
        <v/>
      </c>
      <c r="X103" t="str">
        <f>IF(Table1345683[[#This Row],[Niños]]="","",""", """)</f>
        <v/>
      </c>
      <c r="Z103" t="str">
        <f>IF(Table1345683[[#This Row],[Laudes]]="","",""", """)</f>
        <v/>
      </c>
      <c r="AB103" t="str">
        <f>IF(Table1345683[[#This Row],[Entrada]]="","",""", """)</f>
        <v/>
      </c>
      <c r="AD103" t="s">
        <v>54</v>
      </c>
      <c r="AE103" s="4" t="str" cm="1">
        <f t="array" ref="AE10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AG103, "/", _xlpm.texto_limpio, ".html")
)</f>
        <v>/cantos/resucito/l/lasarmasdelaluz.html</v>
      </c>
      <c r="AF103" t="s">
        <v>55</v>
      </c>
      <c r="AG103" t="str">
        <f>IF(Table1345683[[#This Row],[Categoria]]="Liturgia","liturgia",LOWER(LEFT(Table1345683[[#This Row],[Titulo]],1)))</f>
        <v>l</v>
      </c>
      <c r="AH103" t="str">
        <f>LOWER(LEFT(Table1345683[[#This Row],[Titulo]],1))</f>
        <v>l</v>
      </c>
      <c r="AI103" t="str">
        <f>LOWER(LEFT(Table1345683[[#This Row],[Categoria]],1))</f>
        <v>p</v>
      </c>
      <c r="AJ103" t="str">
        <f>_xlfn.CONCAT(Table1345683[[#This Row],[ID]:[c021]])</f>
        <v>{id:124,title: "Las armas de la luz", subtitle: "cf Efesios 6,11.ss", category: "Precatecumenado", moments: [""], url: "/cantos/resucito/l/lasarmasdelaluz.html"},</v>
      </c>
      <c r="AK103" t="str">
        <f>UPPER(Table1345683[[#This Row],[Titulo]])</f>
        <v>LAS ARMAS DE LA LUZ</v>
      </c>
      <c r="AL103" t="str">
        <f>LOWER(SUBSTITUTE(Table1345683[[#This Row],[CANTO]], " ", ""))</f>
        <v>lasarmasdelaluz</v>
      </c>
      <c r="AM103" t="str">
        <f>Table1345683[[#This Row],[Subtitle5]]</f>
        <v>cf Efesios 6,11.ss</v>
      </c>
      <c r="AO103" t="str">
        <f>[1]!Table1[[#Headers],[CANTO]]</f>
        <v>CANTO</v>
      </c>
      <c r="AP103" t="str">
        <f>Table1345683[[#This Row],[CANTO]]</f>
        <v>LAS ARMAS DE LA LUZ</v>
      </c>
    </row>
    <row r="104" spans="1:42" x14ac:dyDescent="0.35">
      <c r="A104">
        <v>103</v>
      </c>
      <c r="B104" t="s">
        <v>42</v>
      </c>
      <c r="C104">
        <v>125</v>
      </c>
      <c r="D104" t="s">
        <v>43</v>
      </c>
      <c r="E104" t="s">
        <v>44</v>
      </c>
      <c r="F104" t="s">
        <v>45</v>
      </c>
      <c r="G104" t="s">
        <v>318</v>
      </c>
      <c r="H104" t="s">
        <v>47</v>
      </c>
      <c r="I104" t="s">
        <v>48</v>
      </c>
      <c r="J104" t="s">
        <v>45</v>
      </c>
      <c r="K104" t="s">
        <v>319</v>
      </c>
      <c r="L104" t="s">
        <v>50</v>
      </c>
      <c r="M104" t="s">
        <v>51</v>
      </c>
      <c r="N104" t="s">
        <v>45</v>
      </c>
      <c r="O104" t="s">
        <v>58</v>
      </c>
      <c r="P104" t="s">
        <v>45</v>
      </c>
      <c r="Q104" t="s">
        <v>53</v>
      </c>
      <c r="R104" t="s">
        <v>45</v>
      </c>
      <c r="T104" t="str">
        <f>IF(Table1345683[[#This Row],[Pentecostés]]="","",""", """)</f>
        <v/>
      </c>
      <c r="V104" t="str">
        <f>IF(Table1345683[[#This Row],[Virgen]]="","",""", """)</f>
        <v/>
      </c>
      <c r="X104" t="str">
        <f>IF(Table1345683[[#This Row],[Niños]]="","",""", """)</f>
        <v/>
      </c>
      <c r="Z104" t="str">
        <f>IF(Table1345683[[#This Row],[Laudes]]="","",""", """)</f>
        <v/>
      </c>
      <c r="AB104" t="str">
        <f>IF(Table1345683[[#This Row],[Entrada]]="","",""", """)</f>
        <v/>
      </c>
      <c r="AD104" t="s">
        <v>54</v>
      </c>
      <c r="AE104" s="4" t="str" cm="1">
        <f t="array" ref="AE10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AG104, "/", _xlpm.texto_limpio, ".html")
)</f>
        <v>/cantos/resucito/l/laudasion.html</v>
      </c>
      <c r="AF104" t="s">
        <v>55</v>
      </c>
      <c r="AG104" t="str">
        <f>IF(Table1345683[[#This Row],[Categoria]]="Liturgia","liturgia",LOWER(LEFT(Table1345683[[#This Row],[Titulo]],1)))</f>
        <v>l</v>
      </c>
      <c r="AH104" t="str">
        <f>LOWER(LEFT(Table1345683[[#This Row],[Titulo]],1))</f>
        <v>l</v>
      </c>
      <c r="AI104" t="str">
        <f>LOWER(LEFT(Table1345683[[#This Row],[Categoria]],1))</f>
        <v>p</v>
      </c>
      <c r="AJ104" t="str">
        <f>_xlfn.CONCAT(Table1345683[[#This Row],[ID]:[c021]])</f>
        <v>{id:125,title: "Lauda Sión", subtitle: "Secuencia del Corpus Christi (Santo Tomas de Aquino) ", category: "Precatecumenado", moments: [""], url: "/cantos/resucito/l/laudasion.html"},</v>
      </c>
      <c r="AK104" t="str">
        <f>UPPER(Table1345683[[#This Row],[Titulo]])</f>
        <v>LAUDA SIÓN</v>
      </c>
      <c r="AL104" t="str">
        <f>LOWER(SUBSTITUTE(Table1345683[[#This Row],[CANTO]], " ", ""))</f>
        <v>laudasión</v>
      </c>
      <c r="AM104" t="str">
        <f>Table1345683[[#This Row],[Subtitle5]]</f>
        <v xml:space="preserve">Secuencia del Corpus Christi (Santo Tomas de Aquino) </v>
      </c>
      <c r="AO104" t="str">
        <f>[1]!Table1[[#Headers],[CANTO]]</f>
        <v>CANTO</v>
      </c>
      <c r="AP104" t="str">
        <f>Table1345683[[#This Row],[CANTO]]</f>
        <v>LAUDA SIÓN</v>
      </c>
    </row>
    <row r="105" spans="1:42" x14ac:dyDescent="0.35">
      <c r="A105">
        <v>105</v>
      </c>
      <c r="B105" t="s">
        <v>42</v>
      </c>
      <c r="C105">
        <v>129</v>
      </c>
      <c r="D105" t="s">
        <v>43</v>
      </c>
      <c r="E105" t="s">
        <v>44</v>
      </c>
      <c r="F105" t="s">
        <v>45</v>
      </c>
      <c r="G105" t="s">
        <v>325</v>
      </c>
      <c r="H105" t="s">
        <v>47</v>
      </c>
      <c r="I105" t="s">
        <v>48</v>
      </c>
      <c r="J105" t="s">
        <v>45</v>
      </c>
      <c r="K105" t="s">
        <v>326</v>
      </c>
      <c r="L105" t="s">
        <v>50</v>
      </c>
      <c r="M105" t="s">
        <v>51</v>
      </c>
      <c r="N105" t="s">
        <v>45</v>
      </c>
      <c r="O105" t="s">
        <v>58</v>
      </c>
      <c r="P105" t="s">
        <v>45</v>
      </c>
      <c r="Q105" t="s">
        <v>53</v>
      </c>
      <c r="R105" t="s">
        <v>45</v>
      </c>
      <c r="S105" t="s">
        <v>93</v>
      </c>
      <c r="T105" t="str">
        <f>IF(Table1345683[[#This Row],[Pentecostés]]="","",""", """)</f>
        <v>", "</v>
      </c>
      <c r="U105" t="s">
        <v>20</v>
      </c>
      <c r="V105" t="str">
        <f>IF(Table1345683[[#This Row],[Virgen]]="","",""", """)</f>
        <v>", "</v>
      </c>
      <c r="W105" t="s">
        <v>81</v>
      </c>
      <c r="X105" t="str">
        <f>IF(Table1345683[[#This Row],[Niños]]="","",""", """)</f>
        <v>", "</v>
      </c>
      <c r="Y105" t="s">
        <v>62</v>
      </c>
      <c r="Z105" t="str">
        <f>IF(Table1345683[[#This Row],[Laudes]]="","",""", """)</f>
        <v/>
      </c>
      <c r="AB105" t="str">
        <f>IF(Table1345683[[#This Row],[Entrada]]="","",""", """)</f>
        <v/>
      </c>
      <c r="AD105" t="s">
        <v>54</v>
      </c>
      <c r="AE105" s="4" t="str" cm="1">
        <f t="array" ref="AE10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AG105, "/", _xlpm.texto_limpio, ".html")
)</f>
        <v>/cantos/resucito/l/levantomisojosalosmontes.html</v>
      </c>
      <c r="AF105" t="s">
        <v>55</v>
      </c>
      <c r="AG105" t="str">
        <f>IF(Table1345683[[#This Row],[Categoria]]="Liturgia","liturgia",LOWER(LEFT(Table1345683[[#This Row],[Titulo]],1)))</f>
        <v>l</v>
      </c>
      <c r="AH105" t="str">
        <f>LOWER(LEFT(Table1345683[[#This Row],[Titulo]],1))</f>
        <v>l</v>
      </c>
      <c r="AI105" t="str">
        <f>LOWER(LEFT(Table1345683[[#This Row],[Categoria]],1))</f>
        <v>p</v>
      </c>
      <c r="AJ105" t="str">
        <f>_xlfn.CONCAT(Table1345683[[#This Row],[ID]:[c021]])</f>
        <v>{id:129,title: "Levanto mis ojos a los montes", subtitle: "Sal 121 (120)", category: "Precatecumenado", moments: ["Adviento", "Pentecostés", "Final", "Nuevo Testamento"], url: "/cantos/resucito/l/levantomisojosalosmontes.html"},</v>
      </c>
      <c r="AK105" t="str">
        <f>UPPER(Table1345683[[#This Row],[Titulo]])</f>
        <v>LEVANTO MIS OJOS A LOS MONTES</v>
      </c>
      <c r="AL105" t="str">
        <f>LOWER(SUBSTITUTE(Table1345683[[#This Row],[CANTO]], " ", ""))</f>
        <v>levantomisojosalosmontes</v>
      </c>
      <c r="AM105" t="str">
        <f>Table1345683[[#This Row],[Subtitle5]]</f>
        <v>Sal 121 (120)</v>
      </c>
      <c r="AO105" t="str">
        <f>[1]!Table1[[#Headers],[CANTO]]</f>
        <v>CANTO</v>
      </c>
      <c r="AP105" t="str">
        <f>Table1345683[[#This Row],[CANTO]]</f>
        <v>LEVANTO MIS OJOS A LOS MONTES</v>
      </c>
    </row>
    <row r="106" spans="1:42" x14ac:dyDescent="0.35">
      <c r="A106">
        <v>106</v>
      </c>
      <c r="B106" t="s">
        <v>42</v>
      </c>
      <c r="C106">
        <v>131</v>
      </c>
      <c r="D106" t="s">
        <v>43</v>
      </c>
      <c r="E106" t="s">
        <v>44</v>
      </c>
      <c r="F106" t="s">
        <v>45</v>
      </c>
      <c r="G106" t="s">
        <v>327</v>
      </c>
      <c r="H106" t="s">
        <v>47</v>
      </c>
      <c r="I106" t="s">
        <v>48</v>
      </c>
      <c r="J106" t="s">
        <v>45</v>
      </c>
      <c r="K106" t="s">
        <v>328</v>
      </c>
      <c r="L106" t="s">
        <v>50</v>
      </c>
      <c r="M106" t="s">
        <v>51</v>
      </c>
      <c r="N106" t="s">
        <v>45</v>
      </c>
      <c r="O106" t="s">
        <v>58</v>
      </c>
      <c r="P106" t="s">
        <v>45</v>
      </c>
      <c r="Q106" t="s">
        <v>53</v>
      </c>
      <c r="R106" t="s">
        <v>45</v>
      </c>
      <c r="S106" t="s">
        <v>22</v>
      </c>
      <c r="T106" t="str">
        <f>IF(Table1345683[[#This Row],[Pentecostés]]="","",""", """)</f>
        <v>", "</v>
      </c>
      <c r="U106" t="s">
        <v>26</v>
      </c>
      <c r="V106" t="str">
        <f>IF(Table1345683[[#This Row],[Virgen]]="","",""", """)</f>
        <v>", "</v>
      </c>
      <c r="W106" t="s">
        <v>62</v>
      </c>
      <c r="X106" t="str">
        <f>IF(Table1345683[[#This Row],[Niños]]="","",""", """)</f>
        <v/>
      </c>
      <c r="Z106" t="str">
        <f>IF(Table1345683[[#This Row],[Laudes]]="","",""", """)</f>
        <v/>
      </c>
      <c r="AB106" t="str">
        <f>IF(Table1345683[[#This Row],[Entrada]]="","",""", """)</f>
        <v/>
      </c>
      <c r="AD106" t="s">
        <v>54</v>
      </c>
      <c r="AE106" s="4" t="str" cm="1">
        <f t="array" ref="AE10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AG106, "/", _xlpm.texto_limpio, ".html")
)</f>
        <v>/cantos/resucito/l/lleguehastatupresenciamiclamor.html</v>
      </c>
      <c r="AF106" t="s">
        <v>55</v>
      </c>
      <c r="AG106" t="str">
        <f>IF(Table1345683[[#This Row],[Categoria]]="Liturgia","liturgia",LOWER(LEFT(Table1345683[[#This Row],[Titulo]],1)))</f>
        <v>l</v>
      </c>
      <c r="AH106" t="str">
        <f>LOWER(LEFT(Table1345683[[#This Row],[Titulo]],1))</f>
        <v>l</v>
      </c>
      <c r="AI106" t="str">
        <f>LOWER(LEFT(Table1345683[[#This Row],[Categoria]],1))</f>
        <v>p</v>
      </c>
      <c r="AJ106" t="str">
        <f>_xlfn.CONCAT(Table1345683[[#This Row],[ID]:[c021]])</f>
        <v>{id:131,title: "Llegue hasta tu presencia mi clamor", subtitle: "Sal 119 (118)", category: "Precatecumenado", moments: ["Virgen", "Laudes", "Nuevo Testamento"], url: "/cantos/resucito/l/lleguehastatupresenciamiclamor.html"},</v>
      </c>
      <c r="AK106" t="str">
        <f>UPPER(Table1345683[[#This Row],[Titulo]])</f>
        <v>LLEGUE HASTA TU PRESENCIA MI CLAMOR</v>
      </c>
      <c r="AL106" t="str">
        <f>LOWER(SUBSTITUTE(Table1345683[[#This Row],[CANTO]], " ", ""))</f>
        <v>lleguehastatupresenciamiclamor</v>
      </c>
      <c r="AM106" t="str">
        <f>Table1345683[[#This Row],[Subtitle5]]</f>
        <v>Sal 119 (118)</v>
      </c>
      <c r="AO106" t="str">
        <f>[1]!Table1[[#Headers],[CANTO]]</f>
        <v>CANTO</v>
      </c>
      <c r="AP106" t="str">
        <f>Table1345683[[#This Row],[CANTO]]</f>
        <v>LLEGUE HASTA TU PRESENCIA MI CLAMOR</v>
      </c>
    </row>
    <row r="107" spans="1:42" x14ac:dyDescent="0.35">
      <c r="A107">
        <v>107</v>
      </c>
      <c r="B107" t="s">
        <v>42</v>
      </c>
      <c r="C107">
        <v>132</v>
      </c>
      <c r="D107" t="s">
        <v>43</v>
      </c>
      <c r="E107" t="s">
        <v>44</v>
      </c>
      <c r="F107" t="s">
        <v>45</v>
      </c>
      <c r="G107" t="s">
        <v>329</v>
      </c>
      <c r="H107" t="s">
        <v>47</v>
      </c>
      <c r="I107" t="s">
        <v>48</v>
      </c>
      <c r="J107" t="s">
        <v>45</v>
      </c>
      <c r="K107" t="s">
        <v>330</v>
      </c>
      <c r="L107" t="s">
        <v>50</v>
      </c>
      <c r="M107" t="s">
        <v>51</v>
      </c>
      <c r="N107" t="s">
        <v>45</v>
      </c>
      <c r="O107" t="s">
        <v>58</v>
      </c>
      <c r="P107" t="s">
        <v>45</v>
      </c>
      <c r="Q107" t="s">
        <v>53</v>
      </c>
      <c r="R107" t="s">
        <v>45</v>
      </c>
      <c r="S107" t="s">
        <v>22</v>
      </c>
      <c r="T107" t="str">
        <f>IF(Table1345683[[#This Row],[Pentecostés]]="","",""", """)</f>
        <v/>
      </c>
      <c r="V107" t="str">
        <f>IF(Table1345683[[#This Row],[Virgen]]="","",""", """)</f>
        <v/>
      </c>
      <c r="X107" t="str">
        <f>IF(Table1345683[[#This Row],[Niños]]="","",""", """)</f>
        <v/>
      </c>
      <c r="Z107" t="str">
        <f>IF(Table1345683[[#This Row],[Laudes]]="","",""", """)</f>
        <v/>
      </c>
      <c r="AB107" t="str">
        <f>IF(Table1345683[[#This Row],[Entrada]]="","",""", """)</f>
        <v/>
      </c>
      <c r="AD107" t="s">
        <v>54</v>
      </c>
      <c r="AE107" s="4" t="str" cm="1">
        <f t="array" ref="AE10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AG107, "/", _xlpm.texto_limpio, ".html")
)</f>
        <v>/cantos/resucito/l/llevamealcielo.html</v>
      </c>
      <c r="AF107" t="s">
        <v>55</v>
      </c>
      <c r="AG107" t="str">
        <f>IF(Table1345683[[#This Row],[Categoria]]="Liturgia","liturgia",LOWER(LEFT(Table1345683[[#This Row],[Titulo]],1)))</f>
        <v>l</v>
      </c>
      <c r="AH107" t="str">
        <f>LOWER(LEFT(Table1345683[[#This Row],[Titulo]],1))</f>
        <v>l</v>
      </c>
      <c r="AI107" t="str">
        <f>LOWER(LEFT(Table1345683[[#This Row],[Categoria]],1))</f>
        <v>p</v>
      </c>
      <c r="AJ107" t="str">
        <f>_xlfn.CONCAT(Table1345683[[#This Row],[ID]:[c021]])</f>
        <v>{id:132,title: "Llévame al cielo", subtitle: "Filipenses 1,23", category: "Precatecumenado", moments: ["Virgen"], url: "/cantos/resucito/l/llevamealcielo.html"},</v>
      </c>
      <c r="AK107" t="str">
        <f>UPPER(Table1345683[[#This Row],[Titulo]])</f>
        <v>LLÉVAME AL CIELO</v>
      </c>
      <c r="AL107" t="str">
        <f>LOWER(SUBSTITUTE(Table1345683[[#This Row],[CANTO]], " ", ""))</f>
        <v>llévamealcielo</v>
      </c>
      <c r="AM107" t="str">
        <f>Table1345683[[#This Row],[Subtitle5]]</f>
        <v>Filipenses 1,23</v>
      </c>
      <c r="AO107" t="str">
        <f>[1]!Table1[[#Headers],[CANTO]]</f>
        <v>CANTO</v>
      </c>
      <c r="AP107" t="str">
        <f>Table1345683[[#This Row],[CANTO]]</f>
        <v>LLÉVAME AL CIELO</v>
      </c>
    </row>
    <row r="108" spans="1:42" x14ac:dyDescent="0.35">
      <c r="A108">
        <v>108</v>
      </c>
      <c r="B108" t="s">
        <v>42</v>
      </c>
      <c r="C108">
        <v>133</v>
      </c>
      <c r="D108" t="s">
        <v>43</v>
      </c>
      <c r="E108" t="s">
        <v>44</v>
      </c>
      <c r="F108" t="s">
        <v>45</v>
      </c>
      <c r="G108" t="s">
        <v>331</v>
      </c>
      <c r="H108" t="s">
        <v>47</v>
      </c>
      <c r="I108" t="s">
        <v>48</v>
      </c>
      <c r="J108" t="s">
        <v>45</v>
      </c>
      <c r="K108" t="s">
        <v>332</v>
      </c>
      <c r="L108" t="s">
        <v>50</v>
      </c>
      <c r="M108" t="s">
        <v>51</v>
      </c>
      <c r="N108" t="s">
        <v>45</v>
      </c>
      <c r="O108" t="s">
        <v>58</v>
      </c>
      <c r="P108" t="s">
        <v>45</v>
      </c>
      <c r="Q108" t="s">
        <v>53</v>
      </c>
      <c r="R108" t="s">
        <v>45</v>
      </c>
      <c r="S108" t="s">
        <v>22</v>
      </c>
      <c r="T108" t="str">
        <f>IF(Table1345683[[#This Row],[Pentecostés]]="","",""", """)</f>
        <v>", "</v>
      </c>
      <c r="U108" t="s">
        <v>28</v>
      </c>
      <c r="V108" t="str">
        <f>IF(Table1345683[[#This Row],[Virgen]]="","",""", """)</f>
        <v>", "</v>
      </c>
      <c r="W108" t="s">
        <v>62</v>
      </c>
      <c r="X108" t="str">
        <f>IF(Table1345683[[#This Row],[Niños]]="","",""", """)</f>
        <v/>
      </c>
      <c r="Z108" t="str">
        <f>IF(Table1345683[[#This Row],[Laudes]]="","",""", """)</f>
        <v/>
      </c>
      <c r="AB108" t="str">
        <f>IF(Table1345683[[#This Row],[Entrada]]="","",""", """)</f>
        <v/>
      </c>
      <c r="AD108" t="s">
        <v>54</v>
      </c>
      <c r="AE108" s="4" t="str" cm="1">
        <f t="array" ref="AE10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AG108, "/", _xlpm.texto_limpio, ".html")
)</f>
        <v>/cantos/resucito/m/magnificat.html</v>
      </c>
      <c r="AF108" t="s">
        <v>55</v>
      </c>
      <c r="AG108" t="str">
        <f>IF(Table1345683[[#This Row],[Categoria]]="Liturgia","liturgia",LOWER(LEFT(Table1345683[[#This Row],[Titulo]],1)))</f>
        <v>m</v>
      </c>
      <c r="AH108" t="str">
        <f>LOWER(LEFT(Table1345683[[#This Row],[Titulo]],1))</f>
        <v>m</v>
      </c>
      <c r="AI108" t="str">
        <f>LOWER(LEFT(Table1345683[[#This Row],[Categoria]],1))</f>
        <v>p</v>
      </c>
      <c r="AJ108" t="str">
        <f>_xlfn.CONCAT(Table1345683[[#This Row],[ID]:[c021]])</f>
        <v>{id:133,title: "Magníficat", subtitle: "Lucas 1,46-55", category: "Precatecumenado", moments: ["Virgen", "Entrada", "Nuevo Testamento"], url: "/cantos/resucito/m/magnificat.html"},</v>
      </c>
      <c r="AK108" t="str">
        <f>UPPER(Table1345683[[#This Row],[Titulo]])</f>
        <v>MAGNÍFICAT</v>
      </c>
      <c r="AL108" t="str">
        <f>LOWER(SUBSTITUTE(Table1345683[[#This Row],[CANTO]], " ", ""))</f>
        <v>magníficat</v>
      </c>
      <c r="AM108" t="str">
        <f>Table1345683[[#This Row],[Subtitle5]]</f>
        <v>Lucas 1,46-55</v>
      </c>
      <c r="AO108" t="str">
        <f>[1]!Table1[[#Headers],[CANTO]]</f>
        <v>CANTO</v>
      </c>
      <c r="AP108" t="str">
        <f>Table1345683[[#This Row],[CANTO]]</f>
        <v>MAGNÍFICAT</v>
      </c>
    </row>
    <row r="109" spans="1:42" x14ac:dyDescent="0.35">
      <c r="A109">
        <v>109</v>
      </c>
      <c r="B109" t="s">
        <v>42</v>
      </c>
      <c r="C109">
        <v>135</v>
      </c>
      <c r="D109" t="s">
        <v>43</v>
      </c>
      <c r="E109" t="s">
        <v>44</v>
      </c>
      <c r="F109" t="s">
        <v>45</v>
      </c>
      <c r="G109" t="s">
        <v>335</v>
      </c>
      <c r="H109" t="s">
        <v>47</v>
      </c>
      <c r="I109" t="s">
        <v>48</v>
      </c>
      <c r="J109" t="s">
        <v>45</v>
      </c>
      <c r="K109" t="s">
        <v>336</v>
      </c>
      <c r="L109" t="s">
        <v>50</v>
      </c>
      <c r="M109" t="s">
        <v>51</v>
      </c>
      <c r="N109" t="s">
        <v>45</v>
      </c>
      <c r="O109" t="s">
        <v>58</v>
      </c>
      <c r="P109" t="s">
        <v>45</v>
      </c>
      <c r="Q109" t="s">
        <v>53</v>
      </c>
      <c r="R109" t="s">
        <v>45</v>
      </c>
      <c r="S109" t="s">
        <v>65</v>
      </c>
      <c r="T109" t="str">
        <f>IF(Table1345683[[#This Row],[Pentecostés]]="","",""", """)</f>
        <v>", "</v>
      </c>
      <c r="U109" t="s">
        <v>22</v>
      </c>
      <c r="V109" t="str">
        <f>IF(Table1345683[[#This Row],[Virgen]]="","",""", """)</f>
        <v>", "</v>
      </c>
      <c r="W109" t="s">
        <v>62</v>
      </c>
      <c r="X109" t="str">
        <f>IF(Table1345683[[#This Row],[Niños]]="","",""", """)</f>
        <v/>
      </c>
      <c r="Z109" t="str">
        <f>IF(Table1345683[[#This Row],[Laudes]]="","",""", """)</f>
        <v/>
      </c>
      <c r="AB109" t="str">
        <f>IF(Table1345683[[#This Row],[Entrada]]="","",""", """)</f>
        <v/>
      </c>
      <c r="AD109" t="s">
        <v>54</v>
      </c>
      <c r="AE109" s="4" t="str" cm="1">
        <f t="array" ref="AE10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AG109, "/", _xlpm.texto_limpio, ".html")
)</f>
        <v>/cantos/resucito/m/mariacasadebendicion.html</v>
      </c>
      <c r="AF109" t="s">
        <v>55</v>
      </c>
      <c r="AG109" t="str">
        <f>IF(Table1345683[[#This Row],[Categoria]]="Liturgia","liturgia",LOWER(LEFT(Table1345683[[#This Row],[Titulo]],1)))</f>
        <v>m</v>
      </c>
      <c r="AH109" t="str">
        <f>LOWER(LEFT(Table1345683[[#This Row],[Titulo]],1))</f>
        <v>m</v>
      </c>
      <c r="AI109" t="str">
        <f>LOWER(LEFT(Table1345683[[#This Row],[Categoria]],1))</f>
        <v>p</v>
      </c>
      <c r="AJ109" t="str">
        <f>_xlfn.CONCAT(Table1345683[[#This Row],[ID]:[c021]])</f>
        <v>{id:135,title: "María, casa de bendición", subtitle: "Juan 2,1–11 – Las Bodas de Caná", category: "Precatecumenado", moments: ["Cuaresma", "Virgen", "Nuevo Testamento"], url: "/cantos/resucito/m/mariacasadebendicion.html"},</v>
      </c>
      <c r="AK109" t="str">
        <f>UPPER(Table1345683[[#This Row],[Titulo]])</f>
        <v>MARÍA, CASA DE BENDICIÓN</v>
      </c>
      <c r="AL109" t="str">
        <f>LOWER(SUBSTITUTE(Table1345683[[#This Row],[CANTO]], " ", ""))</f>
        <v>maría,casadebendición</v>
      </c>
      <c r="AM109" t="str">
        <f>Table1345683[[#This Row],[Subtitle5]]</f>
        <v>Juan 2,1–11 – Las Bodas de Caná</v>
      </c>
      <c r="AO109" t="str">
        <f>[1]!Table1[[#Headers],[CANTO]]</f>
        <v>CANTO</v>
      </c>
      <c r="AP109" t="str">
        <f>Table1345683[[#This Row],[CANTO]]</f>
        <v>MARÍA, CASA DE BENDICIÓN</v>
      </c>
    </row>
    <row r="110" spans="1:42" x14ac:dyDescent="0.35">
      <c r="A110">
        <v>110</v>
      </c>
      <c r="B110" t="s">
        <v>42</v>
      </c>
      <c r="C110">
        <v>134</v>
      </c>
      <c r="D110" t="s">
        <v>43</v>
      </c>
      <c r="E110" t="s">
        <v>44</v>
      </c>
      <c r="F110" t="s">
        <v>45</v>
      </c>
      <c r="G110" t="s">
        <v>333</v>
      </c>
      <c r="H110" t="s">
        <v>47</v>
      </c>
      <c r="I110" t="s">
        <v>48</v>
      </c>
      <c r="J110" t="s">
        <v>45</v>
      </c>
      <c r="K110" t="s">
        <v>334</v>
      </c>
      <c r="L110" t="s">
        <v>50</v>
      </c>
      <c r="M110" t="s">
        <v>51</v>
      </c>
      <c r="N110" t="s">
        <v>45</v>
      </c>
      <c r="O110" t="s">
        <v>58</v>
      </c>
      <c r="P110" t="s">
        <v>45</v>
      </c>
      <c r="Q110" t="s">
        <v>53</v>
      </c>
      <c r="R110" t="s">
        <v>45</v>
      </c>
      <c r="S110" t="s">
        <v>22</v>
      </c>
      <c r="T110" t="str">
        <f>IF(Table1345683[[#This Row],[Pentecostés]]="","",""", """)</f>
        <v/>
      </c>
      <c r="V110" t="str">
        <f>IF(Table1345683[[#This Row],[Virgen]]="","",""", """)</f>
        <v/>
      </c>
      <c r="X110" t="str">
        <f>IF(Table1345683[[#This Row],[Niños]]="","",""", """)</f>
        <v/>
      </c>
      <c r="Z110" t="str">
        <f>IF(Table1345683[[#This Row],[Laudes]]="","",""", """)</f>
        <v/>
      </c>
      <c r="AB110" t="str">
        <f>IF(Table1345683[[#This Row],[Entrada]]="","",""", """)</f>
        <v/>
      </c>
      <c r="AD110" t="s">
        <v>54</v>
      </c>
      <c r="AE110" s="4" t="str" cm="1">
        <f t="array" ref="AE11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AG110, "/", _xlpm.texto_limpio, ".html")
)</f>
        <v>/cantos/resucito/m/mariadejasnagöra.html</v>
      </c>
      <c r="AF110" t="s">
        <v>55</v>
      </c>
      <c r="AG110" t="str">
        <f>IF(Table1345683[[#This Row],[Categoria]]="Liturgia","liturgia",LOWER(LEFT(Table1345683[[#This Row],[Titulo]],1)))</f>
        <v>m</v>
      </c>
      <c r="AH110" t="str">
        <f>LOWER(LEFT(Table1345683[[#This Row],[Titulo]],1))</f>
        <v>m</v>
      </c>
      <c r="AI110" t="str">
        <f>LOWER(LEFT(Table1345683[[#This Row],[Categoria]],1))</f>
        <v>p</v>
      </c>
      <c r="AJ110" t="str">
        <f>_xlfn.CONCAT(Table1345683[[#This Row],[ID]:[c021]])</f>
        <v>{id:134,title: "María de Jasna Göra", subtitle: "Himno a la Virgen de Jasna Göra, Częstochowa Polonia (Kiko Argüello) ", category: "Precatecumenado", moments: ["Virgen"], url: "/cantos/resucito/m/mariadejasnagöra.html"},</v>
      </c>
      <c r="AK110" t="str">
        <f>UPPER(Table1345683[[#This Row],[Titulo]])</f>
        <v>MARÍA DE JASNA GÖRA</v>
      </c>
      <c r="AL110" t="str">
        <f>LOWER(SUBSTITUTE(Table1345683[[#This Row],[CANTO]], " ", ""))</f>
        <v>maríadejasnagöra</v>
      </c>
      <c r="AM110" t="str">
        <f>Table1345683[[#This Row],[Subtitle5]]</f>
        <v xml:space="preserve">Himno a la Virgen de Jasna Göra, Częstochowa Polonia (Kiko Argüello) </v>
      </c>
      <c r="AO110" t="str">
        <f>[1]!Table1[[#Headers],[CANTO]]</f>
        <v>CANTO</v>
      </c>
      <c r="AP110" t="str">
        <f>Table1345683[[#This Row],[CANTO]]</f>
        <v>MARÍA DE JASNA GÖRA</v>
      </c>
    </row>
    <row r="111" spans="1:42" x14ac:dyDescent="0.35">
      <c r="A111">
        <v>111</v>
      </c>
      <c r="B111" t="s">
        <v>42</v>
      </c>
      <c r="C111">
        <v>136</v>
      </c>
      <c r="D111" t="s">
        <v>43</v>
      </c>
      <c r="E111" t="s">
        <v>44</v>
      </c>
      <c r="F111" t="s">
        <v>45</v>
      </c>
      <c r="G111" t="s">
        <v>337</v>
      </c>
      <c r="H111" t="s">
        <v>47</v>
      </c>
      <c r="I111" t="s">
        <v>48</v>
      </c>
      <c r="J111" t="s">
        <v>45</v>
      </c>
      <c r="K111" t="s">
        <v>338</v>
      </c>
      <c r="L111" t="s">
        <v>50</v>
      </c>
      <c r="M111" t="s">
        <v>51</v>
      </c>
      <c r="N111" t="s">
        <v>45</v>
      </c>
      <c r="O111" t="s">
        <v>58</v>
      </c>
      <c r="P111" t="s">
        <v>45</v>
      </c>
      <c r="Q111" t="s">
        <v>53</v>
      </c>
      <c r="R111" t="s">
        <v>45</v>
      </c>
      <c r="S111" t="s">
        <v>65</v>
      </c>
      <c r="T111" t="str">
        <f>IF(Table1345683[[#This Row],[Pentecostés]]="","",""", """)</f>
        <v>", "</v>
      </c>
      <c r="U111" t="s">
        <v>22</v>
      </c>
      <c r="V111" t="str">
        <f>IF(Table1345683[[#This Row],[Virgen]]="","",""", """)</f>
        <v/>
      </c>
      <c r="X111" t="str">
        <f>IF(Table1345683[[#This Row],[Niños]]="","",""", """)</f>
        <v/>
      </c>
      <c r="Z111" t="str">
        <f>IF(Table1345683[[#This Row],[Laudes]]="","",""", """)</f>
        <v/>
      </c>
      <c r="AB111" t="str">
        <f>IF(Table1345683[[#This Row],[Entrada]]="","",""", """)</f>
        <v/>
      </c>
      <c r="AD111" t="s">
        <v>54</v>
      </c>
      <c r="AE111" s="4" t="str" cm="1">
        <f t="array" ref="AE11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AG111, "/", _xlpm.texto_limpio, ".html")
)</f>
        <v>/cantos/resucito/m/mariamadredelaiglesia.html</v>
      </c>
      <c r="AF111" t="s">
        <v>55</v>
      </c>
      <c r="AG111" t="str">
        <f>IF(Table1345683[[#This Row],[Categoria]]="Liturgia","liturgia",LOWER(LEFT(Table1345683[[#This Row],[Titulo]],1)))</f>
        <v>m</v>
      </c>
      <c r="AH111" t="str">
        <f>LOWER(LEFT(Table1345683[[#This Row],[Titulo]],1))</f>
        <v>m</v>
      </c>
      <c r="AI111" t="str">
        <f>LOWER(LEFT(Table1345683[[#This Row],[Categoria]],1))</f>
        <v>p</v>
      </c>
      <c r="AJ111" t="str">
        <f>_xlfn.CONCAT(Table1345683[[#This Row],[ID]:[c021]])</f>
        <v>{id:136,title: "María, madre de la Iglesia", subtitle: "Juan 19,26-34", category: "Precatecumenado", moments: ["Cuaresma", "Virgen"], url: "/cantos/resucito/m/mariamadredelaiglesia.html"},</v>
      </c>
      <c r="AK111" t="str">
        <f>UPPER(Table1345683[[#This Row],[Titulo]])</f>
        <v>MARÍA, MADRE DE LA IGLESIA</v>
      </c>
      <c r="AL111" t="str">
        <f>LOWER(SUBSTITUTE(Table1345683[[#This Row],[CANTO]], " ", ""))</f>
        <v>maría,madredelaiglesia</v>
      </c>
      <c r="AM111" t="str">
        <f>Table1345683[[#This Row],[Subtitle5]]</f>
        <v>Juan 19,26-34</v>
      </c>
      <c r="AO111" t="str">
        <f>[1]!Table1[[#Headers],[CANTO]]</f>
        <v>CANTO</v>
      </c>
      <c r="AP111" t="str">
        <f>Table1345683[[#This Row],[CANTO]]</f>
        <v>MARÍA, MADRE DE LA IGLESIA</v>
      </c>
    </row>
    <row r="112" spans="1:42" x14ac:dyDescent="0.35">
      <c r="A112">
        <v>112</v>
      </c>
      <c r="B112" t="s">
        <v>42</v>
      </c>
      <c r="C112">
        <v>137</v>
      </c>
      <c r="D112" t="s">
        <v>43</v>
      </c>
      <c r="E112" t="s">
        <v>44</v>
      </c>
      <c r="F112" t="s">
        <v>45</v>
      </c>
      <c r="G112" t="s">
        <v>339</v>
      </c>
      <c r="H112" t="s">
        <v>47</v>
      </c>
      <c r="I112" t="s">
        <v>48</v>
      </c>
      <c r="J112" t="s">
        <v>45</v>
      </c>
      <c r="K112" t="s">
        <v>340</v>
      </c>
      <c r="L112" t="s">
        <v>50</v>
      </c>
      <c r="M112" t="s">
        <v>51</v>
      </c>
      <c r="N112" t="s">
        <v>45</v>
      </c>
      <c r="O112" t="s">
        <v>58</v>
      </c>
      <c r="P112" t="s">
        <v>45</v>
      </c>
      <c r="Q112" t="s">
        <v>53</v>
      </c>
      <c r="R112" t="s">
        <v>45</v>
      </c>
      <c r="S112" t="s">
        <v>93</v>
      </c>
      <c r="T112" t="str">
        <f>IF(Table1345683[[#This Row],[Pentecostés]]="","",""", """)</f>
        <v>", "</v>
      </c>
      <c r="U112" t="s">
        <v>28</v>
      </c>
      <c r="V112" t="str">
        <f>IF(Table1345683[[#This Row],[Virgen]]="","",""", """)</f>
        <v>", "</v>
      </c>
      <c r="W112" t="s">
        <v>66</v>
      </c>
      <c r="X112" t="str">
        <f>IF(Table1345683[[#This Row],[Niños]]="","",""", """)</f>
        <v/>
      </c>
      <c r="Z112" t="str">
        <f>IF(Table1345683[[#This Row],[Laudes]]="","",""", """)</f>
        <v/>
      </c>
      <c r="AB112" t="str">
        <f>IF(Table1345683[[#This Row],[Entrada]]="","",""", """)</f>
        <v/>
      </c>
      <c r="AD112" t="s">
        <v>54</v>
      </c>
      <c r="AE112" s="4" t="str" cm="1">
        <f t="array" ref="AE11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AG112, "/", _xlpm.texto_limpio, ".html")
)</f>
        <v>/cantos/resucito/m/mariamadredelcaminoardiente.html</v>
      </c>
      <c r="AF112" t="s">
        <v>55</v>
      </c>
      <c r="AG112" t="str">
        <f>IF(Table1345683[[#This Row],[Categoria]]="Liturgia","liturgia",LOWER(LEFT(Table1345683[[#This Row],[Titulo]],1)))</f>
        <v>m</v>
      </c>
      <c r="AH112" t="str">
        <f>LOWER(LEFT(Table1345683[[#This Row],[Titulo]],1))</f>
        <v>m</v>
      </c>
      <c r="AI112" t="str">
        <f>LOWER(LEFT(Table1345683[[#This Row],[Categoria]],1))</f>
        <v>p</v>
      </c>
      <c r="AJ112" t="str">
        <f>_xlfn.CONCAT(Table1345683[[#This Row],[ID]:[c021]])</f>
        <v>{id:137,title: "María, madre del camino ardiente", subtitle: "Himno a la Virgen del Tercer Milenio (Kiko Argüello)", category: "Precatecumenado", moments: ["Adviento", "Entrada", "Antiguo Testamento"], url: "/cantos/resucito/m/mariamadredelcaminoardiente.html"},</v>
      </c>
      <c r="AK112" t="str">
        <f>UPPER(Table1345683[[#This Row],[Titulo]])</f>
        <v>MARÍA, MADRE DEL CAMINO ARDIENTE</v>
      </c>
      <c r="AL112" t="str">
        <f>LOWER(SUBSTITUTE(Table1345683[[#This Row],[CANTO]], " ", ""))</f>
        <v>maría,madredelcaminoardiente</v>
      </c>
      <c r="AM112" t="str">
        <f>Table1345683[[#This Row],[Subtitle5]]</f>
        <v>Himno a la Virgen del Tercer Milenio (Kiko Argüello)</v>
      </c>
      <c r="AO112" t="str">
        <f>[1]!Table1[[#Headers],[CANTO]]</f>
        <v>CANTO</v>
      </c>
      <c r="AP112" t="str">
        <f>Table1345683[[#This Row],[CANTO]]</f>
        <v>MARÍA, MADRE DEL CAMINO ARDIENTE</v>
      </c>
    </row>
    <row r="113" spans="1:42" x14ac:dyDescent="0.35">
      <c r="A113">
        <v>113</v>
      </c>
      <c r="B113" t="s">
        <v>42</v>
      </c>
      <c r="C113">
        <v>138</v>
      </c>
      <c r="D113" t="s">
        <v>43</v>
      </c>
      <c r="E113" t="s">
        <v>44</v>
      </c>
      <c r="F113" t="s">
        <v>45</v>
      </c>
      <c r="G113" t="s">
        <v>341</v>
      </c>
      <c r="H113" t="s">
        <v>47</v>
      </c>
      <c r="I113" t="s">
        <v>48</v>
      </c>
      <c r="J113" t="s">
        <v>45</v>
      </c>
      <c r="K113" t="s">
        <v>342</v>
      </c>
      <c r="L113" t="s">
        <v>50</v>
      </c>
      <c r="M113" t="s">
        <v>51</v>
      </c>
      <c r="N113" t="s">
        <v>45</v>
      </c>
      <c r="O113" t="s">
        <v>58</v>
      </c>
      <c r="P113" t="s">
        <v>45</v>
      </c>
      <c r="Q113" t="s">
        <v>53</v>
      </c>
      <c r="R113" t="s">
        <v>45</v>
      </c>
      <c r="S113" t="s">
        <v>66</v>
      </c>
      <c r="T113" t="str">
        <f>IF(Table1345683[[#This Row],[Pentecostés]]="","",""", """)</f>
        <v/>
      </c>
      <c r="V113" t="str">
        <f>IF(Table1345683[[#This Row],[Virgen]]="","",""", """)</f>
        <v/>
      </c>
      <c r="X113" t="str">
        <f>IF(Table1345683[[#This Row],[Niños]]="","",""", """)</f>
        <v/>
      </c>
      <c r="Z113" t="str">
        <f>IF(Table1345683[[#This Row],[Laudes]]="","",""", """)</f>
        <v/>
      </c>
      <c r="AB113" t="str">
        <f>IF(Table1345683[[#This Row],[Entrada]]="","",""", """)</f>
        <v/>
      </c>
      <c r="AD113" t="s">
        <v>54</v>
      </c>
      <c r="AE113" s="4" t="str" cm="1">
        <f t="array" ref="AE11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AG113, "/", _xlpm.texto_limpio, ".html")
)</f>
        <v>/cantos/resucito/m/mariapequenamaria.html</v>
      </c>
      <c r="AF113" t="s">
        <v>55</v>
      </c>
      <c r="AG113" t="str">
        <f>IF(Table1345683[[#This Row],[Categoria]]="Liturgia","liturgia",LOWER(LEFT(Table1345683[[#This Row],[Titulo]],1)))</f>
        <v>m</v>
      </c>
      <c r="AH113" t="str">
        <f>LOWER(LEFT(Table1345683[[#This Row],[Titulo]],1))</f>
        <v>m</v>
      </c>
      <c r="AI113" t="str">
        <f>LOWER(LEFT(Table1345683[[#This Row],[Categoria]],1))</f>
        <v>p</v>
      </c>
      <c r="AJ113" t="str">
        <f>_xlfn.CONCAT(Table1345683[[#This Row],[ID]:[c021]])</f>
        <v>{id:138,title: "María, pequeña María", subtitle: "Himno a la Virgen María (Kiko Argüello)", category: "Precatecumenado", moments: ["Antiguo Testamento"], url: "/cantos/resucito/m/mariapequenamaria.html"},</v>
      </c>
      <c r="AK113" t="str">
        <f>UPPER(Table1345683[[#This Row],[Titulo]])</f>
        <v>MARÍA, PEQUEÑA MARÍA</v>
      </c>
      <c r="AL113" t="str">
        <f>LOWER(SUBSTITUTE(Table1345683[[#This Row],[CANTO]], " ", ""))</f>
        <v>maría,pequeñamaría</v>
      </c>
      <c r="AM113" t="str">
        <f>Table1345683[[#This Row],[Subtitle5]]</f>
        <v>Himno a la Virgen María (Kiko Argüello)</v>
      </c>
      <c r="AO113" t="str">
        <f>[1]!Table1[[#Headers],[CANTO]]</f>
        <v>CANTO</v>
      </c>
      <c r="AP113" t="str">
        <f>Table1345683[[#This Row],[CANTO]]</f>
        <v>MARÍA, PEQUEÑA MARÍA</v>
      </c>
    </row>
    <row r="114" spans="1:42" x14ac:dyDescent="0.35">
      <c r="A114">
        <v>114</v>
      </c>
      <c r="B114" t="s">
        <v>42</v>
      </c>
      <c r="C114">
        <v>139</v>
      </c>
      <c r="D114" t="s">
        <v>43</v>
      </c>
      <c r="E114" t="s">
        <v>44</v>
      </c>
      <c r="F114" t="s">
        <v>45</v>
      </c>
      <c r="G114" t="s">
        <v>343</v>
      </c>
      <c r="H114" t="s">
        <v>47</v>
      </c>
      <c r="I114" t="s">
        <v>48</v>
      </c>
      <c r="J114" t="s">
        <v>45</v>
      </c>
      <c r="K114" t="s">
        <v>344</v>
      </c>
      <c r="L114" t="s">
        <v>50</v>
      </c>
      <c r="M114" t="s">
        <v>51</v>
      </c>
      <c r="N114" t="s">
        <v>45</v>
      </c>
      <c r="O114" t="s">
        <v>58</v>
      </c>
      <c r="P114" t="s">
        <v>45</v>
      </c>
      <c r="Q114" t="s">
        <v>53</v>
      </c>
      <c r="R114" t="s">
        <v>45</v>
      </c>
      <c r="S114" t="s">
        <v>18</v>
      </c>
      <c r="T114" t="str">
        <f>IF(Table1345683[[#This Row],[Pentecostés]]="","",""", """)</f>
        <v>", "</v>
      </c>
      <c r="U114" t="s">
        <v>59</v>
      </c>
      <c r="V114" t="str">
        <f>IF(Table1345683[[#This Row],[Virgen]]="","",""", """)</f>
        <v>", "</v>
      </c>
      <c r="W114" t="s">
        <v>66</v>
      </c>
      <c r="X114" t="str">
        <f>IF(Table1345683[[#This Row],[Niños]]="","",""", """)</f>
        <v/>
      </c>
      <c r="Z114" t="str">
        <f>IF(Table1345683[[#This Row],[Laudes]]="","",""", """)</f>
        <v/>
      </c>
      <c r="AB114" t="str">
        <f>IF(Table1345683[[#This Row],[Entrada]]="","",""", """)</f>
        <v/>
      </c>
      <c r="AD114" t="s">
        <v>54</v>
      </c>
      <c r="AE114" s="4" t="str" cm="1">
        <f t="array" ref="AE11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AG114, "/", _xlpm.texto_limpio, ".html")
)</f>
        <v>/cantos/resucito/m/meensenaraselcaminodelavida.html</v>
      </c>
      <c r="AF114" t="s">
        <v>55</v>
      </c>
      <c r="AG114" t="str">
        <f>IF(Table1345683[[#This Row],[Categoria]]="Liturgia","liturgia",LOWER(LEFT(Table1345683[[#This Row],[Titulo]],1)))</f>
        <v>m</v>
      </c>
      <c r="AH114" t="str">
        <f>LOWER(LEFT(Table1345683[[#This Row],[Titulo]],1))</f>
        <v>m</v>
      </c>
      <c r="AI114" t="str">
        <f>LOWER(LEFT(Table1345683[[#This Row],[Categoria]],1))</f>
        <v>p</v>
      </c>
      <c r="AJ114" t="str">
        <f>_xlfn.CONCAT(Table1345683[[#This Row],[ID]:[c021]])</f>
        <v>{id:139,title: "Me enseñarás el camino de la vida", subtitle: "Sal 16 (15)", category: "Precatecumenado", moments: ["Pascua", "Comunión", "Antiguo Testamento"], url: "/cantos/resucito/m/meensenaraselcaminodelavida.html"},</v>
      </c>
      <c r="AK114" t="str">
        <f>UPPER(Table1345683[[#This Row],[Titulo]])</f>
        <v>ME ENSEÑARÁS EL CAMINO DE LA VIDA</v>
      </c>
      <c r="AL114" t="str">
        <f>LOWER(SUBSTITUTE(Table1345683[[#This Row],[CANTO]], " ", ""))</f>
        <v>meenseñaráselcaminodelavida</v>
      </c>
      <c r="AM114" t="str">
        <f>Table1345683[[#This Row],[Subtitle5]]</f>
        <v>Sal 16 (15)</v>
      </c>
      <c r="AO114" t="str">
        <f>[1]!Table1[[#Headers],[CANTO]]</f>
        <v>CANTO</v>
      </c>
      <c r="AP114" t="str">
        <f>Table1345683[[#This Row],[CANTO]]</f>
        <v>ME ENSEÑARÁS EL CAMINO DE LA VIDA</v>
      </c>
    </row>
    <row r="115" spans="1:42" x14ac:dyDescent="0.35">
      <c r="A115">
        <v>115</v>
      </c>
      <c r="B115" t="s">
        <v>42</v>
      </c>
      <c r="C115">
        <v>140</v>
      </c>
      <c r="D115" t="s">
        <v>43</v>
      </c>
      <c r="E115" t="s">
        <v>44</v>
      </c>
      <c r="F115" t="s">
        <v>45</v>
      </c>
      <c r="G115" t="s">
        <v>345</v>
      </c>
      <c r="H115" t="s">
        <v>47</v>
      </c>
      <c r="I115" t="s">
        <v>48</v>
      </c>
      <c r="J115" t="s">
        <v>45</v>
      </c>
      <c r="K115" t="s">
        <v>346</v>
      </c>
      <c r="L115" t="s">
        <v>50</v>
      </c>
      <c r="M115" t="s">
        <v>51</v>
      </c>
      <c r="N115" t="s">
        <v>45</v>
      </c>
      <c r="O115" t="s">
        <v>58</v>
      </c>
      <c r="P115" t="s">
        <v>45</v>
      </c>
      <c r="Q115" t="s">
        <v>53</v>
      </c>
      <c r="R115" t="s">
        <v>45</v>
      </c>
      <c r="S115" t="s">
        <v>101</v>
      </c>
      <c r="T115" t="str">
        <f>IF(Table1345683[[#This Row],[Pentecostés]]="","",""", """)</f>
        <v>", "</v>
      </c>
      <c r="U115" t="s">
        <v>66</v>
      </c>
      <c r="V115" t="str">
        <f>IF(Table1345683[[#This Row],[Virgen]]="","",""", """)</f>
        <v/>
      </c>
      <c r="X115" t="str">
        <f>IF(Table1345683[[#This Row],[Niños]]="","",""", """)</f>
        <v/>
      </c>
      <c r="Z115" t="str">
        <f>IF(Table1345683[[#This Row],[Laudes]]="","",""", """)</f>
        <v/>
      </c>
      <c r="AB115" t="str">
        <f>IF(Table1345683[[#This Row],[Entrada]]="","",""", """)</f>
        <v/>
      </c>
      <c r="AD115" t="s">
        <v>54</v>
      </c>
      <c r="AE115" s="4" t="str" cm="1">
        <f t="array" ref="AE11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AG115, "/", _xlpm.texto_limpio, ".html")
)</f>
        <v>/cantos/resucito/m/mehasseducidosenor.html</v>
      </c>
      <c r="AF115" t="s">
        <v>55</v>
      </c>
      <c r="AG115" t="str">
        <f>IF(Table1345683[[#This Row],[Categoria]]="Liturgia","liturgia",LOWER(LEFT(Table1345683[[#This Row],[Titulo]],1)))</f>
        <v>m</v>
      </c>
      <c r="AH115" t="str">
        <f>LOWER(LEFT(Table1345683[[#This Row],[Titulo]],1))</f>
        <v>m</v>
      </c>
      <c r="AI115" t="str">
        <f>LOWER(LEFT(Table1345683[[#This Row],[Categoria]],1))</f>
        <v>p</v>
      </c>
      <c r="AJ115" t="str">
        <f>_xlfn.CONCAT(Table1345683[[#This Row],[ID]:[c021]])</f>
        <v>{id:140,title: "Me has seducido, Señor", subtitle: "Jeremias 20,7-18", category: "Precatecumenado", moments: ["Paz", "Antiguo Testamento"], url: "/cantos/resucito/m/mehasseducidosenor.html"},</v>
      </c>
      <c r="AK115" t="str">
        <f>UPPER(Table1345683[[#This Row],[Titulo]])</f>
        <v>ME HAS SEDUCIDO, SEÑOR</v>
      </c>
      <c r="AL115" t="str">
        <f>LOWER(SUBSTITUTE(Table1345683[[#This Row],[CANTO]], " ", ""))</f>
        <v>mehasseducido,señor</v>
      </c>
      <c r="AM115" t="str">
        <f>Table1345683[[#This Row],[Subtitle5]]</f>
        <v>Jeremias 20,7-18</v>
      </c>
      <c r="AO115" t="str">
        <f>[1]!Table1[[#Headers],[CANTO]]</f>
        <v>CANTO</v>
      </c>
      <c r="AP115" t="str">
        <f>Table1345683[[#This Row],[CANTO]]</f>
        <v>ME HAS SEDUCIDO, SEÑOR</v>
      </c>
    </row>
    <row r="116" spans="1:42" x14ac:dyDescent="0.35">
      <c r="A116">
        <v>116</v>
      </c>
      <c r="B116" t="s">
        <v>42</v>
      </c>
      <c r="C116">
        <v>142</v>
      </c>
      <c r="D116" t="s">
        <v>43</v>
      </c>
      <c r="E116" t="s">
        <v>44</v>
      </c>
      <c r="F116" t="s">
        <v>45</v>
      </c>
      <c r="G116" t="s">
        <v>349</v>
      </c>
      <c r="H116" t="s">
        <v>47</v>
      </c>
      <c r="I116" t="s">
        <v>48</v>
      </c>
      <c r="J116" t="s">
        <v>45</v>
      </c>
      <c r="K116" t="s">
        <v>350</v>
      </c>
      <c r="L116" t="s">
        <v>50</v>
      </c>
      <c r="M116" t="s">
        <v>51</v>
      </c>
      <c r="N116" t="s">
        <v>45</v>
      </c>
      <c r="O116" t="s">
        <v>58</v>
      </c>
      <c r="P116" t="s">
        <v>45</v>
      </c>
      <c r="Q116" t="s">
        <v>53</v>
      </c>
      <c r="R116" t="s">
        <v>45</v>
      </c>
      <c r="S116" t="s">
        <v>66</v>
      </c>
      <c r="T116" t="str">
        <f>IF(Table1345683[[#This Row],[Pentecostés]]="","",""", """)</f>
        <v/>
      </c>
      <c r="V116" t="str">
        <f>IF(Table1345683[[#This Row],[Virgen]]="","",""", """)</f>
        <v/>
      </c>
      <c r="X116" t="str">
        <f>IF(Table1345683[[#This Row],[Niños]]="","",""", """)</f>
        <v/>
      </c>
      <c r="Z116" t="str">
        <f>IF(Table1345683[[#This Row],[Laudes]]="","",""", """)</f>
        <v/>
      </c>
      <c r="AB116" t="str">
        <f>IF(Table1345683[[#This Row],[Entrada]]="","",""", """)</f>
        <v/>
      </c>
      <c r="AD116" t="s">
        <v>54</v>
      </c>
      <c r="AE116" s="4" t="str" cm="1">
        <f t="array" ref="AE11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AG116, "/", _xlpm.texto_limpio, ".html")
)</f>
        <v>/cantos/resucito/m/miradqueestupendo.html</v>
      </c>
      <c r="AF116" t="s">
        <v>55</v>
      </c>
      <c r="AG116" t="str">
        <f>IF(Table1345683[[#This Row],[Categoria]]="Liturgia","liturgia",LOWER(LEFT(Table1345683[[#This Row],[Titulo]],1)))</f>
        <v>m</v>
      </c>
      <c r="AH116" t="str">
        <f>LOWER(LEFT(Table1345683[[#This Row],[Titulo]],1))</f>
        <v>m</v>
      </c>
      <c r="AI116" t="str">
        <f>LOWER(LEFT(Table1345683[[#This Row],[Categoria]],1))</f>
        <v>p</v>
      </c>
      <c r="AJ116" t="str">
        <f>_xlfn.CONCAT(Table1345683[[#This Row],[ID]:[c021]])</f>
        <v>{id:142,title: "Mirad qué estupendo", subtitle: "Sal 133 (132)", category: "Precatecumenado", moments: ["Antiguo Testamento"], url: "/cantos/resucito/m/miradqueestupendo.html"},</v>
      </c>
      <c r="AK116" t="str">
        <f>UPPER(Table1345683[[#This Row],[Titulo]])</f>
        <v>MIRAD QUÉ ESTUPENDO</v>
      </c>
      <c r="AL116" t="str">
        <f>LOWER(SUBSTITUTE(Table1345683[[#This Row],[CANTO]], " ", ""))</f>
        <v>miradquéestupendo</v>
      </c>
      <c r="AM116" t="str">
        <f>Table1345683[[#This Row],[Subtitle5]]</f>
        <v>Sal 133 (132)</v>
      </c>
      <c r="AO116" t="str">
        <f>[1]!Table1[[#Headers],[CANTO]]</f>
        <v>CANTO</v>
      </c>
      <c r="AP116" t="str">
        <f>Table1345683[[#This Row],[CANTO]]</f>
        <v>MIRAD QUÉ ESTUPENDO</v>
      </c>
    </row>
    <row r="117" spans="1:42" x14ac:dyDescent="0.35">
      <c r="A117">
        <v>117</v>
      </c>
      <c r="B117" t="s">
        <v>42</v>
      </c>
      <c r="C117">
        <v>144</v>
      </c>
      <c r="D117" t="s">
        <v>43</v>
      </c>
      <c r="E117" t="s">
        <v>44</v>
      </c>
      <c r="F117" t="s">
        <v>45</v>
      </c>
      <c r="G117" t="s">
        <v>353</v>
      </c>
      <c r="H117" t="s">
        <v>47</v>
      </c>
      <c r="I117" t="s">
        <v>48</v>
      </c>
      <c r="J117" t="s">
        <v>45</v>
      </c>
      <c r="K117" t="s">
        <v>354</v>
      </c>
      <c r="L117" t="s">
        <v>50</v>
      </c>
      <c r="M117" t="s">
        <v>51</v>
      </c>
      <c r="N117" t="s">
        <v>45</v>
      </c>
      <c r="O117" t="s">
        <v>58</v>
      </c>
      <c r="P117" t="s">
        <v>45</v>
      </c>
      <c r="Q117" t="s">
        <v>53</v>
      </c>
      <c r="R117" t="s">
        <v>45</v>
      </c>
      <c r="S117" t="s">
        <v>62</v>
      </c>
      <c r="T117" t="str">
        <f>IF(Table1345683[[#This Row],[Pentecostés]]="","",""", """)</f>
        <v/>
      </c>
      <c r="V117" t="str">
        <f>IF(Table1345683[[#This Row],[Virgen]]="","",""", """)</f>
        <v/>
      </c>
      <c r="X117" t="str">
        <f>IF(Table1345683[[#This Row],[Niños]]="","",""", """)</f>
        <v/>
      </c>
      <c r="Z117" t="str">
        <f>IF(Table1345683[[#This Row],[Laudes]]="","",""", """)</f>
        <v/>
      </c>
      <c r="AB117" t="str">
        <f>IF(Table1345683[[#This Row],[Entrada]]="","",""", """)</f>
        <v/>
      </c>
      <c r="AD117" t="s">
        <v>54</v>
      </c>
      <c r="AE117" s="4" t="str" cm="1">
        <f t="array" ref="AE11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AG117, "/", _xlpm.texto_limpio, ".html")
)</f>
        <v>/cantos/resucito/m/misericordiadiosmio.html</v>
      </c>
      <c r="AF117" t="s">
        <v>55</v>
      </c>
      <c r="AG117" t="str">
        <f>IF(Table1345683[[#This Row],[Categoria]]="Liturgia","liturgia",LOWER(LEFT(Table1345683[[#This Row],[Titulo]],1)))</f>
        <v>m</v>
      </c>
      <c r="AH117" t="str">
        <f>LOWER(LEFT(Table1345683[[#This Row],[Titulo]],1))</f>
        <v>m</v>
      </c>
      <c r="AI117" t="str">
        <f>LOWER(LEFT(Table1345683[[#This Row],[Categoria]],1))</f>
        <v>p</v>
      </c>
      <c r="AJ117" t="str">
        <f>_xlfn.CONCAT(Table1345683[[#This Row],[ID]:[c021]])</f>
        <v>{id:144,title: "Misericordia, Dios mío", subtitle: "Sal 51(50)", category: "Precatecumenado", moments: ["Nuevo Testamento"], url: "/cantos/resucito/m/misericordiadiosmio.html"},</v>
      </c>
      <c r="AK117" t="str">
        <f>UPPER(Table1345683[[#This Row],[Titulo]])</f>
        <v>MISERICORDIA, DIOS MÍO</v>
      </c>
      <c r="AL117" t="str">
        <f>LOWER(SUBSTITUTE(Table1345683[[#This Row],[CANTO]], " ", ""))</f>
        <v>misericordia,diosmío</v>
      </c>
      <c r="AM117" t="str">
        <f>Table1345683[[#This Row],[Subtitle5]]</f>
        <v>Sal 51(50)</v>
      </c>
      <c r="AO117" t="str">
        <f>[1]!Table1[[#Headers],[CANTO]]</f>
        <v>CANTO</v>
      </c>
      <c r="AP117" t="str">
        <f>Table1345683[[#This Row],[CANTO]]</f>
        <v>MISERICORDIA, DIOS MÍO</v>
      </c>
    </row>
    <row r="118" spans="1:42" x14ac:dyDescent="0.35">
      <c r="A118">
        <v>118</v>
      </c>
      <c r="B118" t="s">
        <v>42</v>
      </c>
      <c r="C118">
        <v>143</v>
      </c>
      <c r="D118" t="s">
        <v>43</v>
      </c>
      <c r="E118" t="s">
        <v>44</v>
      </c>
      <c r="F118" t="s">
        <v>45</v>
      </c>
      <c r="G118" t="s">
        <v>351</v>
      </c>
      <c r="H118" t="s">
        <v>47</v>
      </c>
      <c r="I118" t="s">
        <v>48</v>
      </c>
      <c r="J118" t="s">
        <v>45</v>
      </c>
      <c r="K118" t="s">
        <v>352</v>
      </c>
      <c r="L118" t="s">
        <v>50</v>
      </c>
      <c r="M118" t="s">
        <v>51</v>
      </c>
      <c r="N118" t="s">
        <v>45</v>
      </c>
      <c r="O118" t="s">
        <v>58</v>
      </c>
      <c r="P118" t="s">
        <v>45</v>
      </c>
      <c r="Q118" t="s">
        <v>53</v>
      </c>
      <c r="R118" t="s">
        <v>45</v>
      </c>
      <c r="S118" t="s">
        <v>18</v>
      </c>
      <c r="T118" t="str">
        <f>IF(Table1345683[[#This Row],[Pentecostés]]="","",""", """)</f>
        <v>", "</v>
      </c>
      <c r="U118" t="s">
        <v>59</v>
      </c>
      <c r="V118" t="str">
        <f>IF(Table1345683[[#This Row],[Virgen]]="","",""", """)</f>
        <v>", "</v>
      </c>
      <c r="W118" t="s">
        <v>62</v>
      </c>
      <c r="X118" t="str">
        <f>IF(Table1345683[[#This Row],[Niños]]="","",""", """)</f>
        <v/>
      </c>
      <c r="Z118" t="str">
        <f>IF(Table1345683[[#This Row],[Laudes]]="","",""", """)</f>
        <v/>
      </c>
      <c r="AB118" t="str">
        <f>IF(Table1345683[[#This Row],[Entrada]]="","",""", """)</f>
        <v/>
      </c>
      <c r="AD118" t="s">
        <v>54</v>
      </c>
      <c r="AE118" s="4" t="str" cm="1">
        <f t="array" ref="AE11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AG118, "/", _xlpm.texto_limpio, ".html")
)</f>
        <v>/cantos/resucito/m/misericordiamiamisericordia.html</v>
      </c>
      <c r="AF118" t="s">
        <v>55</v>
      </c>
      <c r="AG118" t="str">
        <f>IF(Table1345683[[#This Row],[Categoria]]="Liturgia","liturgia",LOWER(LEFT(Table1345683[[#This Row],[Titulo]],1)))</f>
        <v>m</v>
      </c>
      <c r="AH118" t="str">
        <f>LOWER(LEFT(Table1345683[[#This Row],[Titulo]],1))</f>
        <v>m</v>
      </c>
      <c r="AI118" t="str">
        <f>LOWER(LEFT(Table1345683[[#This Row],[Categoria]],1))</f>
        <v>p</v>
      </c>
      <c r="AJ118" t="str">
        <f>_xlfn.CONCAT(Table1345683[[#This Row],[ID]:[c021]])</f>
        <v>{id:143,title: "Misericordia mía, misericordia", subtitle: "Sal 51 (50)", category: "Precatecumenado", moments: ["Pascua", "Comunión", "Nuevo Testamento"], url: "/cantos/resucito/m/misericordiamiamisericordia.html"},</v>
      </c>
      <c r="AK118" t="str">
        <f>UPPER(Table1345683[[#This Row],[Titulo]])</f>
        <v>MISERICORDIA MÍA, MISERICORDIA</v>
      </c>
      <c r="AL118" t="str">
        <f>LOWER(SUBSTITUTE(Table1345683[[#This Row],[CANTO]], " ", ""))</f>
        <v>misericordiamía,misericordia</v>
      </c>
      <c r="AM118" t="str">
        <f>Table1345683[[#This Row],[Subtitle5]]</f>
        <v>Sal 51 (50)</v>
      </c>
      <c r="AO118" t="str">
        <f>[1]!Table1[[#Headers],[CANTO]]</f>
        <v>CANTO</v>
      </c>
      <c r="AP118" t="str">
        <f>Table1345683[[#This Row],[CANTO]]</f>
        <v>MISERICORDIA MÍA, MISERICORDIA</v>
      </c>
    </row>
    <row r="119" spans="1:42" x14ac:dyDescent="0.35">
      <c r="A119">
        <v>119</v>
      </c>
      <c r="B119" t="s">
        <v>42</v>
      </c>
      <c r="C119">
        <v>145</v>
      </c>
      <c r="D119" t="s">
        <v>43</v>
      </c>
      <c r="E119" t="s">
        <v>44</v>
      </c>
      <c r="F119" t="s">
        <v>45</v>
      </c>
      <c r="G119" t="s">
        <v>355</v>
      </c>
      <c r="H119" t="s">
        <v>47</v>
      </c>
      <c r="I119" t="s">
        <v>48</v>
      </c>
      <c r="J119" t="s">
        <v>45</v>
      </c>
      <c r="K119" t="s">
        <v>356</v>
      </c>
      <c r="L119" t="s">
        <v>50</v>
      </c>
      <c r="M119" t="s">
        <v>51</v>
      </c>
      <c r="N119" t="s">
        <v>45</v>
      </c>
      <c r="O119" t="s">
        <v>58</v>
      </c>
      <c r="P119" t="s">
        <v>45</v>
      </c>
      <c r="Q119" t="s">
        <v>53</v>
      </c>
      <c r="R119" t="s">
        <v>45</v>
      </c>
      <c r="S119" t="s">
        <v>171</v>
      </c>
      <c r="T119" t="str">
        <f>IF(Table1345683[[#This Row],[Pentecostés]]="","",""", """)</f>
        <v>", "</v>
      </c>
      <c r="U119" t="s">
        <v>66</v>
      </c>
      <c r="V119" t="str">
        <f>IF(Table1345683[[#This Row],[Virgen]]="","",""", """)</f>
        <v/>
      </c>
      <c r="X119" t="str">
        <f>IF(Table1345683[[#This Row],[Niños]]="","",""", """)</f>
        <v/>
      </c>
      <c r="Z119" t="str">
        <f>IF(Table1345683[[#This Row],[Laudes]]="","",""", """)</f>
        <v/>
      </c>
      <c r="AB119" t="str">
        <f>IF(Table1345683[[#This Row],[Entrada]]="","",""", """)</f>
        <v/>
      </c>
      <c r="AD119" t="s">
        <v>54</v>
      </c>
      <c r="AE119" s="4" t="str" cm="1">
        <f t="array" ref="AE11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AG119, "/", _xlpm.texto_limpio, ".html")
)</f>
        <v>/cantos/resucito/m/muchomehanperseguido.html</v>
      </c>
      <c r="AF119" t="s">
        <v>55</v>
      </c>
      <c r="AG119" t="str">
        <f>IF(Table1345683[[#This Row],[Categoria]]="Liturgia","liturgia",LOWER(LEFT(Table1345683[[#This Row],[Titulo]],1)))</f>
        <v>m</v>
      </c>
      <c r="AH119" t="str">
        <f>LOWER(LEFT(Table1345683[[#This Row],[Titulo]],1))</f>
        <v>m</v>
      </c>
      <c r="AI119" t="str">
        <f>LOWER(LEFT(Table1345683[[#This Row],[Categoria]],1))</f>
        <v>p</v>
      </c>
      <c r="AJ119" t="str">
        <f>_xlfn.CONCAT(Table1345683[[#This Row],[ID]:[c021]])</f>
        <v>{id:145,title: "Mucho me han perseguido", subtitle: "Sal 129 (128)", category: "Precatecumenado", moments: ["Fracción del Pan", "Antiguo Testamento"], url: "/cantos/resucito/m/muchomehanperseguido.html"},</v>
      </c>
      <c r="AK119" t="str">
        <f>UPPER(Table1345683[[#This Row],[Titulo]])</f>
        <v>MUCHO ME HAN PERSEGUIDO</v>
      </c>
      <c r="AL119" t="str">
        <f>LOWER(SUBSTITUTE(Table1345683[[#This Row],[CANTO]], " ", ""))</f>
        <v>muchomehanperseguido</v>
      </c>
      <c r="AM119" t="str">
        <f>Table1345683[[#This Row],[Subtitle5]]</f>
        <v>Sal 129 (128)</v>
      </c>
      <c r="AO119" t="str">
        <f>[1]!Table1[[#Headers],[CANTO]]</f>
        <v>CANTO</v>
      </c>
      <c r="AP119" t="str">
        <f>Table1345683[[#This Row],[CANTO]]</f>
        <v>MUCHO ME HAN PERSEGUIDO</v>
      </c>
    </row>
    <row r="120" spans="1:42" x14ac:dyDescent="0.35">
      <c r="A120">
        <v>120</v>
      </c>
      <c r="B120" t="s">
        <v>42</v>
      </c>
      <c r="C120">
        <v>147</v>
      </c>
      <c r="D120" t="s">
        <v>43</v>
      </c>
      <c r="E120" t="s">
        <v>44</v>
      </c>
      <c r="F120" t="s">
        <v>45</v>
      </c>
      <c r="G120" t="s">
        <v>359</v>
      </c>
      <c r="H120" t="s">
        <v>47</v>
      </c>
      <c r="I120" t="s">
        <v>48</v>
      </c>
      <c r="J120" t="s">
        <v>45</v>
      </c>
      <c r="K120" t="s">
        <v>360</v>
      </c>
      <c r="L120" t="s">
        <v>50</v>
      </c>
      <c r="M120" t="s">
        <v>51</v>
      </c>
      <c r="N120" t="s">
        <v>45</v>
      </c>
      <c r="O120" t="s">
        <v>58</v>
      </c>
      <c r="P120" t="s">
        <v>45</v>
      </c>
      <c r="Q120" t="s">
        <v>53</v>
      </c>
      <c r="R120" t="s">
        <v>45</v>
      </c>
      <c r="S120" t="s">
        <v>65</v>
      </c>
      <c r="T120" t="str">
        <f>IF(Table1345683[[#This Row],[Pentecostés]]="","",""", """)</f>
        <v>", "</v>
      </c>
      <c r="U120" t="s">
        <v>66</v>
      </c>
      <c r="V120" t="str">
        <f>IF(Table1345683[[#This Row],[Virgen]]="","",""", """)</f>
        <v/>
      </c>
      <c r="X120" t="str">
        <f>IF(Table1345683[[#This Row],[Niños]]="","",""", """)</f>
        <v/>
      </c>
      <c r="Z120" t="str">
        <f>IF(Table1345683[[#This Row],[Laudes]]="","",""", """)</f>
        <v/>
      </c>
      <c r="AB120" t="str">
        <f>IF(Table1345683[[#This Row],[Entrada]]="","",""", """)</f>
        <v/>
      </c>
      <c r="AD120" t="s">
        <v>54</v>
      </c>
      <c r="AE120" s="4" t="str" cm="1">
        <f t="array" ref="AE12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AG120, "/", _xlpm.texto_limpio, ".html")
)</f>
        <v>/cantos/resucito/n/noestaaquiresucito.html</v>
      </c>
      <c r="AF120" t="s">
        <v>55</v>
      </c>
      <c r="AG120" t="str">
        <f>IF(Table1345683[[#This Row],[Categoria]]="Liturgia","liturgia",LOWER(LEFT(Table1345683[[#This Row],[Titulo]],1)))</f>
        <v>n</v>
      </c>
      <c r="AH120" t="str">
        <f>LOWER(LEFT(Table1345683[[#This Row],[Titulo]],1))</f>
        <v>n</v>
      </c>
      <c r="AI120" t="str">
        <f>LOWER(LEFT(Table1345683[[#This Row],[Categoria]],1))</f>
        <v>p</v>
      </c>
      <c r="AJ120" t="str">
        <f>_xlfn.CONCAT(Table1345683[[#This Row],[ID]:[c021]])</f>
        <v>{id:147,title: "No está aquí, resucitó", subtitle: "Mateo 28,1-8", category: "Precatecumenado", moments: ["Cuaresma", "Antiguo Testamento"], url: "/cantos/resucito/n/noestaaquiresucito.html"},</v>
      </c>
      <c r="AK120" t="str">
        <f>UPPER(Table1345683[[#This Row],[Titulo]])</f>
        <v>NO ESTÁ AQUÍ, RESUCITÓ</v>
      </c>
      <c r="AL120" t="str">
        <f>LOWER(SUBSTITUTE(Table1345683[[#This Row],[CANTO]], " ", ""))</f>
        <v>noestáaquí,resucitó</v>
      </c>
      <c r="AM120" t="str">
        <f>Table1345683[[#This Row],[Subtitle5]]</f>
        <v>Mateo 28,1-8</v>
      </c>
      <c r="AO120" t="str">
        <f>[1]!Table1[[#Headers],[CANTO]]</f>
        <v>CANTO</v>
      </c>
      <c r="AP120" t="str">
        <f>Table1345683[[#This Row],[CANTO]]</f>
        <v>NO ESTÁ AQUÍ, RESUCITÓ</v>
      </c>
    </row>
    <row r="121" spans="1:42" x14ac:dyDescent="0.35">
      <c r="A121">
        <v>121</v>
      </c>
      <c r="B121" t="s">
        <v>42</v>
      </c>
      <c r="C121">
        <v>148</v>
      </c>
      <c r="D121" t="s">
        <v>43</v>
      </c>
      <c r="E121" t="s">
        <v>44</v>
      </c>
      <c r="F121" t="s">
        <v>45</v>
      </c>
      <c r="G121" t="s">
        <v>361</v>
      </c>
      <c r="H121" t="s">
        <v>47</v>
      </c>
      <c r="I121" t="s">
        <v>48</v>
      </c>
      <c r="J121" t="s">
        <v>45</v>
      </c>
      <c r="K121" t="s">
        <v>362</v>
      </c>
      <c r="L121" t="s">
        <v>50</v>
      </c>
      <c r="M121" t="s">
        <v>51</v>
      </c>
      <c r="N121" t="s">
        <v>45</v>
      </c>
      <c r="O121" t="s">
        <v>58</v>
      </c>
      <c r="P121" t="s">
        <v>45</v>
      </c>
      <c r="Q121" t="s">
        <v>53</v>
      </c>
      <c r="R121" t="s">
        <v>45</v>
      </c>
      <c r="S121" t="s">
        <v>18</v>
      </c>
      <c r="T121" t="str">
        <f>IF(Table1345683[[#This Row],[Pentecostés]]="","",""", """)</f>
        <v>", "</v>
      </c>
      <c r="U121" t="s">
        <v>62</v>
      </c>
      <c r="V121" t="str">
        <f>IF(Table1345683[[#This Row],[Virgen]]="","",""", """)</f>
        <v/>
      </c>
      <c r="X121" t="str">
        <f>IF(Table1345683[[#This Row],[Niños]]="","",""", """)</f>
        <v/>
      </c>
      <c r="Z121" t="str">
        <f>IF(Table1345683[[#This Row],[Laudes]]="","",""", """)</f>
        <v/>
      </c>
      <c r="AB121" t="str">
        <f>IF(Table1345683[[#This Row],[Entrada]]="","",""", """)</f>
        <v/>
      </c>
      <c r="AD121" t="s">
        <v>54</v>
      </c>
      <c r="AE121" s="4" t="str" cm="1">
        <f t="array" ref="AE12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AG121, "/", _xlpm.texto_limpio, ".html")
)</f>
        <v>/cantos/resucito/n/nohayenelparecer.html</v>
      </c>
      <c r="AF121" t="s">
        <v>55</v>
      </c>
      <c r="AG121" t="str">
        <f>IF(Table1345683[[#This Row],[Categoria]]="Liturgia","liturgia",LOWER(LEFT(Table1345683[[#This Row],[Titulo]],1)))</f>
        <v>n</v>
      </c>
      <c r="AH121" t="str">
        <f>LOWER(LEFT(Table1345683[[#This Row],[Titulo]],1))</f>
        <v>n</v>
      </c>
      <c r="AI121" t="str">
        <f>LOWER(LEFT(Table1345683[[#This Row],[Categoria]],1))</f>
        <v>p</v>
      </c>
      <c r="AJ121" t="str">
        <f>_xlfn.CONCAT(Table1345683[[#This Row],[ID]:[c021]])</f>
        <v>{id:148,title: "No hay en él parecer", subtitle: "Isaías 53,2ss - Cuarto canto del Siervo de Yahveh", category: "Precatecumenado", moments: ["Pascua", "Nuevo Testamento"], url: "/cantos/resucito/n/nohayenelparecer.html"},</v>
      </c>
      <c r="AK121" t="str">
        <f>UPPER(Table1345683[[#This Row],[Titulo]])</f>
        <v>NO HAY EN ÉL PARECER</v>
      </c>
      <c r="AL121" t="str">
        <f>LOWER(SUBSTITUTE(Table1345683[[#This Row],[CANTO]], " ", ""))</f>
        <v>nohayenélparecer</v>
      </c>
      <c r="AM121" t="str">
        <f>Table1345683[[#This Row],[Subtitle5]]</f>
        <v>Isaías 53,2ss - Cuarto canto del Siervo de Yahveh</v>
      </c>
      <c r="AO121" t="str">
        <f>[1]!Table1[[#Headers],[CANTO]]</f>
        <v>CANTO</v>
      </c>
      <c r="AP121" t="str">
        <f>Table1345683[[#This Row],[CANTO]]</f>
        <v>NO HAY EN ÉL PARECER</v>
      </c>
    </row>
    <row r="122" spans="1:42" x14ac:dyDescent="0.35">
      <c r="A122">
        <v>122</v>
      </c>
      <c r="B122" t="s">
        <v>42</v>
      </c>
      <c r="C122">
        <v>151</v>
      </c>
      <c r="D122" t="s">
        <v>43</v>
      </c>
      <c r="E122" t="s">
        <v>44</v>
      </c>
      <c r="F122" t="s">
        <v>45</v>
      </c>
      <c r="G122" t="s">
        <v>367</v>
      </c>
      <c r="H122" t="s">
        <v>47</v>
      </c>
      <c r="I122" t="s">
        <v>48</v>
      </c>
      <c r="J122" t="s">
        <v>45</v>
      </c>
      <c r="K122" t="s">
        <v>368</v>
      </c>
      <c r="L122" t="s">
        <v>50</v>
      </c>
      <c r="M122" t="s">
        <v>51</v>
      </c>
      <c r="N122" t="s">
        <v>45</v>
      </c>
      <c r="O122" t="s">
        <v>58</v>
      </c>
      <c r="P122" t="s">
        <v>45</v>
      </c>
      <c r="Q122" t="s">
        <v>53</v>
      </c>
      <c r="R122" t="s">
        <v>45</v>
      </c>
      <c r="S122" t="s">
        <v>93</v>
      </c>
      <c r="T122" t="str">
        <f>IF(Table1345683[[#This Row],[Pentecostés]]="","",""", """)</f>
        <v>", "</v>
      </c>
      <c r="U122" t="s">
        <v>26</v>
      </c>
      <c r="V122" t="str">
        <f>IF(Table1345683[[#This Row],[Virgen]]="","",""", """)</f>
        <v>", "</v>
      </c>
      <c r="W122" t="s">
        <v>66</v>
      </c>
      <c r="X122" t="str">
        <f>IF(Table1345683[[#This Row],[Niños]]="","",""", """)</f>
        <v/>
      </c>
      <c r="Z122" t="str">
        <f>IF(Table1345683[[#This Row],[Laudes]]="","",""", """)</f>
        <v/>
      </c>
      <c r="AB122" t="str">
        <f>IF(Table1345683[[#This Row],[Entrada]]="","",""", """)</f>
        <v/>
      </c>
      <c r="AD122" t="s">
        <v>54</v>
      </c>
      <c r="AE122" s="4" t="str" cm="1">
        <f t="array" ref="AE12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AG122, "/", _xlpm.texto_limpio, ".html")
)</f>
        <v>/cantos/resucito/n/nolimetangere.html</v>
      </c>
      <c r="AF122" t="s">
        <v>55</v>
      </c>
      <c r="AG122" t="str">
        <f>IF(Table1345683[[#This Row],[Categoria]]="Liturgia","liturgia",LOWER(LEFT(Table1345683[[#This Row],[Titulo]],1)))</f>
        <v>n</v>
      </c>
      <c r="AH122" t="str">
        <f>LOWER(LEFT(Table1345683[[#This Row],[Titulo]],1))</f>
        <v>n</v>
      </c>
      <c r="AI122" t="str">
        <f>LOWER(LEFT(Table1345683[[#This Row],[Categoria]],1))</f>
        <v>p</v>
      </c>
      <c r="AJ122" t="str">
        <f>_xlfn.CONCAT(Table1345683[[#This Row],[ID]:[c021]])</f>
        <v>{id:151,title: "Noli me tangere", subtitle: "Juan 20,15-17", category: "Precatecumenado", moments: ["Adviento", "Laudes", "Antiguo Testamento"], url: "/cantos/resucito/n/nolimetangere.html"},</v>
      </c>
      <c r="AK122" t="str">
        <f>UPPER(Table1345683[[#This Row],[Titulo]])</f>
        <v>NOLI ME TANGERE</v>
      </c>
      <c r="AL122" t="str">
        <f>LOWER(SUBSTITUTE(Table1345683[[#This Row],[CANTO]], " ", ""))</f>
        <v>nolimetangere</v>
      </c>
      <c r="AM122" t="str">
        <f>Table1345683[[#This Row],[Subtitle5]]</f>
        <v>Juan 20,15-17</v>
      </c>
      <c r="AO122" t="str">
        <f>[1]!Table1[[#Headers],[CANTO]]</f>
        <v>CANTO</v>
      </c>
      <c r="AP122" t="str">
        <f>Table1345683[[#This Row],[CANTO]]</f>
        <v>NOLI ME TANGERE</v>
      </c>
    </row>
    <row r="123" spans="1:42" x14ac:dyDescent="0.35">
      <c r="A123">
        <v>123</v>
      </c>
      <c r="B123" t="s">
        <v>42</v>
      </c>
      <c r="C123">
        <v>152</v>
      </c>
      <c r="D123" t="s">
        <v>43</v>
      </c>
      <c r="E123" t="s">
        <v>44</v>
      </c>
      <c r="F123" t="s">
        <v>45</v>
      </c>
      <c r="G123" t="s">
        <v>369</v>
      </c>
      <c r="H123" t="s">
        <v>47</v>
      </c>
      <c r="I123" t="s">
        <v>48</v>
      </c>
      <c r="J123" t="s">
        <v>45</v>
      </c>
      <c r="K123" t="s">
        <v>370</v>
      </c>
      <c r="L123" t="s">
        <v>50</v>
      </c>
      <c r="M123" t="s">
        <v>51</v>
      </c>
      <c r="N123" t="s">
        <v>45</v>
      </c>
      <c r="O123" t="s">
        <v>58</v>
      </c>
      <c r="P123" t="s">
        <v>45</v>
      </c>
      <c r="Q123" t="s">
        <v>53</v>
      </c>
      <c r="R123" t="s">
        <v>45</v>
      </c>
      <c r="S123" t="s">
        <v>65</v>
      </c>
      <c r="T123" t="str">
        <f>IF(Table1345683[[#This Row],[Pentecostés]]="","",""", """)</f>
        <v>", "</v>
      </c>
      <c r="U123" t="s">
        <v>171</v>
      </c>
      <c r="V123" t="str">
        <f>IF(Table1345683[[#This Row],[Virgen]]="","",""", """)</f>
        <v>", "</v>
      </c>
      <c r="W123" t="s">
        <v>59</v>
      </c>
      <c r="X123" t="str">
        <f>IF(Table1345683[[#This Row],[Niños]]="","",""", """)</f>
        <v/>
      </c>
      <c r="Z123" t="str">
        <f>IF(Table1345683[[#This Row],[Laudes]]="","",""", """)</f>
        <v/>
      </c>
      <c r="AB123" t="str">
        <f>IF(Table1345683[[#This Row],[Entrada]]="","",""", """)</f>
        <v/>
      </c>
      <c r="AD123" t="s">
        <v>54</v>
      </c>
      <c r="AE123" s="4" t="str" cm="1">
        <f t="array" ref="AE12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AG123, "/", _xlpm.texto_limpio, ".html")
)</f>
        <v>/cantos/resucito/o/ohcieloslloveddeloalto.html</v>
      </c>
      <c r="AF123" t="s">
        <v>55</v>
      </c>
      <c r="AG123" t="str">
        <f>IF(Table1345683[[#This Row],[Categoria]]="Liturgia","liturgia",LOWER(LEFT(Table1345683[[#This Row],[Titulo]],1)))</f>
        <v>o</v>
      </c>
      <c r="AH123" t="str">
        <f>LOWER(LEFT(Table1345683[[#This Row],[Titulo]],1))</f>
        <v>o</v>
      </c>
      <c r="AI123" t="str">
        <f>LOWER(LEFT(Table1345683[[#This Row],[Categoria]],1))</f>
        <v>p</v>
      </c>
      <c r="AJ123" t="str">
        <f>_xlfn.CONCAT(Table1345683[[#This Row],[ID]:[c021]])</f>
        <v>{id:152,title: "Oh cielos, lloved de lo alto", subtitle: "Isaías 45,8", category: "Precatecumenado", moments: ["Cuaresma", "Fracción del Pan", "Comunión"], url: "/cantos/resucito/o/ohcieloslloveddeloalto.html"},</v>
      </c>
      <c r="AK123" t="str">
        <f>UPPER(Table1345683[[#This Row],[Titulo]])</f>
        <v>OH CIELOS, LLOVED DE LO ALTO</v>
      </c>
      <c r="AL123" t="str">
        <f>LOWER(SUBSTITUTE(Table1345683[[#This Row],[CANTO]], " ", ""))</f>
        <v>ohcielos,lloveddeloalto</v>
      </c>
      <c r="AM123" t="str">
        <f>Table1345683[[#This Row],[Subtitle5]]</f>
        <v>Isaías 45,8</v>
      </c>
      <c r="AO123" t="str">
        <f>[1]!Table1[[#Headers],[CANTO]]</f>
        <v>CANTO</v>
      </c>
      <c r="AP123" t="str">
        <f>Table1345683[[#This Row],[CANTO]]</f>
        <v>OH CIELOS, LLOVED DE LO ALTO</v>
      </c>
    </row>
    <row r="124" spans="1:42" x14ac:dyDescent="0.35">
      <c r="A124">
        <v>124</v>
      </c>
      <c r="B124" t="s">
        <v>42</v>
      </c>
      <c r="C124">
        <v>153</v>
      </c>
      <c r="D124" t="s">
        <v>43</v>
      </c>
      <c r="E124" t="s">
        <v>44</v>
      </c>
      <c r="F124" t="s">
        <v>45</v>
      </c>
      <c r="G124" t="s">
        <v>371</v>
      </c>
      <c r="H124" t="s">
        <v>47</v>
      </c>
      <c r="I124" t="s">
        <v>48</v>
      </c>
      <c r="J124" t="s">
        <v>45</v>
      </c>
      <c r="K124" t="s">
        <v>372</v>
      </c>
      <c r="L124" t="s">
        <v>50</v>
      </c>
      <c r="M124" t="s">
        <v>51</v>
      </c>
      <c r="N124" t="s">
        <v>45</v>
      </c>
      <c r="O124" t="s">
        <v>58</v>
      </c>
      <c r="P124" t="s">
        <v>45</v>
      </c>
      <c r="Q124" t="s">
        <v>53</v>
      </c>
      <c r="R124" t="s">
        <v>45</v>
      </c>
      <c r="S124" t="s">
        <v>18</v>
      </c>
      <c r="T124" t="str">
        <f>IF(Table1345683[[#This Row],[Pentecostés]]="","",""", """)</f>
        <v>", "</v>
      </c>
      <c r="U124" t="s">
        <v>62</v>
      </c>
      <c r="V124" t="str">
        <f>IF(Table1345683[[#This Row],[Virgen]]="","",""", """)</f>
        <v/>
      </c>
      <c r="X124" t="str">
        <f>IF(Table1345683[[#This Row],[Niños]]="","",""", """)</f>
        <v/>
      </c>
      <c r="Z124" t="str">
        <f>IF(Table1345683[[#This Row],[Laudes]]="","",""", """)</f>
        <v/>
      </c>
      <c r="AB124" t="str">
        <f>IF(Table1345683[[#This Row],[Entrada]]="","",""", """)</f>
        <v/>
      </c>
      <c r="AD124" t="s">
        <v>54</v>
      </c>
      <c r="AE124" s="4" t="str" cm="1">
        <f t="array" ref="AE12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AG124, "/", _xlpm.texto_limpio, ".html")
)</f>
        <v>/cantos/resucito/o/ohdiosportunombresalvame.html</v>
      </c>
      <c r="AF124" t="s">
        <v>55</v>
      </c>
      <c r="AG124" t="str">
        <f>IF(Table1345683[[#This Row],[Categoria]]="Liturgia","liturgia",LOWER(LEFT(Table1345683[[#This Row],[Titulo]],1)))</f>
        <v>o</v>
      </c>
      <c r="AH124" t="str">
        <f>LOWER(LEFT(Table1345683[[#This Row],[Titulo]],1))</f>
        <v>o</v>
      </c>
      <c r="AI124" t="str">
        <f>LOWER(LEFT(Table1345683[[#This Row],[Categoria]],1))</f>
        <v>p</v>
      </c>
      <c r="AJ124" t="str">
        <f>_xlfn.CONCAT(Table1345683[[#This Row],[ID]:[c021]])</f>
        <v>{id:153,title: "Oh Dios, por tu nombre sálvame", subtitle: "Sal 54 (53)", category: "Precatecumenado", moments: ["Pascua", "Nuevo Testamento"], url: "/cantos/resucito/o/ohdiosportunombresalvame.html"},</v>
      </c>
      <c r="AK124" t="str">
        <f>UPPER(Table1345683[[#This Row],[Titulo]])</f>
        <v>OH DIOS, POR TU NOMBRE SÁLVAME</v>
      </c>
      <c r="AL124" t="str">
        <f>LOWER(SUBSTITUTE(Table1345683[[#This Row],[CANTO]], " ", ""))</f>
        <v>ohdios,portunombresálvame</v>
      </c>
      <c r="AM124" t="str">
        <f>Table1345683[[#This Row],[Subtitle5]]</f>
        <v>Sal 54 (53)</v>
      </c>
      <c r="AO124" t="str">
        <f>[1]!Table1[[#Headers],[CANTO]]</f>
        <v>CANTO</v>
      </c>
      <c r="AP124" t="str">
        <f>Table1345683[[#This Row],[CANTO]]</f>
        <v>OH DIOS, POR TU NOMBRE SÁLVAME</v>
      </c>
    </row>
    <row r="125" spans="1:42" x14ac:dyDescent="0.35">
      <c r="A125">
        <v>125</v>
      </c>
      <c r="B125" t="s">
        <v>42</v>
      </c>
      <c r="C125">
        <v>154</v>
      </c>
      <c r="D125" t="s">
        <v>43</v>
      </c>
      <c r="E125" t="s">
        <v>44</v>
      </c>
      <c r="F125" t="s">
        <v>45</v>
      </c>
      <c r="G125" t="s">
        <v>373</v>
      </c>
      <c r="H125" t="s">
        <v>47</v>
      </c>
      <c r="I125" t="s">
        <v>48</v>
      </c>
      <c r="J125" t="s">
        <v>45</v>
      </c>
      <c r="K125" t="s">
        <v>374</v>
      </c>
      <c r="L125" t="s">
        <v>50</v>
      </c>
      <c r="M125" t="s">
        <v>51</v>
      </c>
      <c r="N125" t="s">
        <v>45</v>
      </c>
      <c r="O125" t="s">
        <v>58</v>
      </c>
      <c r="P125" t="s">
        <v>45</v>
      </c>
      <c r="Q125" t="s">
        <v>53</v>
      </c>
      <c r="R125" t="s">
        <v>45</v>
      </c>
      <c r="S125" t="s">
        <v>66</v>
      </c>
      <c r="T125" t="str">
        <f>IF(Table1345683[[#This Row],[Pentecostés]]="","",""", """)</f>
        <v/>
      </c>
      <c r="V125" t="str">
        <f>IF(Table1345683[[#This Row],[Virgen]]="","",""", """)</f>
        <v/>
      </c>
      <c r="X125" t="str">
        <f>IF(Table1345683[[#This Row],[Niños]]="","",""", """)</f>
        <v/>
      </c>
      <c r="Z125" t="str">
        <f>IF(Table1345683[[#This Row],[Laudes]]="","",""", """)</f>
        <v/>
      </c>
      <c r="AB125" t="str">
        <f>IF(Table1345683[[#This Row],[Entrada]]="","",""", """)</f>
        <v/>
      </c>
      <c r="AD125" t="s">
        <v>54</v>
      </c>
      <c r="AE125" s="4" t="str" cm="1">
        <f t="array" ref="AE12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AG125, "/", _xlpm.texto_limpio, ".html")
)</f>
        <v>/cantos/resucito/o/ohdiostueresmidios.html</v>
      </c>
      <c r="AF125" t="s">
        <v>55</v>
      </c>
      <c r="AG125" t="str">
        <f>IF(Table1345683[[#This Row],[Categoria]]="Liturgia","liturgia",LOWER(LEFT(Table1345683[[#This Row],[Titulo]],1)))</f>
        <v>o</v>
      </c>
      <c r="AH125" t="str">
        <f>LOWER(LEFT(Table1345683[[#This Row],[Titulo]],1))</f>
        <v>o</v>
      </c>
      <c r="AI125" t="str">
        <f>LOWER(LEFT(Table1345683[[#This Row],[Categoria]],1))</f>
        <v>p</v>
      </c>
      <c r="AJ125" t="str">
        <f>_xlfn.CONCAT(Table1345683[[#This Row],[ID]:[c021]])</f>
        <v>{id:154,title: "Oh Dios, tú eres mi Dios", subtitle: "Sal 63 (62)", category: "Precatecumenado", moments: ["Antiguo Testamento"], url: "/cantos/resucito/o/ohdiostueresmidios.html"},</v>
      </c>
      <c r="AK125" t="str">
        <f>UPPER(Table1345683[[#This Row],[Titulo]])</f>
        <v>OH DIOS, TÚ ERES MI DIOS</v>
      </c>
      <c r="AL125" t="str">
        <f>LOWER(SUBSTITUTE(Table1345683[[#This Row],[CANTO]], " ", ""))</f>
        <v>ohdios,túeresmidios</v>
      </c>
      <c r="AM125" t="str">
        <f>Table1345683[[#This Row],[Subtitle5]]</f>
        <v>Sal 63 (62)</v>
      </c>
      <c r="AO125" t="str">
        <f>[1]!Table1[[#Headers],[CANTO]]</f>
        <v>CANTO</v>
      </c>
      <c r="AP125" t="str">
        <f>Table1345683[[#This Row],[CANTO]]</f>
        <v>OH DIOS, TÚ ERES MI DIOS</v>
      </c>
    </row>
    <row r="126" spans="1:42" x14ac:dyDescent="0.35">
      <c r="A126">
        <v>126</v>
      </c>
      <c r="B126" t="s">
        <v>42</v>
      </c>
      <c r="C126">
        <v>155</v>
      </c>
      <c r="D126" t="s">
        <v>43</v>
      </c>
      <c r="E126" t="s">
        <v>44</v>
      </c>
      <c r="F126" t="s">
        <v>45</v>
      </c>
      <c r="G126" t="s">
        <v>375</v>
      </c>
      <c r="H126" t="s">
        <v>47</v>
      </c>
      <c r="I126" t="s">
        <v>48</v>
      </c>
      <c r="J126" t="s">
        <v>45</v>
      </c>
      <c r="K126" t="s">
        <v>376</v>
      </c>
      <c r="L126" t="s">
        <v>50</v>
      </c>
      <c r="M126" t="s">
        <v>51</v>
      </c>
      <c r="N126" t="s">
        <v>45</v>
      </c>
      <c r="O126" t="s">
        <v>58</v>
      </c>
      <c r="P126" t="s">
        <v>45</v>
      </c>
      <c r="Q126" t="s">
        <v>53</v>
      </c>
      <c r="R126" t="s">
        <v>45</v>
      </c>
      <c r="S126" t="s">
        <v>75</v>
      </c>
      <c r="T126" t="str">
        <f>IF(Table1345683[[#This Row],[Pentecostés]]="","",""", """)</f>
        <v>", "</v>
      </c>
      <c r="U126" t="s">
        <v>28</v>
      </c>
      <c r="V126" t="str">
        <f>IF(Table1345683[[#This Row],[Virgen]]="","",""", """)</f>
        <v>", "</v>
      </c>
      <c r="W126" t="s">
        <v>59</v>
      </c>
      <c r="X126" t="str">
        <f>IF(Table1345683[[#This Row],[Niños]]="","",""", """)</f>
        <v>", "</v>
      </c>
      <c r="Y126" t="s">
        <v>66</v>
      </c>
      <c r="Z126" t="str">
        <f>IF(Table1345683[[#This Row],[Laudes]]="","",""", """)</f>
        <v/>
      </c>
      <c r="AB126" t="str">
        <f>IF(Table1345683[[#This Row],[Entrada]]="","",""", """)</f>
        <v/>
      </c>
      <c r="AD126" t="s">
        <v>54</v>
      </c>
      <c r="AE126" s="4" t="str" cm="1">
        <f t="array" ref="AE12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AG126, "/", _xlpm.texto_limpio, ".html")
)</f>
        <v>/cantos/resucito/o/ohjesusamormio.html</v>
      </c>
      <c r="AF126" t="s">
        <v>55</v>
      </c>
      <c r="AG126" t="str">
        <f>IF(Table1345683[[#This Row],[Categoria]]="Liturgia","liturgia",LOWER(LEFT(Table1345683[[#This Row],[Titulo]],1)))</f>
        <v>o</v>
      </c>
      <c r="AH126" t="str">
        <f>LOWER(LEFT(Table1345683[[#This Row],[Titulo]],1))</f>
        <v>o</v>
      </c>
      <c r="AI126" t="str">
        <f>LOWER(LEFT(Table1345683[[#This Row],[Categoria]],1))</f>
        <v>p</v>
      </c>
      <c r="AJ126" t="str">
        <f>_xlfn.CONCAT(Table1345683[[#This Row],[ID]:[c021]])</f>
        <v>{id:155,title: "Oh Jesús, amor mío", subtitle: "(Kiko Argüello)", category: "Precatecumenado", moments: ["Laudes/Visperas", "Entrada", "Comunión", "Antiguo Testamento"], url: "/cantos/resucito/o/ohjesusamormio.html"},</v>
      </c>
      <c r="AK126" t="str">
        <f>UPPER(Table1345683[[#This Row],[Titulo]])</f>
        <v>OH JESÚS, AMOR MÍO</v>
      </c>
      <c r="AL126" t="str">
        <f>LOWER(SUBSTITUTE(Table1345683[[#This Row],[CANTO]], " ", ""))</f>
        <v>ohjesús,amormío</v>
      </c>
      <c r="AM126" t="str">
        <f>Table1345683[[#This Row],[Subtitle5]]</f>
        <v>(Kiko Argüello)</v>
      </c>
      <c r="AO126" t="str">
        <f>[1]!Table1[[#Headers],[CANTO]]</f>
        <v>CANTO</v>
      </c>
      <c r="AP126" t="str">
        <f>Table1345683[[#This Row],[CANTO]]</f>
        <v>OH JESÚS, AMOR MÍO</v>
      </c>
    </row>
    <row r="127" spans="1:42" x14ac:dyDescent="0.35">
      <c r="A127">
        <v>127</v>
      </c>
      <c r="B127" t="s">
        <v>42</v>
      </c>
      <c r="C127">
        <v>156</v>
      </c>
      <c r="D127" t="s">
        <v>43</v>
      </c>
      <c r="E127" t="s">
        <v>44</v>
      </c>
      <c r="F127" t="s">
        <v>45</v>
      </c>
      <c r="G127" t="s">
        <v>377</v>
      </c>
      <c r="H127" t="s">
        <v>47</v>
      </c>
      <c r="I127" t="s">
        <v>48</v>
      </c>
      <c r="J127" t="s">
        <v>45</v>
      </c>
      <c r="K127" t="s">
        <v>378</v>
      </c>
      <c r="L127" t="s">
        <v>50</v>
      </c>
      <c r="M127" t="s">
        <v>51</v>
      </c>
      <c r="N127" t="s">
        <v>45</v>
      </c>
      <c r="O127" t="s">
        <v>58</v>
      </c>
      <c r="P127" t="s">
        <v>45</v>
      </c>
      <c r="Q127" t="s">
        <v>53</v>
      </c>
      <c r="R127" t="s">
        <v>45</v>
      </c>
      <c r="S127" t="s">
        <v>28</v>
      </c>
      <c r="T127" t="str">
        <f>IF(Table1345683[[#This Row],[Pentecostés]]="","",""", """)</f>
        <v>", "</v>
      </c>
      <c r="U127" t="s">
        <v>66</v>
      </c>
      <c r="V127" t="str">
        <f>IF(Table1345683[[#This Row],[Virgen]]="","",""", """)</f>
        <v/>
      </c>
      <c r="X127" t="str">
        <f>IF(Table1345683[[#This Row],[Niños]]="","",""", """)</f>
        <v/>
      </c>
      <c r="Z127" t="str">
        <f>IF(Table1345683[[#This Row],[Laudes]]="","",""", """)</f>
        <v/>
      </c>
      <c r="AB127" t="str">
        <f>IF(Table1345683[[#This Row],[Entrada]]="","",""", """)</f>
        <v/>
      </c>
      <c r="AD127" t="s">
        <v>54</v>
      </c>
      <c r="AE127" s="4" t="str" cm="1">
        <f t="array" ref="AE12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AG127, "/", _xlpm.texto_limpio, ".html")
)</f>
        <v>/cantos/resucito/o/ohmuerte¿dondeestatuvictoria?.html</v>
      </c>
      <c r="AF127" t="s">
        <v>55</v>
      </c>
      <c r="AG127" t="str">
        <f>IF(Table1345683[[#This Row],[Categoria]]="Liturgia","liturgia",LOWER(LEFT(Table1345683[[#This Row],[Titulo]],1)))</f>
        <v>o</v>
      </c>
      <c r="AH127" t="str">
        <f>LOWER(LEFT(Table1345683[[#This Row],[Titulo]],1))</f>
        <v>o</v>
      </c>
      <c r="AI127" t="str">
        <f>LOWER(LEFT(Table1345683[[#This Row],[Categoria]],1))</f>
        <v>p</v>
      </c>
      <c r="AJ127" t="str">
        <f>_xlfn.CONCAT(Table1345683[[#This Row],[ID]:[c021]])</f>
        <v>{id:156,title: "Oh muerte, ¿dónde está tu victoria?", subtitle: "1 Corintios 15", category: "Precatecumenado", moments: ["Entrada", "Antiguo Testamento"], url: "/cantos/resucito/o/ohmuerte¿dondeestatuvictoria?.html"},</v>
      </c>
      <c r="AK127" t="str">
        <f>UPPER(Table1345683[[#This Row],[Titulo]])</f>
        <v>OH MUERTE, ¿DÓNDE ESTÁ TU VICTORIA?</v>
      </c>
      <c r="AL127" t="str">
        <f>LOWER(SUBSTITUTE(Table1345683[[#This Row],[CANTO]], " ", ""))</f>
        <v>ohmuerte,¿dóndeestátuvictoria?</v>
      </c>
      <c r="AM127" t="str">
        <f>Table1345683[[#This Row],[Subtitle5]]</f>
        <v>1 Corintios 15</v>
      </c>
      <c r="AO127" t="str">
        <f>[1]!Table1[[#Headers],[CANTO]]</f>
        <v>CANTO</v>
      </c>
      <c r="AP127" t="str">
        <f>Table1345683[[#This Row],[CANTO]]</f>
        <v>OH MUERTE, ¿DÓNDE ESTÁ TU VICTORIA?</v>
      </c>
    </row>
    <row r="128" spans="1:42" x14ac:dyDescent="0.35">
      <c r="A128">
        <v>128</v>
      </c>
      <c r="B128" t="s">
        <v>42</v>
      </c>
      <c r="C128">
        <v>158</v>
      </c>
      <c r="D128" t="s">
        <v>43</v>
      </c>
      <c r="E128" t="s">
        <v>44</v>
      </c>
      <c r="F128" t="s">
        <v>45</v>
      </c>
      <c r="G128" t="s">
        <v>381</v>
      </c>
      <c r="H128" t="s">
        <v>47</v>
      </c>
      <c r="I128" t="s">
        <v>48</v>
      </c>
      <c r="J128" t="s">
        <v>45</v>
      </c>
      <c r="K128" t="s">
        <v>382</v>
      </c>
      <c r="L128" t="s">
        <v>50</v>
      </c>
      <c r="M128" t="s">
        <v>51</v>
      </c>
      <c r="N128" t="s">
        <v>45</v>
      </c>
      <c r="O128" t="s">
        <v>58</v>
      </c>
      <c r="P128" t="s">
        <v>45</v>
      </c>
      <c r="Q128" t="s">
        <v>53</v>
      </c>
      <c r="R128" t="s">
        <v>45</v>
      </c>
      <c r="S128" t="s">
        <v>22</v>
      </c>
      <c r="T128" t="str">
        <f>IF(Table1345683[[#This Row],[Pentecostés]]="","",""", """)</f>
        <v/>
      </c>
      <c r="V128" t="str">
        <f>IF(Table1345683[[#This Row],[Virgen]]="","",""", """)</f>
        <v/>
      </c>
      <c r="X128" t="str">
        <f>IF(Table1345683[[#This Row],[Niños]]="","",""", """)</f>
        <v/>
      </c>
      <c r="Z128" t="str">
        <f>IF(Table1345683[[#This Row],[Laudes]]="","",""", """)</f>
        <v/>
      </c>
      <c r="AB128" t="str">
        <f>IF(Table1345683[[#This Row],[Entrada]]="","",""", """)</f>
        <v/>
      </c>
      <c r="AD128" t="s">
        <v>54</v>
      </c>
      <c r="AE128" s="4" t="str" cm="1">
        <f t="array" ref="AE12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AG128, "/", _xlpm.texto_limpio, ".html")
)</f>
        <v>/cantos/resucito/o/ohsenornuestrodios.html</v>
      </c>
      <c r="AF128" t="s">
        <v>55</v>
      </c>
      <c r="AG128" t="str">
        <f>IF(Table1345683[[#This Row],[Categoria]]="Liturgia","liturgia",LOWER(LEFT(Table1345683[[#This Row],[Titulo]],1)))</f>
        <v>o</v>
      </c>
      <c r="AH128" t="str">
        <f>LOWER(LEFT(Table1345683[[#This Row],[Titulo]],1))</f>
        <v>o</v>
      </c>
      <c r="AI128" t="str">
        <f>LOWER(LEFT(Table1345683[[#This Row],[Categoria]],1))</f>
        <v>p</v>
      </c>
      <c r="AJ128" t="str">
        <f>_xlfn.CONCAT(Table1345683[[#This Row],[ID]:[c021]])</f>
        <v>{id:158,title: "Oh Señor, nuestro Dios", subtitle: "Salmo 8", category: "Precatecumenado", moments: ["Virgen"], url: "/cantos/resucito/o/ohsenornuestrodios.html"},</v>
      </c>
      <c r="AK128" t="str">
        <f>UPPER(Table1345683[[#This Row],[Titulo]])</f>
        <v>OH SEÑOR, NUESTRO DIOS</v>
      </c>
      <c r="AL128" t="str">
        <f>LOWER(SUBSTITUTE(Table1345683[[#This Row],[CANTO]], " ", ""))</f>
        <v>ohseñor,nuestrodios</v>
      </c>
      <c r="AM128" t="str">
        <f>Table1345683[[#This Row],[Subtitle5]]</f>
        <v>Salmo 8</v>
      </c>
      <c r="AO128" t="str">
        <f>[1]!Table1[[#Headers],[CANTO]]</f>
        <v>CANTO</v>
      </c>
      <c r="AP128" t="str">
        <f>Table1345683[[#This Row],[CANTO]]</f>
        <v>OH SEÑOR, NUESTRO DIOS</v>
      </c>
    </row>
    <row r="129" spans="1:42" x14ac:dyDescent="0.35">
      <c r="A129">
        <v>129</v>
      </c>
      <c r="B129" t="s">
        <v>42</v>
      </c>
      <c r="C129">
        <v>159</v>
      </c>
      <c r="D129" t="s">
        <v>43</v>
      </c>
      <c r="E129" t="s">
        <v>44</v>
      </c>
      <c r="F129" t="s">
        <v>45</v>
      </c>
      <c r="G129" t="s">
        <v>383</v>
      </c>
      <c r="H129" t="s">
        <v>47</v>
      </c>
      <c r="I129" t="s">
        <v>48</v>
      </c>
      <c r="J129" t="s">
        <v>45</v>
      </c>
      <c r="K129" t="s">
        <v>384</v>
      </c>
      <c r="L129" t="s">
        <v>50</v>
      </c>
      <c r="M129" t="s">
        <v>51</v>
      </c>
      <c r="N129" t="s">
        <v>45</v>
      </c>
      <c r="O129" t="s">
        <v>58</v>
      </c>
      <c r="P129" t="s">
        <v>45</v>
      </c>
      <c r="Q129" t="s">
        <v>53</v>
      </c>
      <c r="R129" t="s">
        <v>45</v>
      </c>
      <c r="S129" t="s">
        <v>20</v>
      </c>
      <c r="T129" t="str">
        <f>IF(Table1345683[[#This Row],[Pentecostés]]="","",""", """)</f>
        <v>", "</v>
      </c>
      <c r="U129" t="s">
        <v>59</v>
      </c>
      <c r="V129" t="str">
        <f>IF(Table1345683[[#This Row],[Virgen]]="","",""", """)</f>
        <v/>
      </c>
      <c r="X129" t="str">
        <f>IF(Table1345683[[#This Row],[Niños]]="","",""", """)</f>
        <v/>
      </c>
      <c r="Z129" t="str">
        <f>IF(Table1345683[[#This Row],[Laudes]]="","",""", """)</f>
        <v/>
      </c>
      <c r="AB129" t="str">
        <f>IF(Table1345683[[#This Row],[Entrada]]="","",""", """)</f>
        <v/>
      </c>
      <c r="AD129" t="s">
        <v>54</v>
      </c>
      <c r="AE129" s="4" t="str" cm="1">
        <f t="array" ref="AE12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AG129, "/", _xlpm.texto_limpio, ".html")
)</f>
        <v>/cantos/resucito/o/ostomaredeentrelasnaciones.html</v>
      </c>
      <c r="AF129" t="s">
        <v>55</v>
      </c>
      <c r="AG129" t="str">
        <f>IF(Table1345683[[#This Row],[Categoria]]="Liturgia","liturgia",LOWER(LEFT(Table1345683[[#This Row],[Titulo]],1)))</f>
        <v>o</v>
      </c>
      <c r="AH129" t="str">
        <f>LOWER(LEFT(Table1345683[[#This Row],[Titulo]],1))</f>
        <v>o</v>
      </c>
      <c r="AI129" t="str">
        <f>LOWER(LEFT(Table1345683[[#This Row],[Categoria]],1))</f>
        <v>p</v>
      </c>
      <c r="AJ129" t="str">
        <f>_xlfn.CONCAT(Table1345683[[#This Row],[ID]:[c021]])</f>
        <v>{id:159,title: "Os tomaré de entre las naciones", subtitle: "Ezequiel 36,24-28", category: "Precatecumenado", moments: ["Pentecostés", "Comunión"], url: "/cantos/resucito/o/ostomaredeentrelasnaciones.html"},</v>
      </c>
      <c r="AK129" t="str">
        <f>UPPER(Table1345683[[#This Row],[Titulo]])</f>
        <v>OS TOMARÉ DE ENTRE LAS NACIONES</v>
      </c>
      <c r="AL129" t="str">
        <f>LOWER(SUBSTITUTE(Table1345683[[#This Row],[CANTO]], " ", ""))</f>
        <v>ostomarédeentrelasnaciones</v>
      </c>
      <c r="AM129" t="str">
        <f>Table1345683[[#This Row],[Subtitle5]]</f>
        <v>Ezequiel 36,24-28</v>
      </c>
      <c r="AO129" t="str">
        <f>[1]!Table1[[#Headers],[CANTO]]</f>
        <v>CANTO</v>
      </c>
      <c r="AP129" t="str">
        <f>Table1345683[[#This Row],[CANTO]]</f>
        <v>OS TOMARÉ DE ENTRE LAS NACIONES</v>
      </c>
    </row>
    <row r="130" spans="1:42" x14ac:dyDescent="0.35">
      <c r="A130">
        <v>130</v>
      </c>
      <c r="B130" t="s">
        <v>42</v>
      </c>
      <c r="C130">
        <v>161</v>
      </c>
      <c r="D130" t="s">
        <v>43</v>
      </c>
      <c r="E130" t="s">
        <v>44</v>
      </c>
      <c r="F130" t="s">
        <v>45</v>
      </c>
      <c r="G130" t="s">
        <v>387</v>
      </c>
      <c r="H130" t="s">
        <v>47</v>
      </c>
      <c r="I130" t="s">
        <v>48</v>
      </c>
      <c r="J130" t="s">
        <v>45</v>
      </c>
      <c r="K130" t="s">
        <v>388</v>
      </c>
      <c r="L130" t="s">
        <v>50</v>
      </c>
      <c r="M130" t="s">
        <v>51</v>
      </c>
      <c r="N130" t="s">
        <v>45</v>
      </c>
      <c r="O130" t="s">
        <v>58</v>
      </c>
      <c r="P130" t="s">
        <v>45</v>
      </c>
      <c r="Q130" t="s">
        <v>53</v>
      </c>
      <c r="R130" t="s">
        <v>45</v>
      </c>
      <c r="T130" t="str">
        <f>IF(Table1345683[[#This Row],[Pentecostés]]="","",""", """)</f>
        <v/>
      </c>
      <c r="V130" t="str">
        <f>IF(Table1345683[[#This Row],[Virgen]]="","",""", """)</f>
        <v/>
      </c>
      <c r="X130" t="str">
        <f>IF(Table1345683[[#This Row],[Niños]]="","",""", """)</f>
        <v/>
      </c>
      <c r="Z130" t="str">
        <f>IF(Table1345683[[#This Row],[Laudes]]="","",""", """)</f>
        <v/>
      </c>
      <c r="AB130" t="str">
        <f>IF(Table1345683[[#This Row],[Entrada]]="","",""", """)</f>
        <v/>
      </c>
      <c r="AD130" t="s">
        <v>54</v>
      </c>
      <c r="AE130" s="4" t="str" cm="1">
        <f t="array" ref="AE13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AG130, "/", _xlpm.texto_limpio, ".html")
)</f>
        <v>/cantos/resucito/p/palomaincorrupta.html</v>
      </c>
      <c r="AF130" t="s">
        <v>55</v>
      </c>
      <c r="AG130" t="str">
        <f>IF(Table1345683[[#This Row],[Categoria]]="Liturgia","liturgia",LOWER(LEFT(Table1345683[[#This Row],[Titulo]],1)))</f>
        <v>p</v>
      </c>
      <c r="AH130" t="str">
        <f>LOWER(LEFT(Table1345683[[#This Row],[Titulo]],1))</f>
        <v>p</v>
      </c>
      <c r="AI130" t="str">
        <f>LOWER(LEFT(Table1345683[[#This Row],[Categoria]],1))</f>
        <v>p</v>
      </c>
      <c r="AJ130" t="str">
        <f>_xlfn.CONCAT(Table1345683[[#This Row],[ID]:[c021]])</f>
        <v>{id:161,title: "Paloma incorrupta", subtitle: "Kontákion (Romano el Meloda)", category: "Precatecumenado", moments: [""], url: "/cantos/resucito/p/palomaincorrupta.html"},</v>
      </c>
      <c r="AK130" t="str">
        <f>UPPER(Table1345683[[#This Row],[Titulo]])</f>
        <v>PALOMA INCORRUPTA</v>
      </c>
      <c r="AL130" t="str">
        <f>LOWER(SUBSTITUTE(Table1345683[[#This Row],[CANTO]], " ", ""))</f>
        <v>palomaincorrupta</v>
      </c>
      <c r="AM130" t="str">
        <f>Table1345683[[#This Row],[Subtitle5]]</f>
        <v>Kontákion (Romano el Meloda)</v>
      </c>
      <c r="AO130" t="str">
        <f>[1]!Table1[[#Headers],[CANTO]]</f>
        <v>CANTO</v>
      </c>
      <c r="AP130" t="str">
        <f>Table1345683[[#This Row],[CANTO]]</f>
        <v>PALOMA INCORRUPTA</v>
      </c>
    </row>
    <row r="131" spans="1:42" x14ac:dyDescent="0.35">
      <c r="A131">
        <v>131</v>
      </c>
      <c r="B131" t="s">
        <v>42</v>
      </c>
      <c r="C131">
        <v>162</v>
      </c>
      <c r="D131" t="s">
        <v>43</v>
      </c>
      <c r="E131" t="s">
        <v>44</v>
      </c>
      <c r="F131" t="s">
        <v>45</v>
      </c>
      <c r="G131" t="s">
        <v>20</v>
      </c>
      <c r="H131" t="s">
        <v>47</v>
      </c>
      <c r="I131" t="s">
        <v>48</v>
      </c>
      <c r="J131" t="s">
        <v>45</v>
      </c>
      <c r="K131" t="s">
        <v>389</v>
      </c>
      <c r="L131" t="s">
        <v>50</v>
      </c>
      <c r="M131" t="s">
        <v>51</v>
      </c>
      <c r="N131" t="s">
        <v>45</v>
      </c>
      <c r="O131" t="s">
        <v>58</v>
      </c>
      <c r="P131" t="s">
        <v>45</v>
      </c>
      <c r="Q131" t="s">
        <v>53</v>
      </c>
      <c r="R131" t="s">
        <v>45</v>
      </c>
      <c r="T131" t="str">
        <f>IF(Table1345683[[#This Row],[Pentecostés]]="","",""", """)</f>
        <v/>
      </c>
      <c r="V131" t="str">
        <f>IF(Table1345683[[#This Row],[Virgen]]="","",""", """)</f>
        <v/>
      </c>
      <c r="X131" t="str">
        <f>IF(Table1345683[[#This Row],[Niños]]="","",""", """)</f>
        <v/>
      </c>
      <c r="Z131" t="str">
        <f>IF(Table1345683[[#This Row],[Laudes]]="","",""", """)</f>
        <v/>
      </c>
      <c r="AB131" t="str">
        <f>IF(Table1345683[[#This Row],[Entrada]]="","",""", """)</f>
        <v/>
      </c>
      <c r="AD131" t="s">
        <v>54</v>
      </c>
      <c r="AE131" s="4" t="str" cm="1">
        <f t="array" ref="AE13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AG131, "/", _xlpm.texto_limpio, ".html")
)</f>
        <v>/cantos/resucito/p/pentecostes.html</v>
      </c>
      <c r="AF131" t="s">
        <v>55</v>
      </c>
      <c r="AG131" t="str">
        <f>IF(Table1345683[[#This Row],[Categoria]]="Liturgia","liturgia",LOWER(LEFT(Table1345683[[#This Row],[Titulo]],1)))</f>
        <v>p</v>
      </c>
      <c r="AH131" t="str">
        <f>LOWER(LEFT(Table1345683[[#This Row],[Titulo]],1))</f>
        <v>p</v>
      </c>
      <c r="AI131" t="str">
        <f>LOWER(LEFT(Table1345683[[#This Row],[Categoria]],1))</f>
        <v>p</v>
      </c>
      <c r="AJ131" t="str">
        <f>_xlfn.CONCAT(Table1345683[[#This Row],[ID]:[c021]])</f>
        <v>{id:162,title: "Pentecostés", subtitle: "Hchos de los Apostoles 2,1-13 ", category: "Precatecumenado", moments: [""], url: "/cantos/resucito/p/pentecostes.html"},</v>
      </c>
      <c r="AK131" t="str">
        <f>UPPER(Table1345683[[#This Row],[Titulo]])</f>
        <v>PENTECOSTÉS</v>
      </c>
      <c r="AL131" t="str">
        <f>LOWER(SUBSTITUTE(Table1345683[[#This Row],[CANTO]], " ", ""))</f>
        <v>pentecostés</v>
      </c>
      <c r="AM131" t="str">
        <f>Table1345683[[#This Row],[Subtitle5]]</f>
        <v xml:space="preserve">Hchos de los Apostoles 2,1-13 </v>
      </c>
      <c r="AO131" t="str">
        <f>[1]!Table1[[#Headers],[CANTO]]</f>
        <v>CANTO</v>
      </c>
      <c r="AP131" t="str">
        <f>Table1345683[[#This Row],[CANTO]]</f>
        <v>PENTECOSTÉS</v>
      </c>
    </row>
    <row r="132" spans="1:42" x14ac:dyDescent="0.35">
      <c r="A132">
        <v>132</v>
      </c>
      <c r="B132" t="s">
        <v>42</v>
      </c>
      <c r="C132">
        <v>166</v>
      </c>
      <c r="D132" t="s">
        <v>43</v>
      </c>
      <c r="E132" t="s">
        <v>44</v>
      </c>
      <c r="F132" t="s">
        <v>45</v>
      </c>
      <c r="G132" t="s">
        <v>396</v>
      </c>
      <c r="H132" t="s">
        <v>47</v>
      </c>
      <c r="I132" t="s">
        <v>48</v>
      </c>
      <c r="J132" t="s">
        <v>45</v>
      </c>
      <c r="K132" s="9" t="s">
        <v>397</v>
      </c>
      <c r="L132" t="s">
        <v>50</v>
      </c>
      <c r="M132" t="s">
        <v>51</v>
      </c>
      <c r="N132" t="s">
        <v>45</v>
      </c>
      <c r="O132" t="s">
        <v>58</v>
      </c>
      <c r="P132" t="s">
        <v>45</v>
      </c>
      <c r="Q132" t="s">
        <v>53</v>
      </c>
      <c r="R132" t="s">
        <v>45</v>
      </c>
      <c r="T132" t="str">
        <f>IF(Table1345683[[#This Row],[Pentecostés]]="","",""", """)</f>
        <v/>
      </c>
      <c r="V132" t="str">
        <f>IF(Table1345683[[#This Row],[Virgen]]="","",""", """)</f>
        <v/>
      </c>
      <c r="X132" t="str">
        <f>IF(Table1345683[[#This Row],[Niños]]="","",""", """)</f>
        <v/>
      </c>
      <c r="Z132" t="str">
        <f>IF(Table1345683[[#This Row],[Laudes]]="","",""", """)</f>
        <v/>
      </c>
      <c r="AB132" t="str">
        <f>IF(Table1345683[[#This Row],[Entrada]]="","",""", """)</f>
        <v/>
      </c>
      <c r="AD132" t="s">
        <v>54</v>
      </c>
      <c r="AE132" s="4" t="str" cm="1">
        <f t="array" ref="AE13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AG132, "/", _xlpm.texto_limpio, ".html")
)</f>
        <v>/cantos/resucito/p/porelamordemisamigos.html</v>
      </c>
      <c r="AF132" t="s">
        <v>55</v>
      </c>
      <c r="AG132" t="str">
        <f>IF(Table1345683[[#This Row],[Categoria]]="Liturgia","liturgia",LOWER(LEFT(Table1345683[[#This Row],[Titulo]],1)))</f>
        <v>p</v>
      </c>
      <c r="AH132" t="str">
        <f>LOWER(LEFT(Table1345683[[#This Row],[Titulo]],1))</f>
        <v>p</v>
      </c>
      <c r="AI132" t="str">
        <f>LOWER(LEFT(Table1345683[[#This Row],[Categoria]],1))</f>
        <v>p</v>
      </c>
      <c r="AJ132" t="str">
        <f>_xlfn.CONCAT(Table1345683[[#This Row],[ID]:[c021]])</f>
        <v>{id:166,title: "Por el amor de mis amigos", subtitle: "Sal 122 (121) - Melodía hebraica ", category: "Precatecumenado", moments: [""], url: "/cantos/resucito/p/porelamordemisamigos.html"},</v>
      </c>
      <c r="AK132" t="str">
        <f>UPPER(Table1345683[[#This Row],[Titulo]])</f>
        <v>POR EL AMOR DE MIS AMIGOS</v>
      </c>
      <c r="AL132" t="str">
        <f>LOWER(SUBSTITUTE(Table1345683[[#This Row],[CANTO]], " ", ""))</f>
        <v>porelamordemisamigos</v>
      </c>
      <c r="AM132" t="str">
        <f>Table1345683[[#This Row],[Subtitle5]]</f>
        <v xml:space="preserve">Sal 122 (121) - Melodía hebraica </v>
      </c>
      <c r="AO132" t="str">
        <f>[1]!Table1[[#Headers],[CANTO]]</f>
        <v>CANTO</v>
      </c>
      <c r="AP132" t="str">
        <f>Table1345683[[#This Row],[CANTO]]</f>
        <v>POR EL AMOR DE MIS AMIGOS</v>
      </c>
    </row>
    <row r="133" spans="1:42" x14ac:dyDescent="0.35">
      <c r="A133">
        <v>133</v>
      </c>
      <c r="B133" t="s">
        <v>42</v>
      </c>
      <c r="C133">
        <v>167</v>
      </c>
      <c r="D133" t="s">
        <v>43</v>
      </c>
      <c r="E133" t="s">
        <v>44</v>
      </c>
      <c r="F133" t="s">
        <v>45</v>
      </c>
      <c r="G133" t="s">
        <v>398</v>
      </c>
      <c r="H133" t="s">
        <v>47</v>
      </c>
      <c r="I133" t="s">
        <v>48</v>
      </c>
      <c r="J133" t="s">
        <v>45</v>
      </c>
      <c r="K133" t="s">
        <v>399</v>
      </c>
      <c r="L133" t="s">
        <v>50</v>
      </c>
      <c r="M133" t="s">
        <v>51</v>
      </c>
      <c r="N133" t="s">
        <v>45</v>
      </c>
      <c r="O133" t="s">
        <v>58</v>
      </c>
      <c r="P133" t="s">
        <v>45</v>
      </c>
      <c r="Q133" t="s">
        <v>53</v>
      </c>
      <c r="R133" t="s">
        <v>45</v>
      </c>
      <c r="T133" t="str">
        <f>IF(Table1345683[[#This Row],[Pentecostés]]="","",""", """)</f>
        <v/>
      </c>
      <c r="V133" t="str">
        <f>IF(Table1345683[[#This Row],[Virgen]]="","",""", """)</f>
        <v/>
      </c>
      <c r="X133" t="str">
        <f>IF(Table1345683[[#This Row],[Niños]]="","",""", """)</f>
        <v/>
      </c>
      <c r="Z133" t="str">
        <f>IF(Table1345683[[#This Row],[Laudes]]="","",""", """)</f>
        <v/>
      </c>
      <c r="AB133" t="str">
        <f>IF(Table1345683[[#This Row],[Entrada]]="","",""", """)</f>
        <v/>
      </c>
      <c r="AD133" t="s">
        <v>54</v>
      </c>
      <c r="AE133" s="4" t="str" cm="1">
        <f t="array" ref="AE13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AG133, "/", _xlpm.texto_limpio, ".html")
)</f>
        <v>/cantos/resucito/p/porqueestanocheesdiferente.html</v>
      </c>
      <c r="AF133" t="s">
        <v>55</v>
      </c>
      <c r="AG133" t="str">
        <f>IF(Table1345683[[#This Row],[Categoria]]="Liturgia","liturgia",LOWER(LEFT(Table1345683[[#This Row],[Titulo]],1)))</f>
        <v>p</v>
      </c>
      <c r="AH133" t="str">
        <f>LOWER(LEFT(Table1345683[[#This Row],[Titulo]],1))</f>
        <v>p</v>
      </c>
      <c r="AI133" t="str">
        <f>LOWER(LEFT(Table1345683[[#This Row],[Categoria]],1))</f>
        <v>p</v>
      </c>
      <c r="AJ133" t="str">
        <f>_xlfn.CONCAT(Table1345683[[#This Row],[ID]:[c021]])</f>
        <v>{id:167,title: "Por qué esta noche es diferente", subtitle: "Haggadá de Pesaj - Melodía hebraica", category: "Precatecumenado", moments: [""], url: "/cantos/resucito/p/porqueestanocheesdiferente.html"},</v>
      </c>
      <c r="AK133" t="str">
        <f>UPPER(Table1345683[[#This Row],[Titulo]])</f>
        <v>POR QUÉ ESTA NOCHE ES DIFERENTE</v>
      </c>
      <c r="AL133" t="str">
        <f>LOWER(SUBSTITUTE(Table1345683[[#This Row],[CANTO]], " ", ""))</f>
        <v>porquéestanocheesdiferente</v>
      </c>
      <c r="AM133" t="str">
        <f>Table1345683[[#This Row],[Subtitle5]]</f>
        <v>Haggadá de Pesaj - Melodía hebraica</v>
      </c>
      <c r="AO133" t="str">
        <f>[1]!Table1[[#Headers],[CANTO]]</f>
        <v>CANTO</v>
      </c>
      <c r="AP133" t="str">
        <f>Table1345683[[#This Row],[CANTO]]</f>
        <v>POR QUÉ ESTA NOCHE ES DIFERENTE</v>
      </c>
    </row>
    <row r="134" spans="1:42" x14ac:dyDescent="0.35">
      <c r="A134">
        <v>134</v>
      </c>
      <c r="B134" t="s">
        <v>42</v>
      </c>
      <c r="C134">
        <v>168</v>
      </c>
      <c r="D134" t="s">
        <v>43</v>
      </c>
      <c r="E134" t="s">
        <v>44</v>
      </c>
      <c r="F134" t="s">
        <v>45</v>
      </c>
      <c r="G134" t="s">
        <v>400</v>
      </c>
      <c r="H134" t="s">
        <v>47</v>
      </c>
      <c r="I134" t="s">
        <v>48</v>
      </c>
      <c r="J134" t="s">
        <v>45</v>
      </c>
      <c r="K134" s="9" t="s">
        <v>401</v>
      </c>
      <c r="L134" t="s">
        <v>50</v>
      </c>
      <c r="M134" t="s">
        <v>51</v>
      </c>
      <c r="N134" t="s">
        <v>45</v>
      </c>
      <c r="O134" t="s">
        <v>58</v>
      </c>
      <c r="P134" t="s">
        <v>45</v>
      </c>
      <c r="Q134" t="s">
        <v>53</v>
      </c>
      <c r="R134" t="s">
        <v>45</v>
      </c>
      <c r="T134" t="str">
        <f>IF(Table1345683[[#This Row],[Pentecostés]]="","",""", """)</f>
        <v/>
      </c>
      <c r="V134" t="str">
        <f>IF(Table1345683[[#This Row],[Virgen]]="","",""", """)</f>
        <v/>
      </c>
      <c r="X134" t="str">
        <f>IF(Table1345683[[#This Row],[Niños]]="","",""", """)</f>
        <v/>
      </c>
      <c r="Z134" t="str">
        <f>IF(Table1345683[[#This Row],[Laudes]]="","",""", """)</f>
        <v/>
      </c>
      <c r="AB134" t="str">
        <f>IF(Table1345683[[#This Row],[Entrada]]="","",""", """)</f>
        <v/>
      </c>
      <c r="AD134" t="s">
        <v>54</v>
      </c>
      <c r="AE134" s="4" t="str" cm="1">
        <f t="array" ref="AE13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AG134, "/", _xlpm.texto_limpio, ".html")
)</f>
        <v>/cantos/resucito/p/porquelasgentesconjuran.html</v>
      </c>
      <c r="AF134" t="s">
        <v>55</v>
      </c>
      <c r="AG134" t="str">
        <f>IF(Table1345683[[#This Row],[Categoria]]="Liturgia","liturgia",LOWER(LEFT(Table1345683[[#This Row],[Titulo]],1)))</f>
        <v>p</v>
      </c>
      <c r="AH134" t="str">
        <f>LOWER(LEFT(Table1345683[[#This Row],[Titulo]],1))</f>
        <v>p</v>
      </c>
      <c r="AI134" t="str">
        <f>LOWER(LEFT(Table1345683[[#This Row],[Categoria]],1))</f>
        <v>p</v>
      </c>
      <c r="AJ134" t="str">
        <f>_xlfn.CONCAT(Table1345683[[#This Row],[ID]:[c021]])</f>
        <v>{id:168,title: "Por qué las gentes conjuran", subtitle: "Salmo 2", category: "Precatecumenado", moments: [""], url: "/cantos/resucito/p/porquelasgentesconjuran.html"},</v>
      </c>
      <c r="AK134" t="str">
        <f>UPPER(Table1345683[[#This Row],[Titulo]])</f>
        <v>POR QUÉ LAS GENTES CONJURAN</v>
      </c>
      <c r="AL134" t="str">
        <f>LOWER(SUBSTITUTE(Table1345683[[#This Row],[CANTO]], " ", ""))</f>
        <v>porquélasgentesconjuran</v>
      </c>
      <c r="AM134" t="str">
        <f>Table1345683[[#This Row],[Subtitle5]]</f>
        <v>Salmo 2</v>
      </c>
      <c r="AO134" t="str">
        <f>[1]!Table1[[#Headers],[CANTO]]</f>
        <v>CANTO</v>
      </c>
      <c r="AP134" t="str">
        <f>Table1345683[[#This Row],[CANTO]]</f>
        <v>POR QUÉ LAS GENTES CONJURAN</v>
      </c>
    </row>
    <row r="135" spans="1:42" x14ac:dyDescent="0.35">
      <c r="A135">
        <v>135</v>
      </c>
      <c r="B135" t="s">
        <v>42</v>
      </c>
      <c r="C135">
        <v>169</v>
      </c>
      <c r="D135" t="s">
        <v>43</v>
      </c>
      <c r="E135" t="s">
        <v>44</v>
      </c>
      <c r="F135" t="s">
        <v>45</v>
      </c>
      <c r="G135" t="s">
        <v>402</v>
      </c>
      <c r="H135" t="s">
        <v>47</v>
      </c>
      <c r="I135" t="s">
        <v>48</v>
      </c>
      <c r="J135" t="s">
        <v>45</v>
      </c>
      <c r="K135" t="s">
        <v>403</v>
      </c>
      <c r="L135" t="s">
        <v>50</v>
      </c>
      <c r="M135" t="s">
        <v>51</v>
      </c>
      <c r="N135" t="s">
        <v>45</v>
      </c>
      <c r="O135" t="s">
        <v>58</v>
      </c>
      <c r="P135" t="s">
        <v>45</v>
      </c>
      <c r="Q135" t="s">
        <v>53</v>
      </c>
      <c r="R135" t="s">
        <v>45</v>
      </c>
      <c r="T135" t="str">
        <f>IF(Table1345683[[#This Row],[Pentecostés]]="","",""", """)</f>
        <v/>
      </c>
      <c r="V135" t="str">
        <f>IF(Table1345683[[#This Row],[Virgen]]="","",""", """)</f>
        <v/>
      </c>
      <c r="X135" t="str">
        <f>IF(Table1345683[[#This Row],[Niños]]="","",""", """)</f>
        <v/>
      </c>
      <c r="Z135" t="str">
        <f>IF(Table1345683[[#This Row],[Laudes]]="","",""", """)</f>
        <v/>
      </c>
      <c r="AB135" t="str">
        <f>IF(Table1345683[[#This Row],[Entrada]]="","",""", """)</f>
        <v/>
      </c>
      <c r="AD135" t="s">
        <v>54</v>
      </c>
      <c r="AE135" s="4" t="str" cm="1">
        <f t="array" ref="AE13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AG135, "/", _xlpm.texto_limpio, ".html")
)</f>
        <v>/cantos/resucito/p/porquemiyugoessuave.html</v>
      </c>
      <c r="AF135" t="s">
        <v>55</v>
      </c>
      <c r="AG135" t="str">
        <f>IF(Table1345683[[#This Row],[Categoria]]="Liturgia","liturgia",LOWER(LEFT(Table1345683[[#This Row],[Titulo]],1)))</f>
        <v>p</v>
      </c>
      <c r="AH135" t="str">
        <f>LOWER(LEFT(Table1345683[[#This Row],[Titulo]],1))</f>
        <v>p</v>
      </c>
      <c r="AI135" t="str">
        <f>LOWER(LEFT(Table1345683[[#This Row],[Categoria]],1))</f>
        <v>p</v>
      </c>
      <c r="AJ135" t="str">
        <f>_xlfn.CONCAT(Table1345683[[#This Row],[ID]:[c021]])</f>
        <v>{id:169,title: "Porque mi yugo es suave", subtitle: "Mateo 11,28ss", category: "Precatecumenado", moments: [""], url: "/cantos/resucito/p/porquemiyugoessuave.html"},</v>
      </c>
      <c r="AK135" t="str">
        <f>UPPER(Table1345683[[#This Row],[Titulo]])</f>
        <v>PORQUE MI YUGO ES SUAVE</v>
      </c>
      <c r="AL135" t="str">
        <f>LOWER(SUBSTITUTE(Table1345683[[#This Row],[CANTO]], " ", ""))</f>
        <v>porquemiyugoessuave</v>
      </c>
      <c r="AM135" t="str">
        <f>Table1345683[[#This Row],[Subtitle5]]</f>
        <v>Mateo 11,28ss</v>
      </c>
      <c r="AO135" t="str">
        <f>[1]!Table1[[#Headers],[CANTO]]</f>
        <v>CANTO</v>
      </c>
      <c r="AP135" t="str">
        <f>Table1345683[[#This Row],[CANTO]]</f>
        <v>PORQUE MI YUGO ES SUAVE</v>
      </c>
    </row>
    <row r="136" spans="1:42" x14ac:dyDescent="0.35">
      <c r="A136">
        <v>136</v>
      </c>
      <c r="B136" t="s">
        <v>42</v>
      </c>
      <c r="C136">
        <v>174</v>
      </c>
      <c r="D136" t="s">
        <v>43</v>
      </c>
      <c r="E136" t="s">
        <v>44</v>
      </c>
      <c r="F136" t="s">
        <v>45</v>
      </c>
      <c r="G136" t="s">
        <v>410</v>
      </c>
      <c r="H136" t="s">
        <v>47</v>
      </c>
      <c r="I136" t="s">
        <v>48</v>
      </c>
      <c r="J136" t="s">
        <v>45</v>
      </c>
      <c r="K136" t="s">
        <v>411</v>
      </c>
      <c r="L136" t="s">
        <v>50</v>
      </c>
      <c r="M136" t="s">
        <v>51</v>
      </c>
      <c r="N136" t="s">
        <v>45</v>
      </c>
      <c r="O136" t="s">
        <v>58</v>
      </c>
      <c r="P136" t="s">
        <v>45</v>
      </c>
      <c r="Q136" t="s">
        <v>53</v>
      </c>
      <c r="R136" t="s">
        <v>45</v>
      </c>
      <c r="S136" t="s">
        <v>65</v>
      </c>
      <c r="T136" t="str">
        <f>IF(Table1345683[[#This Row],[Pentecostés]]="","",""", """)</f>
        <v>", "</v>
      </c>
      <c r="U136" t="s">
        <v>26</v>
      </c>
      <c r="V136" t="str">
        <f>IF(Table1345683[[#This Row],[Virgen]]="","",""", """)</f>
        <v>", "</v>
      </c>
      <c r="W136" t="s">
        <v>62</v>
      </c>
      <c r="X136" t="str">
        <f>IF(Table1345683[[#This Row],[Niños]]="","",""", """)</f>
        <v/>
      </c>
      <c r="Z136" t="str">
        <f>IF(Table1345683[[#This Row],[Laudes]]="","",""", """)</f>
        <v/>
      </c>
      <c r="AB136" t="str">
        <f>IF(Table1345683[[#This Row],[Entrada]]="","",""", """)</f>
        <v/>
      </c>
      <c r="AD136" t="s">
        <v>54</v>
      </c>
      <c r="AE136" s="4" t="str" cm="1">
        <f t="array" ref="AE13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AG136, "/", _xlpm.texto_limpio, ".html")
)</f>
        <v>/cantos/resucito/q/queamablessontusmoradas.html</v>
      </c>
      <c r="AF136" t="s">
        <v>55</v>
      </c>
      <c r="AG136" t="str">
        <f>IF(Table1345683[[#This Row],[Categoria]]="Liturgia","liturgia",LOWER(LEFT(Table1345683[[#This Row],[Titulo]],1)))</f>
        <v>q</v>
      </c>
      <c r="AH136" t="str">
        <f>LOWER(LEFT(Table1345683[[#This Row],[Titulo]],1))</f>
        <v>q</v>
      </c>
      <c r="AI136" t="str">
        <f>LOWER(LEFT(Table1345683[[#This Row],[Categoria]],1))</f>
        <v>p</v>
      </c>
      <c r="AJ136" t="str">
        <f>_xlfn.CONCAT(Table1345683[[#This Row],[ID]:[c021]])</f>
        <v>{id:174,title: "Qué amables son tus moradas", subtitle: "Sal 84 (83)", category: "Precatecumenado", moments: ["Cuaresma", "Laudes", "Nuevo Testamento"], url: "/cantos/resucito/q/queamablessontusmoradas.html"},</v>
      </c>
      <c r="AK136" t="str">
        <f>UPPER(Table1345683[[#This Row],[Titulo]])</f>
        <v>QUÉ AMABLES SON TUS MORADAS</v>
      </c>
      <c r="AL136" t="str">
        <f>LOWER(SUBSTITUTE(Table1345683[[#This Row],[CANTO]], " ", ""))</f>
        <v>quéamablessontusmoradas</v>
      </c>
      <c r="AM136" t="str">
        <f>Table1345683[[#This Row],[Subtitle5]]</f>
        <v>Sal 84 (83)</v>
      </c>
      <c r="AO136" t="str">
        <f>[1]!Table1[[#Headers],[CANTO]]</f>
        <v>CANTO</v>
      </c>
      <c r="AP136" t="str">
        <f>Table1345683[[#This Row],[CANTO]]</f>
        <v>QUÉ AMABLES SON TUS MORADAS</v>
      </c>
    </row>
    <row r="137" spans="1:42" x14ac:dyDescent="0.35">
      <c r="A137">
        <v>137</v>
      </c>
      <c r="B137" t="s">
        <v>42</v>
      </c>
      <c r="C137">
        <v>175</v>
      </c>
      <c r="D137" t="s">
        <v>43</v>
      </c>
      <c r="E137" t="s">
        <v>44</v>
      </c>
      <c r="F137" t="s">
        <v>45</v>
      </c>
      <c r="G137" t="s">
        <v>412</v>
      </c>
      <c r="H137" t="s">
        <v>47</v>
      </c>
      <c r="I137" t="s">
        <v>48</v>
      </c>
      <c r="J137" t="s">
        <v>45</v>
      </c>
      <c r="K137" t="s">
        <v>350</v>
      </c>
      <c r="L137" t="s">
        <v>50</v>
      </c>
      <c r="M137" t="s">
        <v>51</v>
      </c>
      <c r="N137" t="s">
        <v>45</v>
      </c>
      <c r="O137" t="s">
        <v>58</v>
      </c>
      <c r="P137" t="s">
        <v>45</v>
      </c>
      <c r="Q137" t="s">
        <v>53</v>
      </c>
      <c r="R137" t="s">
        <v>45</v>
      </c>
      <c r="S137" t="s">
        <v>93</v>
      </c>
      <c r="T137" t="str">
        <f>IF(Table1345683[[#This Row],[Pentecostés]]="","",""", """)</f>
        <v>", "</v>
      </c>
      <c r="U137" t="s">
        <v>90</v>
      </c>
      <c r="V137" t="str">
        <f>IF(Table1345683[[#This Row],[Virgen]]="","",""", """)</f>
        <v/>
      </c>
      <c r="X137" t="str">
        <f>IF(Table1345683[[#This Row],[Niños]]="","",""", """)</f>
        <v/>
      </c>
      <c r="Z137" t="str">
        <f>IF(Table1345683[[#This Row],[Laudes]]="","",""", """)</f>
        <v/>
      </c>
      <c r="AB137" t="str">
        <f>IF(Table1345683[[#This Row],[Entrada]]="","",""", """)</f>
        <v/>
      </c>
      <c r="AD137" t="s">
        <v>54</v>
      </c>
      <c r="AE137" s="4" t="str" cm="1">
        <f t="array" ref="AE13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AG137, "/", _xlpm.texto_limpio, ".html")
)</f>
        <v>/cantos/resucito/q/queestupendoquealegria.html</v>
      </c>
      <c r="AF137" t="s">
        <v>55</v>
      </c>
      <c r="AG137" t="str">
        <f>IF(Table1345683[[#This Row],[Categoria]]="Liturgia","liturgia",LOWER(LEFT(Table1345683[[#This Row],[Titulo]],1)))</f>
        <v>q</v>
      </c>
      <c r="AH137" t="str">
        <f>LOWER(LEFT(Table1345683[[#This Row],[Titulo]],1))</f>
        <v>q</v>
      </c>
      <c r="AI137" t="str">
        <f>LOWER(LEFT(Table1345683[[#This Row],[Categoria]],1))</f>
        <v>p</v>
      </c>
      <c r="AJ137" t="str">
        <f>_xlfn.CONCAT(Table1345683[[#This Row],[ID]:[c021]])</f>
        <v>{id:175,title: "Qué estupendo, qué alegría", subtitle: "Sal 133 (132)", category: "Precatecumenado", moments: ["Adviento", "Navidad"], url: "/cantos/resucito/q/queestupendoquealegria.html"},</v>
      </c>
      <c r="AK137" t="str">
        <f>UPPER(Table1345683[[#This Row],[Titulo]])</f>
        <v>QUÉ ESTUPENDO, QUÉ ALEGRÍA</v>
      </c>
      <c r="AL137" t="str">
        <f>LOWER(SUBSTITUTE(Table1345683[[#This Row],[CANTO]], " ", ""))</f>
        <v>quéestupendo,quéalegría</v>
      </c>
      <c r="AM137" t="str">
        <f>Table1345683[[#This Row],[Subtitle5]]</f>
        <v>Sal 133 (132)</v>
      </c>
      <c r="AO137" t="str">
        <f>[1]!Table1[[#Headers],[CANTO]]</f>
        <v>CANTO</v>
      </c>
      <c r="AP137" t="str">
        <f>Table1345683[[#This Row],[CANTO]]</f>
        <v>QUÉ ESTUPENDO, QUÉ ALEGRÍA</v>
      </c>
    </row>
    <row r="138" spans="1:42" x14ac:dyDescent="0.35">
      <c r="A138">
        <v>138</v>
      </c>
      <c r="B138" t="s">
        <v>42</v>
      </c>
      <c r="C138">
        <v>176</v>
      </c>
      <c r="D138" t="s">
        <v>43</v>
      </c>
      <c r="E138" t="s">
        <v>44</v>
      </c>
      <c r="F138" t="s">
        <v>45</v>
      </c>
      <c r="G138" t="s">
        <v>413</v>
      </c>
      <c r="H138" t="s">
        <v>47</v>
      </c>
      <c r="I138" t="s">
        <v>48</v>
      </c>
      <c r="J138" t="s">
        <v>45</v>
      </c>
      <c r="K138" t="s">
        <v>414</v>
      </c>
      <c r="L138" t="s">
        <v>50</v>
      </c>
      <c r="M138" t="s">
        <v>51</v>
      </c>
      <c r="N138" t="s">
        <v>45</v>
      </c>
      <c r="O138" t="s">
        <v>58</v>
      </c>
      <c r="P138" t="s">
        <v>45</v>
      </c>
      <c r="Q138" t="s">
        <v>53</v>
      </c>
      <c r="R138" t="s">
        <v>45</v>
      </c>
      <c r="S138" t="s">
        <v>18</v>
      </c>
      <c r="T138" t="str">
        <f>IF(Table1345683[[#This Row],[Pentecostés]]="","",""", """)</f>
        <v/>
      </c>
      <c r="V138" t="str">
        <f>IF(Table1345683[[#This Row],[Virgen]]="","",""", """)</f>
        <v/>
      </c>
      <c r="X138" t="str">
        <f>IF(Table1345683[[#This Row],[Niños]]="","",""", """)</f>
        <v/>
      </c>
      <c r="Z138" t="str">
        <f>IF(Table1345683[[#This Row],[Laudes]]="","",""", """)</f>
        <v/>
      </c>
      <c r="AB138" t="str">
        <f>IF(Table1345683[[#This Row],[Entrada]]="","",""", """)</f>
        <v/>
      </c>
      <c r="AD138" t="s">
        <v>54</v>
      </c>
      <c r="AE138" s="4" t="str" cm="1">
        <f t="array" ref="AE13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AG138, "/", _xlpm.texto_limpio, ".html")
)</f>
        <v>/cantos/resucito/q/quienesestaquesubedeldesierto.html</v>
      </c>
      <c r="AF138" t="s">
        <v>55</v>
      </c>
      <c r="AG138" t="str">
        <f>IF(Table1345683[[#This Row],[Categoria]]="Liturgia","liturgia",LOWER(LEFT(Table1345683[[#This Row],[Titulo]],1)))</f>
        <v>q</v>
      </c>
      <c r="AH138" t="str">
        <f>LOWER(LEFT(Table1345683[[#This Row],[Titulo]],1))</f>
        <v>q</v>
      </c>
      <c r="AI138" t="str">
        <f>LOWER(LEFT(Table1345683[[#This Row],[Categoria]],1))</f>
        <v>p</v>
      </c>
      <c r="AJ138" t="str">
        <f>_xlfn.CONCAT(Table1345683[[#This Row],[ID]:[c021]])</f>
        <v>{id:176,title: "Quién es ésta que sube del desierto", subtitle: "Cantar de los Cantares 8,5-7", category: "Precatecumenado", moments: ["Pascua"], url: "/cantos/resucito/q/quienesestaquesubedeldesierto.html"},</v>
      </c>
      <c r="AK138" t="str">
        <f>UPPER(Table1345683[[#This Row],[Titulo]])</f>
        <v>QUIÉN ES ÉSTA QUE SUBE DEL DESIERTO</v>
      </c>
      <c r="AL138" t="str">
        <f>LOWER(SUBSTITUTE(Table1345683[[#This Row],[CANTO]], " ", ""))</f>
        <v>quiéneséstaquesubedeldesierto</v>
      </c>
      <c r="AM138" t="str">
        <f>Table1345683[[#This Row],[Subtitle5]]</f>
        <v>Cantar de los Cantares 8,5-7</v>
      </c>
      <c r="AO138" t="str">
        <f>[1]!Table1[[#Headers],[CANTO]]</f>
        <v>CANTO</v>
      </c>
      <c r="AP138" t="str">
        <f>Table1345683[[#This Row],[CANTO]]</f>
        <v>QUIÉN ES ÉSTA QUE SUBE DEL DESIERTO</v>
      </c>
    </row>
    <row r="139" spans="1:42" x14ac:dyDescent="0.35">
      <c r="A139">
        <v>139</v>
      </c>
      <c r="B139" t="s">
        <v>42</v>
      </c>
      <c r="C139">
        <v>177</v>
      </c>
      <c r="D139" t="s">
        <v>43</v>
      </c>
      <c r="E139" t="s">
        <v>44</v>
      </c>
      <c r="F139" t="s">
        <v>45</v>
      </c>
      <c r="G139" t="s">
        <v>415</v>
      </c>
      <c r="H139" t="s">
        <v>47</v>
      </c>
      <c r="I139" t="s">
        <v>48</v>
      </c>
      <c r="J139" t="s">
        <v>45</v>
      </c>
      <c r="K139" t="s">
        <v>416</v>
      </c>
      <c r="L139" t="s">
        <v>50</v>
      </c>
      <c r="M139" t="s">
        <v>51</v>
      </c>
      <c r="N139" t="s">
        <v>45</v>
      </c>
      <c r="O139" t="s">
        <v>58</v>
      </c>
      <c r="P139" t="s">
        <v>45</v>
      </c>
      <c r="Q139" t="s">
        <v>53</v>
      </c>
      <c r="R139" t="s">
        <v>45</v>
      </c>
      <c r="S139" t="s">
        <v>18</v>
      </c>
      <c r="T139" t="str">
        <f>IF(Table1345683[[#This Row],[Pentecostés]]="","",""", """)</f>
        <v/>
      </c>
      <c r="V139" t="str">
        <f>IF(Table1345683[[#This Row],[Virgen]]="","",""", """)</f>
        <v/>
      </c>
      <c r="X139" t="str">
        <f>IF(Table1345683[[#This Row],[Niños]]="","",""", """)</f>
        <v/>
      </c>
      <c r="Z139" t="str">
        <f>IF(Table1345683[[#This Row],[Laudes]]="","",""", """)</f>
        <v/>
      </c>
      <c r="AB139" t="str">
        <f>IF(Table1345683[[#This Row],[Entrada]]="","",""", """)</f>
        <v/>
      </c>
      <c r="AD139" t="s">
        <v>54</v>
      </c>
      <c r="AE139" s="4" t="str" cm="1">
        <f t="array" ref="AE13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AG139, "/", _xlpm.texto_limpio, ".html")
)</f>
        <v>/cantos/resucito/q/quiennosseparara.html</v>
      </c>
      <c r="AF139" t="s">
        <v>55</v>
      </c>
      <c r="AG139" t="str">
        <f>IF(Table1345683[[#This Row],[Categoria]]="Liturgia","liturgia",LOWER(LEFT(Table1345683[[#This Row],[Titulo]],1)))</f>
        <v>q</v>
      </c>
      <c r="AH139" t="str">
        <f>LOWER(LEFT(Table1345683[[#This Row],[Titulo]],1))</f>
        <v>q</v>
      </c>
      <c r="AI139" t="str">
        <f>LOWER(LEFT(Table1345683[[#This Row],[Categoria]],1))</f>
        <v>p</v>
      </c>
      <c r="AJ139" t="str">
        <f>_xlfn.CONCAT(Table1345683[[#This Row],[ID]:[c021]])</f>
        <v>{id:177,title: "Quién nos separará", subtitle: "Romanos 8,34-39", category: "Precatecumenado", moments: ["Pascua"], url: "/cantos/resucito/q/quiennosseparara.html"},</v>
      </c>
      <c r="AK139" t="str">
        <f>UPPER(Table1345683[[#This Row],[Titulo]])</f>
        <v>QUIÉN NOS SEPARARÁ</v>
      </c>
      <c r="AL139" t="str">
        <f>LOWER(SUBSTITUTE(Table1345683[[#This Row],[CANTO]], " ", ""))</f>
        <v>quiénnosseparará</v>
      </c>
      <c r="AM139" t="str">
        <f>Table1345683[[#This Row],[Subtitle5]]</f>
        <v>Romanos 8,34-39</v>
      </c>
      <c r="AO139" t="str">
        <f>[1]!Table1[[#Headers],[CANTO]]</f>
        <v>CANTO</v>
      </c>
      <c r="AP139" t="str">
        <f>Table1345683[[#This Row],[CANTO]]</f>
        <v>QUIÉN NOS SEPARARÁ</v>
      </c>
    </row>
    <row r="140" spans="1:42" x14ac:dyDescent="0.35">
      <c r="A140">
        <v>140</v>
      </c>
      <c r="B140" t="s">
        <v>42</v>
      </c>
      <c r="C140">
        <v>178</v>
      </c>
      <c r="D140" t="s">
        <v>43</v>
      </c>
      <c r="E140" t="s">
        <v>44</v>
      </c>
      <c r="F140" t="s">
        <v>45</v>
      </c>
      <c r="G140" t="s">
        <v>417</v>
      </c>
      <c r="H140" t="s">
        <v>47</v>
      </c>
      <c r="I140" t="s">
        <v>48</v>
      </c>
      <c r="J140" t="s">
        <v>45</v>
      </c>
      <c r="K140" t="s">
        <v>418</v>
      </c>
      <c r="L140" t="s">
        <v>50</v>
      </c>
      <c r="M140" t="s">
        <v>51</v>
      </c>
      <c r="N140" t="s">
        <v>45</v>
      </c>
      <c r="O140" t="s">
        <v>58</v>
      </c>
      <c r="P140" t="s">
        <v>45</v>
      </c>
      <c r="Q140" t="s">
        <v>53</v>
      </c>
      <c r="R140" t="s">
        <v>45</v>
      </c>
      <c r="S140" t="s">
        <v>18</v>
      </c>
      <c r="T140" t="str">
        <f>IF(Table1345683[[#This Row],[Pentecostés]]="","",""", """)</f>
        <v/>
      </c>
      <c r="V140" t="str">
        <f>IF(Table1345683[[#This Row],[Virgen]]="","",""", """)</f>
        <v/>
      </c>
      <c r="X140" t="str">
        <f>IF(Table1345683[[#This Row],[Niños]]="","",""", """)</f>
        <v/>
      </c>
      <c r="Z140" t="str">
        <f>IF(Table1345683[[#This Row],[Laudes]]="","",""", """)</f>
        <v/>
      </c>
      <c r="AB140" t="str">
        <f>IF(Table1345683[[#This Row],[Entrada]]="","",""", """)</f>
        <v/>
      </c>
      <c r="AD140" t="s">
        <v>54</v>
      </c>
      <c r="AE140" s="4" t="str" cm="1">
        <f t="array" ref="AE14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AG140, "/", _xlpm.texto_limpio, ".html")
)</f>
        <v>/cantos/resucito/q/quieroandarmadreajerusalen.html</v>
      </c>
      <c r="AF140" t="s">
        <v>55</v>
      </c>
      <c r="AG140" t="str">
        <f>IF(Table1345683[[#This Row],[Categoria]]="Liturgia","liturgia",LOWER(LEFT(Table1345683[[#This Row],[Titulo]],1)))</f>
        <v>q</v>
      </c>
      <c r="AH140" t="str">
        <f>LOWER(LEFT(Table1345683[[#This Row],[Titulo]],1))</f>
        <v>q</v>
      </c>
      <c r="AI140" t="str">
        <f>LOWER(LEFT(Table1345683[[#This Row],[Categoria]],1))</f>
        <v>p</v>
      </c>
      <c r="AJ140" t="str">
        <f>_xlfn.CONCAT(Table1345683[[#This Row],[ID]:[c021]])</f>
        <v>{id:178,title: "Quiero andar, madre, a Jerusalén", subtitle: "Canto sefardí", category: "Precatecumenado", moments: ["Pascua"], url: "/cantos/resucito/q/quieroandarmadreajerusalen.html"},</v>
      </c>
      <c r="AK140" t="str">
        <f>UPPER(Table1345683[[#This Row],[Titulo]])</f>
        <v>QUIERO ANDAR, MADRE, A JERUSALÉN</v>
      </c>
      <c r="AL140" t="str">
        <f>LOWER(SUBSTITUTE(Table1345683[[#This Row],[CANTO]], " ", ""))</f>
        <v>quieroandar,madre,ajerusalén</v>
      </c>
      <c r="AM140" t="str">
        <f>Table1345683[[#This Row],[Subtitle5]]</f>
        <v>Canto sefardí</v>
      </c>
      <c r="AO140" t="str">
        <f>[1]!Table1[[#Headers],[CANTO]]</f>
        <v>CANTO</v>
      </c>
      <c r="AP140" t="str">
        <f>Table1345683[[#This Row],[CANTO]]</f>
        <v>QUIERO ANDAR, MADRE, A JERUSALÉN</v>
      </c>
    </row>
    <row r="141" spans="1:42" x14ac:dyDescent="0.35">
      <c r="A141">
        <v>141</v>
      </c>
      <c r="B141" t="s">
        <v>42</v>
      </c>
      <c r="C141">
        <v>179</v>
      </c>
      <c r="D141" t="s">
        <v>43</v>
      </c>
      <c r="E141" t="s">
        <v>44</v>
      </c>
      <c r="F141" t="s">
        <v>45</v>
      </c>
      <c r="G141" t="s">
        <v>419</v>
      </c>
      <c r="H141" t="s">
        <v>47</v>
      </c>
      <c r="I141" t="s">
        <v>48</v>
      </c>
      <c r="J141" t="s">
        <v>45</v>
      </c>
      <c r="K141" t="s">
        <v>420</v>
      </c>
      <c r="L141" t="s">
        <v>50</v>
      </c>
      <c r="M141" t="s">
        <v>51</v>
      </c>
      <c r="N141" t="s">
        <v>45</v>
      </c>
      <c r="O141" t="s">
        <v>58</v>
      </c>
      <c r="P141" t="s">
        <v>45</v>
      </c>
      <c r="Q141" t="s">
        <v>53</v>
      </c>
      <c r="R141" t="s">
        <v>45</v>
      </c>
      <c r="S141" t="s">
        <v>28</v>
      </c>
      <c r="T141" t="str">
        <f>IF(Table1345683[[#This Row],[Pentecostés]]="","",""", """)</f>
        <v>", "</v>
      </c>
      <c r="U141" t="s">
        <v>66</v>
      </c>
      <c r="V141" t="str">
        <f>IF(Table1345683[[#This Row],[Virgen]]="","",""", """)</f>
        <v/>
      </c>
      <c r="X141" t="str">
        <f>IF(Table1345683[[#This Row],[Niños]]="","",""", """)</f>
        <v/>
      </c>
      <c r="Z141" t="str">
        <f>IF(Table1345683[[#This Row],[Laudes]]="","",""", """)</f>
        <v/>
      </c>
      <c r="AB141" t="str">
        <f>IF(Table1345683[[#This Row],[Entrada]]="","",""", """)</f>
        <v/>
      </c>
      <c r="AD141" t="s">
        <v>54</v>
      </c>
      <c r="AE141" s="4" t="str" cm="1">
        <f t="array" ref="AE14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AG141, "/", _xlpm.texto_limpio, ".html")
)</f>
        <v>/cantos/resucito/q/quierocantar.html</v>
      </c>
      <c r="AF141" t="s">
        <v>55</v>
      </c>
      <c r="AG141" t="str">
        <f>IF(Table1345683[[#This Row],[Categoria]]="Liturgia","liturgia",LOWER(LEFT(Table1345683[[#This Row],[Titulo]],1)))</f>
        <v>q</v>
      </c>
      <c r="AH141" t="str">
        <f>LOWER(LEFT(Table1345683[[#This Row],[Titulo]],1))</f>
        <v>q</v>
      </c>
      <c r="AI141" t="str">
        <f>LOWER(LEFT(Table1345683[[#This Row],[Categoria]],1))</f>
        <v>p</v>
      </c>
      <c r="AJ141" t="str">
        <f>_xlfn.CONCAT(Table1345683[[#This Row],[ID]:[c021]])</f>
        <v>{id:179,title: "Quiero cantar", subtitle: "Sal 57 (56)", category: "Precatecumenado", moments: ["Entrada", "Antiguo Testamento"], url: "/cantos/resucito/q/quierocantar.html"},</v>
      </c>
      <c r="AK141" t="str">
        <f>UPPER(Table1345683[[#This Row],[Titulo]])</f>
        <v>QUIERO CANTAR</v>
      </c>
      <c r="AL141" t="str">
        <f>LOWER(SUBSTITUTE(Table1345683[[#This Row],[CANTO]], " ", ""))</f>
        <v>quierocantar</v>
      </c>
      <c r="AM141" t="str">
        <f>Table1345683[[#This Row],[Subtitle5]]</f>
        <v>Sal 57 (56)</v>
      </c>
      <c r="AO141" t="str">
        <f>[1]!Table1[[#Headers],[CANTO]]</f>
        <v>CANTO</v>
      </c>
      <c r="AP141" t="str">
        <f>Table1345683[[#This Row],[CANTO]]</f>
        <v>QUIERO CANTAR</v>
      </c>
    </row>
    <row r="142" spans="1:42" x14ac:dyDescent="0.35">
      <c r="A142">
        <v>142</v>
      </c>
      <c r="B142" t="s">
        <v>42</v>
      </c>
      <c r="C142">
        <v>180</v>
      </c>
      <c r="D142" t="s">
        <v>43</v>
      </c>
      <c r="E142" t="s">
        <v>44</v>
      </c>
      <c r="F142" t="s">
        <v>45</v>
      </c>
      <c r="G142" t="s">
        <v>421</v>
      </c>
      <c r="H142" t="s">
        <v>47</v>
      </c>
      <c r="I142" t="s">
        <v>48</v>
      </c>
      <c r="J142" t="s">
        <v>45</v>
      </c>
      <c r="K142" t="s">
        <v>376</v>
      </c>
      <c r="L142" t="s">
        <v>50</v>
      </c>
      <c r="M142" t="s">
        <v>51</v>
      </c>
      <c r="N142" t="s">
        <v>45</v>
      </c>
      <c r="O142" t="s">
        <v>58</v>
      </c>
      <c r="P142" t="s">
        <v>45</v>
      </c>
      <c r="Q142" t="s">
        <v>53</v>
      </c>
      <c r="R142" t="s">
        <v>45</v>
      </c>
      <c r="S142" t="s">
        <v>101</v>
      </c>
      <c r="T142" t="str">
        <f>IF(Table1345683[[#This Row],[Pentecostés]]="","",""", """)</f>
        <v>", "</v>
      </c>
      <c r="U142" t="s">
        <v>66</v>
      </c>
      <c r="V142" t="str">
        <f>IF(Table1345683[[#This Row],[Virgen]]="","",""", """)</f>
        <v/>
      </c>
      <c r="X142" t="str">
        <f>IF(Table1345683[[#This Row],[Niños]]="","",""", """)</f>
        <v/>
      </c>
      <c r="Z142" t="str">
        <f>IF(Table1345683[[#This Row],[Laudes]]="","",""", """)</f>
        <v/>
      </c>
      <c r="AB142" t="str">
        <f>IF(Table1345683[[#This Row],[Entrada]]="","",""", """)</f>
        <v/>
      </c>
      <c r="AD142" t="s">
        <v>54</v>
      </c>
      <c r="AE142" s="4" t="str" cm="1">
        <f t="array" ref="AE14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AG142, "/", _xlpm.texto_limpio, ".html")
)</f>
        <v>/cantos/resucito/r/resucito.html</v>
      </c>
      <c r="AF142" t="s">
        <v>55</v>
      </c>
      <c r="AG142" t="str">
        <f>IF(Table1345683[[#This Row],[Categoria]]="Liturgia","liturgia",LOWER(LEFT(Table1345683[[#This Row],[Titulo]],1)))</f>
        <v>r</v>
      </c>
      <c r="AH142" t="str">
        <f>LOWER(LEFT(Table1345683[[#This Row],[Titulo]],1))</f>
        <v>r</v>
      </c>
      <c r="AI142" t="str">
        <f>LOWER(LEFT(Table1345683[[#This Row],[Categoria]],1))</f>
        <v>p</v>
      </c>
      <c r="AJ142" t="str">
        <f>_xlfn.CONCAT(Table1345683[[#This Row],[ID]:[c021]])</f>
        <v>{id:180,title: "Resucitó", subtitle: "(Kiko Argüello)", category: "Precatecumenado", moments: ["Paz", "Antiguo Testamento"], url: "/cantos/resucito/r/resucito.html"},</v>
      </c>
      <c r="AK142" t="str">
        <f>UPPER(Table1345683[[#This Row],[Titulo]])</f>
        <v>RESUCITÓ</v>
      </c>
      <c r="AL142" t="str">
        <f>LOWER(SUBSTITUTE(Table1345683[[#This Row],[CANTO]], " ", ""))</f>
        <v>resucitó</v>
      </c>
      <c r="AM142" t="str">
        <f>Table1345683[[#This Row],[Subtitle5]]</f>
        <v>(Kiko Argüello)</v>
      </c>
      <c r="AO142" t="str">
        <f>[1]!Table1[[#Headers],[CANTO]]</f>
        <v>CANTO</v>
      </c>
      <c r="AP142" t="str">
        <f>Table1345683[[#This Row],[CANTO]]</f>
        <v>RESUCITÓ</v>
      </c>
    </row>
    <row r="143" spans="1:42" x14ac:dyDescent="0.35">
      <c r="A143">
        <v>143</v>
      </c>
      <c r="B143" t="s">
        <v>42</v>
      </c>
      <c r="C143">
        <v>181</v>
      </c>
      <c r="D143" t="s">
        <v>43</v>
      </c>
      <c r="E143" t="s">
        <v>44</v>
      </c>
      <c r="F143" t="s">
        <v>45</v>
      </c>
      <c r="G143" t="s">
        <v>422</v>
      </c>
      <c r="H143" t="s">
        <v>47</v>
      </c>
      <c r="I143" t="s">
        <v>48</v>
      </c>
      <c r="J143" t="s">
        <v>45</v>
      </c>
      <c r="K143" t="s">
        <v>423</v>
      </c>
      <c r="L143" t="s">
        <v>50</v>
      </c>
      <c r="M143" t="s">
        <v>51</v>
      </c>
      <c r="N143" t="s">
        <v>45</v>
      </c>
      <c r="O143" t="s">
        <v>58</v>
      </c>
      <c r="P143" t="s">
        <v>45</v>
      </c>
      <c r="Q143" t="s">
        <v>53</v>
      </c>
      <c r="R143" t="s">
        <v>45</v>
      </c>
      <c r="S143" t="s">
        <v>59</v>
      </c>
      <c r="T143" t="str">
        <f>IF(Table1345683[[#This Row],[Pentecostés]]="","",""", """)</f>
        <v>", "</v>
      </c>
      <c r="U143" t="s">
        <v>81</v>
      </c>
      <c r="V143" t="str">
        <f>IF(Table1345683[[#This Row],[Virgen]]="","",""", """)</f>
        <v>", "</v>
      </c>
      <c r="W143" t="s">
        <v>66</v>
      </c>
      <c r="X143" t="str">
        <f>IF(Table1345683[[#This Row],[Niños]]="","",""", """)</f>
        <v/>
      </c>
      <c r="Z143" t="str">
        <f>IF(Table1345683[[#This Row],[Laudes]]="","",""", """)</f>
        <v/>
      </c>
      <c r="AB143" t="str">
        <f>IF(Table1345683[[#This Row],[Entrada]]="","",""", """)</f>
        <v/>
      </c>
      <c r="AD143" t="s">
        <v>54</v>
      </c>
      <c r="AE143" s="4" t="str" cm="1">
        <f t="array" ref="AE14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AG143, "/", _xlpm.texto_limpio, ".html")
)</f>
        <v>/cantos/resucito/r/resurrexit.html</v>
      </c>
      <c r="AF143" t="s">
        <v>55</v>
      </c>
      <c r="AG143" t="str">
        <f>IF(Table1345683[[#This Row],[Categoria]]="Liturgia","liturgia",LOWER(LEFT(Table1345683[[#This Row],[Titulo]],1)))</f>
        <v>r</v>
      </c>
      <c r="AH143" t="str">
        <f>LOWER(LEFT(Table1345683[[#This Row],[Titulo]],1))</f>
        <v>r</v>
      </c>
      <c r="AI143" t="str">
        <f>LOWER(LEFT(Table1345683[[#This Row],[Categoria]],1))</f>
        <v>p</v>
      </c>
      <c r="AJ143" t="str">
        <f>_xlfn.CONCAT(Table1345683[[#This Row],[ID]:[c021]])</f>
        <v>{id:181,title: "Resurrexit", subtitle: "Juan 11,25s", category: "Precatecumenado", moments: ["Comunión", "Final", "Antiguo Testamento"], url: "/cantos/resucito/r/resurrexit.html"},</v>
      </c>
      <c r="AK143" t="str">
        <f>UPPER(Table1345683[[#This Row],[Titulo]])</f>
        <v>RESURREXIT</v>
      </c>
      <c r="AL143" t="str">
        <f>LOWER(SUBSTITUTE(Table1345683[[#This Row],[CANTO]], " ", ""))</f>
        <v>resurrexit</v>
      </c>
      <c r="AM143" t="str">
        <f>Table1345683[[#This Row],[Subtitle5]]</f>
        <v>Juan 11,25s</v>
      </c>
      <c r="AO143" t="str">
        <f>[1]!Table1[[#Headers],[CANTO]]</f>
        <v>CANTO</v>
      </c>
      <c r="AP143" t="str">
        <f>Table1345683[[#This Row],[CANTO]]</f>
        <v>RESURREXIT</v>
      </c>
    </row>
    <row r="144" spans="1:42" x14ac:dyDescent="0.35">
      <c r="A144">
        <v>144</v>
      </c>
      <c r="B144" t="s">
        <v>42</v>
      </c>
      <c r="C144">
        <v>187</v>
      </c>
      <c r="D144" t="s">
        <v>43</v>
      </c>
      <c r="E144" t="s">
        <v>44</v>
      </c>
      <c r="F144" t="s">
        <v>45</v>
      </c>
      <c r="G144" t="s">
        <v>433</v>
      </c>
      <c r="H144" t="s">
        <v>47</v>
      </c>
      <c r="I144" t="s">
        <v>48</v>
      </c>
      <c r="J144" t="s">
        <v>45</v>
      </c>
      <c r="K144" t="s">
        <v>434</v>
      </c>
      <c r="L144" t="s">
        <v>50</v>
      </c>
      <c r="M144" t="s">
        <v>51</v>
      </c>
      <c r="N144" t="s">
        <v>45</v>
      </c>
      <c r="O144" t="s">
        <v>58</v>
      </c>
      <c r="P144" t="s">
        <v>45</v>
      </c>
      <c r="Q144" t="s">
        <v>53</v>
      </c>
      <c r="R144" t="s">
        <v>45</v>
      </c>
      <c r="T144" t="str">
        <f>IF(Table1345683[[#This Row],[Pentecostés]]="","",""", """)</f>
        <v/>
      </c>
      <c r="V144" t="str">
        <f>IF(Table1345683[[#This Row],[Virgen]]="","",""", """)</f>
        <v/>
      </c>
      <c r="X144" t="str">
        <f>IF(Table1345683[[#This Row],[Niños]]="","",""", """)</f>
        <v/>
      </c>
      <c r="Z144" t="str">
        <f>IF(Table1345683[[#This Row],[Laudes]]="","",""", """)</f>
        <v/>
      </c>
      <c r="AB144" t="str">
        <f>IF(Table1345683[[#This Row],[Entrada]]="","",""", """)</f>
        <v/>
      </c>
      <c r="AD144" t="s">
        <v>54</v>
      </c>
      <c r="AE144" s="4" t="str" cm="1">
        <f t="array" ref="AE14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AG144, "/", _xlpm.texto_limpio, ".html")
)</f>
        <v>/cantos/resucito/s/salvereinadeloscielos.html</v>
      </c>
      <c r="AF144" t="s">
        <v>55</v>
      </c>
      <c r="AG144" t="str">
        <f>IF(Table1345683[[#This Row],[Categoria]]="Liturgia","liturgia",LOWER(LEFT(Table1345683[[#This Row],[Titulo]],1)))</f>
        <v>s</v>
      </c>
      <c r="AH144" t="str">
        <f>LOWER(LEFT(Table1345683[[#This Row],[Titulo]],1))</f>
        <v>s</v>
      </c>
      <c r="AI144" t="str">
        <f>LOWER(LEFT(Table1345683[[#This Row],[Categoria]],1))</f>
        <v>p</v>
      </c>
      <c r="AJ144" t="str">
        <f>_xlfn.CONCAT(Table1345683[[#This Row],[ID]:[c021]])</f>
        <v>{id:187,title: "Salve, reina de los cielos", subtitle: "Himno lat. «Ave, Regina Caelorum»", category: "Precatecumenado", moments: [""], url: "/cantos/resucito/s/salvereinadeloscielos.html"},</v>
      </c>
      <c r="AK144" t="str">
        <f>UPPER(Table1345683[[#This Row],[Titulo]])</f>
        <v>SALVE, REINA DE LOS CIELOS</v>
      </c>
      <c r="AL144" t="str">
        <f>LOWER(SUBSTITUTE(Table1345683[[#This Row],[CANTO]], " ", ""))</f>
        <v>salve,reinadeloscielos</v>
      </c>
      <c r="AM144" t="str">
        <f>Table1345683[[#This Row],[Subtitle5]]</f>
        <v>Himno lat. «Ave, Regina Caelorum»</v>
      </c>
      <c r="AO144" t="str">
        <f>[1]!Table1[[#Headers],[CANTO]]</f>
        <v>CANTO</v>
      </c>
      <c r="AP144" t="str">
        <f>Table1345683[[#This Row],[CANTO]]</f>
        <v>SALVE, REINA DE LOS CIELOS</v>
      </c>
    </row>
    <row r="145" spans="1:42" x14ac:dyDescent="0.35">
      <c r="A145">
        <v>145</v>
      </c>
      <c r="B145" t="s">
        <v>42</v>
      </c>
      <c r="C145">
        <v>194</v>
      </c>
      <c r="D145" t="s">
        <v>43</v>
      </c>
      <c r="E145" t="s">
        <v>44</v>
      </c>
      <c r="F145" t="s">
        <v>45</v>
      </c>
      <c r="G145" t="s">
        <v>439</v>
      </c>
      <c r="H145" t="s">
        <v>47</v>
      </c>
      <c r="I145" t="s">
        <v>48</v>
      </c>
      <c r="J145" t="s">
        <v>45</v>
      </c>
      <c r="K145" t="s">
        <v>247</v>
      </c>
      <c r="L145" t="s">
        <v>50</v>
      </c>
      <c r="M145" t="s">
        <v>51</v>
      </c>
      <c r="N145" t="s">
        <v>45</v>
      </c>
      <c r="O145" t="s">
        <v>58</v>
      </c>
      <c r="P145" t="s">
        <v>45</v>
      </c>
      <c r="Q145" t="s">
        <v>53</v>
      </c>
      <c r="R145" t="s">
        <v>45</v>
      </c>
      <c r="T145" t="str">
        <f>IF(Table1345683[[#This Row],[Pentecostés]]="","",""", """)</f>
        <v/>
      </c>
      <c r="V145" t="str">
        <f>IF(Table1345683[[#This Row],[Virgen]]="","",""", """)</f>
        <v/>
      </c>
      <c r="X145" t="str">
        <f>IF(Table1345683[[#This Row],[Niños]]="","",""", """)</f>
        <v/>
      </c>
      <c r="Z145" t="str">
        <f>IF(Table1345683[[#This Row],[Laudes]]="","",""", """)</f>
        <v/>
      </c>
      <c r="AB145" t="str">
        <f>IF(Table1345683[[#This Row],[Entrada]]="","",""", """)</f>
        <v/>
      </c>
      <c r="AD145" t="s">
        <v>54</v>
      </c>
      <c r="AE145" s="4" t="str" cm="1">
        <f t="array" ref="AE14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AG145, "/", _xlpm.texto_limpio, ".html")
)</f>
        <v>/cantos/resucito/s/seencontrarondosangeles.html</v>
      </c>
      <c r="AF145" t="s">
        <v>55</v>
      </c>
      <c r="AG145" t="str">
        <f>IF(Table1345683[[#This Row],[Categoria]]="Liturgia","liturgia",LOWER(LEFT(Table1345683[[#This Row],[Titulo]],1)))</f>
        <v>s</v>
      </c>
      <c r="AH145" t="str">
        <f>LOWER(LEFT(Table1345683[[#This Row],[Titulo]],1))</f>
        <v>s</v>
      </c>
      <c r="AI145" t="str">
        <f>LOWER(LEFT(Table1345683[[#This Row],[Categoria]],1))</f>
        <v>p</v>
      </c>
      <c r="AJ145" t="str">
        <f>_xlfn.CONCAT(Table1345683[[#This Row],[ID]:[c021]])</f>
        <v>{id:194,title: "Se encontraron dos ángeles", subtitle: "Melodía hebraica", category: "Precatecumenado", moments: [""], url: "/cantos/resucito/s/seencontrarondosangeles.html"},</v>
      </c>
      <c r="AK145" t="str">
        <f>UPPER(Table1345683[[#This Row],[Titulo]])</f>
        <v>SE ENCONTRARON DOS ÁNGELES</v>
      </c>
      <c r="AL145" t="str">
        <f>LOWER(SUBSTITUTE(Table1345683[[#This Row],[CANTO]], " ", ""))</f>
        <v>seencontrarondosángeles</v>
      </c>
      <c r="AM145" t="str">
        <f>Table1345683[[#This Row],[Subtitle5]]</f>
        <v>Melodía hebraica</v>
      </c>
      <c r="AO145" t="str">
        <f>[1]!Table1[[#Headers],[CANTO]]</f>
        <v>CANTO</v>
      </c>
      <c r="AP145" t="str">
        <f>Table1345683[[#This Row],[CANTO]]</f>
        <v>SE ENCONTRARON DOS ÁNGELES</v>
      </c>
    </row>
    <row r="146" spans="1:42" x14ac:dyDescent="0.35">
      <c r="A146">
        <v>146</v>
      </c>
      <c r="B146" t="s">
        <v>42</v>
      </c>
      <c r="C146">
        <v>195</v>
      </c>
      <c r="D146" t="s">
        <v>43</v>
      </c>
      <c r="E146" t="s">
        <v>44</v>
      </c>
      <c r="F146" t="s">
        <v>45</v>
      </c>
      <c r="G146" t="s">
        <v>440</v>
      </c>
      <c r="H146" t="s">
        <v>47</v>
      </c>
      <c r="I146" t="s">
        <v>48</v>
      </c>
      <c r="J146" t="s">
        <v>45</v>
      </c>
      <c r="K146" t="s">
        <v>376</v>
      </c>
      <c r="L146" t="s">
        <v>50</v>
      </c>
      <c r="M146" t="s">
        <v>51</v>
      </c>
      <c r="N146" t="s">
        <v>45</v>
      </c>
      <c r="O146" t="s">
        <v>58</v>
      </c>
      <c r="P146" t="s">
        <v>45</v>
      </c>
      <c r="Q146" t="s">
        <v>53</v>
      </c>
      <c r="R146" t="s">
        <v>45</v>
      </c>
      <c r="S146" t="s">
        <v>94</v>
      </c>
      <c r="T146" t="str">
        <f>IF(Table1345683[[#This Row],[Pentecostés]]="","",""", """)</f>
        <v/>
      </c>
      <c r="V146" t="str">
        <f>IF(Table1345683[[#This Row],[Virgen]]="","",""", """)</f>
        <v/>
      </c>
      <c r="X146" t="str">
        <f>IF(Table1345683[[#This Row],[Niños]]="","",""", """)</f>
        <v/>
      </c>
      <c r="Z146" t="str">
        <f>IF(Table1345683[[#This Row],[Laudes]]="","",""", """)</f>
        <v/>
      </c>
      <c r="AB146" t="str">
        <f>IF(Table1345683[[#This Row],[Entrada]]="","",""", """)</f>
        <v/>
      </c>
      <c r="AD146" t="s">
        <v>54</v>
      </c>
      <c r="AE146" s="4" t="str" cm="1">
        <f t="array" ref="AE14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AG146, "/", _xlpm.texto_limpio, ".html")
)</f>
        <v>/cantos/resucito/s/senorayudameanodudardeti.html</v>
      </c>
      <c r="AF146" t="s">
        <v>55</v>
      </c>
      <c r="AG146" t="str">
        <f>IF(Table1345683[[#This Row],[Categoria]]="Liturgia","liturgia",LOWER(LEFT(Table1345683[[#This Row],[Titulo]],1)))</f>
        <v>s</v>
      </c>
      <c r="AH146" t="str">
        <f>LOWER(LEFT(Table1345683[[#This Row],[Titulo]],1))</f>
        <v>s</v>
      </c>
      <c r="AI146" t="str">
        <f>LOWER(LEFT(Table1345683[[#This Row],[Categoria]],1))</f>
        <v>p</v>
      </c>
      <c r="AJ146" t="str">
        <f>_xlfn.CONCAT(Table1345683[[#This Row],[ID]:[c021]])</f>
        <v>{id:195,title: "Señor, ayúdame a no dudar de ti", subtitle: "(Kiko Argüello)", category: "Precatecumenado", moments: ["Ordinario"], url: "/cantos/resucito/s/senorayudameanodudardeti.html"},</v>
      </c>
      <c r="AK146" t="str">
        <f>UPPER(Table1345683[[#This Row],[Titulo]])</f>
        <v>SEÑOR, AYÚDAME A NO DUDAR DE TI</v>
      </c>
      <c r="AL146" t="str">
        <f>LOWER(SUBSTITUTE(Table1345683[[#This Row],[CANTO]], " ", ""))</f>
        <v>señor,ayúdameanodudardeti</v>
      </c>
      <c r="AM146" t="str">
        <f>Table1345683[[#This Row],[Subtitle5]]</f>
        <v>(Kiko Argüello)</v>
      </c>
      <c r="AO146" t="str">
        <f>[1]!Table1[[#Headers],[CANTO]]</f>
        <v>CANTO</v>
      </c>
      <c r="AP146" t="str">
        <f>Table1345683[[#This Row],[CANTO]]</f>
        <v>SEÑOR, AYÚDAME A NO DUDAR DE TI</v>
      </c>
    </row>
    <row r="147" spans="1:42" x14ac:dyDescent="0.35">
      <c r="A147">
        <v>147</v>
      </c>
      <c r="B147" t="s">
        <v>42</v>
      </c>
      <c r="C147">
        <v>196</v>
      </c>
      <c r="D147" t="s">
        <v>43</v>
      </c>
      <c r="E147" t="s">
        <v>44</v>
      </c>
      <c r="F147" t="s">
        <v>45</v>
      </c>
      <c r="G147" t="s">
        <v>441</v>
      </c>
      <c r="H147" t="s">
        <v>47</v>
      </c>
      <c r="I147" t="s">
        <v>48</v>
      </c>
      <c r="J147" t="s">
        <v>45</v>
      </c>
      <c r="K147" t="s">
        <v>442</v>
      </c>
      <c r="L147" t="s">
        <v>50</v>
      </c>
      <c r="M147" t="s">
        <v>51</v>
      </c>
      <c r="N147" t="s">
        <v>45</v>
      </c>
      <c r="O147" t="s">
        <v>58</v>
      </c>
      <c r="P147" t="s">
        <v>45</v>
      </c>
      <c r="Q147" t="s">
        <v>53</v>
      </c>
      <c r="R147" t="s">
        <v>45</v>
      </c>
      <c r="S147" t="s">
        <v>24</v>
      </c>
      <c r="T147" t="str">
        <f>IF(Table1345683[[#This Row],[Pentecostés]]="","",""", """)</f>
        <v>", "</v>
      </c>
      <c r="U147" t="s">
        <v>101</v>
      </c>
      <c r="V147" t="str">
        <f>IF(Table1345683[[#This Row],[Virgen]]="","",""", """)</f>
        <v/>
      </c>
      <c r="X147" t="str">
        <f>IF(Table1345683[[#This Row],[Niños]]="","",""", """)</f>
        <v/>
      </c>
      <c r="Z147" t="str">
        <f>IF(Table1345683[[#This Row],[Laudes]]="","",""", """)</f>
        <v/>
      </c>
      <c r="AB147" t="str">
        <f>IF(Table1345683[[#This Row],[Entrada]]="","",""", """)</f>
        <v/>
      </c>
      <c r="AD147" t="s">
        <v>54</v>
      </c>
      <c r="AE147" s="4" t="str" cm="1">
        <f t="array" ref="AE14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AG147, "/", _xlpm.texto_limpio, ".html")
)</f>
        <v>/cantos/resucito/s/senornomecorrijasentucolera.html</v>
      </c>
      <c r="AF147" t="s">
        <v>55</v>
      </c>
      <c r="AG147" t="str">
        <f>IF(Table1345683[[#This Row],[Categoria]]="Liturgia","liturgia",LOWER(LEFT(Table1345683[[#This Row],[Titulo]],1)))</f>
        <v>s</v>
      </c>
      <c r="AH147" t="str">
        <f>LOWER(LEFT(Table1345683[[#This Row],[Titulo]],1))</f>
        <v>s</v>
      </c>
      <c r="AI147" t="str">
        <f>LOWER(LEFT(Table1345683[[#This Row],[Categoria]],1))</f>
        <v>p</v>
      </c>
      <c r="AJ147" t="str">
        <f>_xlfn.CONCAT(Table1345683[[#This Row],[ID]:[c021]])</f>
        <v>{id:196,title: "Señor, no me corrijas en tu cólera", subtitle: "Salmo 6", category: "Precatecumenado", moments: ["Niños", "Paz"], url: "/cantos/resucito/s/senornomecorrijasentucolera.html"},</v>
      </c>
      <c r="AK147" t="str">
        <f>UPPER(Table1345683[[#This Row],[Titulo]])</f>
        <v>SEÑOR, NO ME CORRIJAS EN TU CÓLERA</v>
      </c>
      <c r="AL147" t="str">
        <f>LOWER(SUBSTITUTE(Table1345683[[#This Row],[CANTO]], " ", ""))</f>
        <v>señor,nomecorrijasentucólera</v>
      </c>
      <c r="AM147" t="str">
        <f>Table1345683[[#This Row],[Subtitle5]]</f>
        <v>Salmo 6</v>
      </c>
      <c r="AO147" t="str">
        <f>[1]!Table1[[#Headers],[CANTO]]</f>
        <v>CANTO</v>
      </c>
      <c r="AP147" t="str">
        <f>Table1345683[[#This Row],[CANTO]]</f>
        <v>SEÑOR, NO ME CORRIJAS EN TU CÓLERA</v>
      </c>
    </row>
    <row r="148" spans="1:42" x14ac:dyDescent="0.35">
      <c r="A148">
        <v>148</v>
      </c>
      <c r="B148" t="s">
        <v>42</v>
      </c>
      <c r="C148">
        <v>198</v>
      </c>
      <c r="D148" t="s">
        <v>43</v>
      </c>
      <c r="E148" t="s">
        <v>44</v>
      </c>
      <c r="F148" t="s">
        <v>45</v>
      </c>
      <c r="G148" t="s">
        <v>445</v>
      </c>
      <c r="H148" t="s">
        <v>47</v>
      </c>
      <c r="I148" t="s">
        <v>48</v>
      </c>
      <c r="J148" t="s">
        <v>45</v>
      </c>
      <c r="K148" t="s">
        <v>446</v>
      </c>
      <c r="L148" t="s">
        <v>50</v>
      </c>
      <c r="M148" t="s">
        <v>51</v>
      </c>
      <c r="N148" t="s">
        <v>45</v>
      </c>
      <c r="O148" t="s">
        <v>58</v>
      </c>
      <c r="P148" t="s">
        <v>45</v>
      </c>
      <c r="Q148" t="s">
        <v>53</v>
      </c>
      <c r="R148" t="s">
        <v>45</v>
      </c>
      <c r="T148" t="str">
        <f>IF(Table1345683[[#This Row],[Pentecostés]]="","",""", """)</f>
        <v/>
      </c>
      <c r="V148" t="str">
        <f>IF(Table1345683[[#This Row],[Virgen]]="","",""", """)</f>
        <v/>
      </c>
      <c r="X148" t="str">
        <f>IF(Table1345683[[#This Row],[Niños]]="","",""", """)</f>
        <v/>
      </c>
      <c r="Z148" t="str">
        <f>IF(Table1345683[[#This Row],[Laudes]]="","",""", """)</f>
        <v/>
      </c>
      <c r="AB148" t="str">
        <f>IF(Table1345683[[#This Row],[Entrada]]="","",""", """)</f>
        <v/>
      </c>
      <c r="AD148" t="s">
        <v>54</v>
      </c>
      <c r="AE148" s="4" t="str" cm="1">
        <f t="array" ref="AE14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AG148, "/", _xlpm.texto_limpio, ".html")
)</f>
        <v>/cantos/resucito/s/sermondelamontana.html</v>
      </c>
      <c r="AF148" t="s">
        <v>55</v>
      </c>
      <c r="AG148" t="str">
        <f>IF(Table1345683[[#This Row],[Categoria]]="Liturgia","liturgia",LOWER(LEFT(Table1345683[[#This Row],[Titulo]],1)))</f>
        <v>s</v>
      </c>
      <c r="AH148" t="str">
        <f>LOWER(LEFT(Table1345683[[#This Row],[Titulo]],1))</f>
        <v>s</v>
      </c>
      <c r="AI148" t="str">
        <f>LOWER(LEFT(Table1345683[[#This Row],[Categoria]],1))</f>
        <v>p</v>
      </c>
      <c r="AJ148" t="str">
        <f>_xlfn.CONCAT(Table1345683[[#This Row],[ID]:[c021]])</f>
        <v>{id:198,title: "Sermón de la montaña", subtitle: "Lucas 6,20-38", category: "Precatecumenado", moments: [""], url: "/cantos/resucito/s/sermondelamontana.html"},</v>
      </c>
      <c r="AK148" t="str">
        <f>UPPER(Table1345683[[#This Row],[Titulo]])</f>
        <v>SERMÓN DE LA MONTAÑA</v>
      </c>
      <c r="AL148" t="str">
        <f>LOWER(SUBSTITUTE(Table1345683[[#This Row],[CANTO]], " ", ""))</f>
        <v>sermóndelamontaña</v>
      </c>
      <c r="AM148" t="str">
        <f>Table1345683[[#This Row],[Subtitle5]]</f>
        <v>Lucas 6,20-38</v>
      </c>
      <c r="AO148" t="str">
        <f>[1]!Table1[[#Headers],[CANTO]]</f>
        <v>CANTO</v>
      </c>
      <c r="AP148" t="str">
        <f>Table1345683[[#This Row],[CANTO]]</f>
        <v>SERMÓN DE LA MONTAÑA</v>
      </c>
    </row>
    <row r="149" spans="1:42" x14ac:dyDescent="0.35">
      <c r="A149">
        <v>149</v>
      </c>
      <c r="B149" t="s">
        <v>42</v>
      </c>
      <c r="C149">
        <v>200</v>
      </c>
      <c r="D149" t="s">
        <v>43</v>
      </c>
      <c r="E149" t="s">
        <v>44</v>
      </c>
      <c r="F149" t="s">
        <v>45</v>
      </c>
      <c r="G149" t="s">
        <v>449</v>
      </c>
      <c r="H149" t="s">
        <v>47</v>
      </c>
      <c r="I149" t="s">
        <v>48</v>
      </c>
      <c r="J149" t="s">
        <v>45</v>
      </c>
      <c r="K149" t="s">
        <v>450</v>
      </c>
      <c r="L149" t="s">
        <v>50</v>
      </c>
      <c r="M149" t="s">
        <v>51</v>
      </c>
      <c r="N149" t="s">
        <v>45</v>
      </c>
      <c r="O149" t="s">
        <v>58</v>
      </c>
      <c r="P149" t="s">
        <v>45</v>
      </c>
      <c r="Q149" t="s">
        <v>53</v>
      </c>
      <c r="R149" t="s">
        <v>45</v>
      </c>
      <c r="S149" t="s">
        <v>75</v>
      </c>
      <c r="T149" t="str">
        <f>IF(Table1345683[[#This Row],[Pentecostés]]="","",""", """)</f>
        <v>", "</v>
      </c>
      <c r="U149" t="s">
        <v>66</v>
      </c>
      <c r="V149" t="str">
        <f>IF(Table1345683[[#This Row],[Virgen]]="","",""", """)</f>
        <v/>
      </c>
      <c r="X149" t="str">
        <f>IF(Table1345683[[#This Row],[Niños]]="","",""", """)</f>
        <v/>
      </c>
      <c r="Z149" t="str">
        <f>IF(Table1345683[[#This Row],[Laudes]]="","",""", """)</f>
        <v/>
      </c>
      <c r="AB149" t="str">
        <f>IF(Table1345683[[#This Row],[Entrada]]="","",""", """)</f>
        <v/>
      </c>
      <c r="AD149" t="s">
        <v>54</v>
      </c>
      <c r="AE149" s="4" t="str" cm="1">
        <f t="array" ref="AE14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AG149, "/", _xlpm.texto_limpio, ".html")
)</f>
        <v>/cantos/resucito/s/shlomlejmariam.html</v>
      </c>
      <c r="AF149" t="s">
        <v>55</v>
      </c>
      <c r="AG149" t="str">
        <f>IF(Table1345683[[#This Row],[Categoria]]="Liturgia","liturgia",LOWER(LEFT(Table1345683[[#This Row],[Titulo]],1)))</f>
        <v>s</v>
      </c>
      <c r="AH149" t="str">
        <f>LOWER(LEFT(Table1345683[[#This Row],[Titulo]],1))</f>
        <v>s</v>
      </c>
      <c r="AI149" t="str">
        <f>LOWER(LEFT(Table1345683[[#This Row],[Categoria]],1))</f>
        <v>p</v>
      </c>
      <c r="AJ149" t="str">
        <f>_xlfn.CONCAT(Table1345683[[#This Row],[ID]:[c021]])</f>
        <v>{id:200,title: "Shlom lej Mariam", subtitle: "Ave María en arameo antiguo", category: "Precatecumenado", moments: ["Laudes/Visperas", "Antiguo Testamento"], url: "/cantos/resucito/s/shlomlejmariam.html"},</v>
      </c>
      <c r="AK149" t="str">
        <f>UPPER(Table1345683[[#This Row],[Titulo]])</f>
        <v>SHLOM LEJ MARIAM</v>
      </c>
      <c r="AL149" t="str">
        <f>LOWER(SUBSTITUTE(Table1345683[[#This Row],[CANTO]], " ", ""))</f>
        <v>shlomlejmariam</v>
      </c>
      <c r="AM149" t="str">
        <f>Table1345683[[#This Row],[Subtitle5]]</f>
        <v>Ave María en arameo antiguo</v>
      </c>
      <c r="AO149" t="str">
        <f>[1]!Table1[[#Headers],[CANTO]]</f>
        <v>CANTO</v>
      </c>
      <c r="AP149" t="str">
        <f>Table1345683[[#This Row],[CANTO]]</f>
        <v>SHLOM LEJ MARIAM</v>
      </c>
    </row>
    <row r="150" spans="1:42" x14ac:dyDescent="0.35">
      <c r="A150">
        <v>150</v>
      </c>
      <c r="B150" t="s">
        <v>42</v>
      </c>
      <c r="C150">
        <v>201</v>
      </c>
      <c r="D150" t="s">
        <v>43</v>
      </c>
      <c r="E150" t="s">
        <v>44</v>
      </c>
      <c r="F150" t="s">
        <v>45</v>
      </c>
      <c r="G150" t="s">
        <v>451</v>
      </c>
      <c r="H150" t="s">
        <v>47</v>
      </c>
      <c r="I150" t="s">
        <v>48</v>
      </c>
      <c r="J150" t="s">
        <v>45</v>
      </c>
      <c r="K150" t="s">
        <v>452</v>
      </c>
      <c r="L150" t="s">
        <v>50</v>
      </c>
      <c r="M150" t="s">
        <v>51</v>
      </c>
      <c r="N150" t="s">
        <v>45</v>
      </c>
      <c r="O150" t="s">
        <v>58</v>
      </c>
      <c r="P150" t="s">
        <v>45</v>
      </c>
      <c r="Q150" t="s">
        <v>53</v>
      </c>
      <c r="R150" t="s">
        <v>45</v>
      </c>
      <c r="S150" t="s">
        <v>66</v>
      </c>
      <c r="T150" t="str">
        <f>IF(Table1345683[[#This Row],[Pentecostés]]="","",""", """)</f>
        <v/>
      </c>
      <c r="V150" t="str">
        <f>IF(Table1345683[[#This Row],[Virgen]]="","",""", """)</f>
        <v/>
      </c>
      <c r="X150" t="str">
        <f>IF(Table1345683[[#This Row],[Niños]]="","",""", """)</f>
        <v/>
      </c>
      <c r="Z150" t="str">
        <f>IF(Table1345683[[#This Row],[Laudes]]="","",""", """)</f>
        <v/>
      </c>
      <c r="AB150" t="str">
        <f>IF(Table1345683[[#This Row],[Entrada]]="","",""", """)</f>
        <v/>
      </c>
      <c r="AD150" t="s">
        <v>54</v>
      </c>
      <c r="AE150" s="4" t="str" cm="1">
        <f t="array" ref="AE15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AG150, "/", _xlpm.texto_limpio, ".html")
)</f>
        <v>/cantos/resucito/s/sielsenornoconstruyelacasa.html</v>
      </c>
      <c r="AF150" t="s">
        <v>55</v>
      </c>
      <c r="AG150" t="str">
        <f>IF(Table1345683[[#This Row],[Categoria]]="Liturgia","liturgia",LOWER(LEFT(Table1345683[[#This Row],[Titulo]],1)))</f>
        <v>s</v>
      </c>
      <c r="AH150" t="str">
        <f>LOWER(LEFT(Table1345683[[#This Row],[Titulo]],1))</f>
        <v>s</v>
      </c>
      <c r="AI150" t="str">
        <f>LOWER(LEFT(Table1345683[[#This Row],[Categoria]],1))</f>
        <v>p</v>
      </c>
      <c r="AJ150" t="str">
        <f>_xlfn.CONCAT(Table1345683[[#This Row],[ID]:[c021]])</f>
        <v>{id:201,title: "Si el Señor no construye la casa", subtitle: "Sal 127 (126)", category: "Precatecumenado", moments: ["Antiguo Testamento"], url: "/cantos/resucito/s/sielsenornoconstruyelacasa.html"},</v>
      </c>
      <c r="AK150" t="str">
        <f>UPPER(Table1345683[[#This Row],[Titulo]])</f>
        <v>SI EL SEÑOR NO CONSTRUYE LA CASA</v>
      </c>
      <c r="AL150" t="str">
        <f>LOWER(SUBSTITUTE(Table1345683[[#This Row],[CANTO]], " ", ""))</f>
        <v>sielseñornoconstruyelacasa</v>
      </c>
      <c r="AM150" t="str">
        <f>Table1345683[[#This Row],[Subtitle5]]</f>
        <v>Sal 127 (126)</v>
      </c>
      <c r="AO150" t="str">
        <f>[1]!Table1[[#Headers],[CANTO]]</f>
        <v>CANTO</v>
      </c>
      <c r="AP150" t="str">
        <f>Table1345683[[#This Row],[CANTO]]</f>
        <v>SI EL SEÑOR NO CONSTRUYE LA CASA</v>
      </c>
    </row>
    <row r="151" spans="1:42" x14ac:dyDescent="0.35">
      <c r="A151">
        <v>151</v>
      </c>
      <c r="B151" t="s">
        <v>42</v>
      </c>
      <c r="C151">
        <v>202</v>
      </c>
      <c r="D151" t="s">
        <v>43</v>
      </c>
      <c r="E151" t="s">
        <v>44</v>
      </c>
      <c r="F151" t="s">
        <v>45</v>
      </c>
      <c r="G151" t="s">
        <v>453</v>
      </c>
      <c r="H151" t="s">
        <v>47</v>
      </c>
      <c r="I151" t="s">
        <v>48</v>
      </c>
      <c r="J151" t="s">
        <v>45</v>
      </c>
      <c r="K151" t="s">
        <v>454</v>
      </c>
      <c r="L151" t="s">
        <v>50</v>
      </c>
      <c r="M151" t="s">
        <v>51</v>
      </c>
      <c r="N151" t="s">
        <v>45</v>
      </c>
      <c r="O151" t="s">
        <v>58</v>
      </c>
      <c r="P151" t="s">
        <v>45</v>
      </c>
      <c r="Q151" t="s">
        <v>53</v>
      </c>
      <c r="R151" t="s">
        <v>45</v>
      </c>
      <c r="S151" t="s">
        <v>59</v>
      </c>
      <c r="T151" t="str">
        <f>IF(Table1345683[[#This Row],[Pentecostés]]="","",""", """)</f>
        <v>", "</v>
      </c>
      <c r="U151" t="s">
        <v>62</v>
      </c>
      <c r="V151" t="str">
        <f>IF(Table1345683[[#This Row],[Virgen]]="","",""", """)</f>
        <v/>
      </c>
      <c r="X151" t="str">
        <f>IF(Table1345683[[#This Row],[Niños]]="","",""", """)</f>
        <v/>
      </c>
      <c r="Z151" t="str">
        <f>IF(Table1345683[[#This Row],[Laudes]]="","",""", """)</f>
        <v/>
      </c>
      <c r="AB151" t="str">
        <f>IF(Table1345683[[#This Row],[Entrada]]="","",""", """)</f>
        <v/>
      </c>
      <c r="AD151" t="s">
        <v>54</v>
      </c>
      <c r="AE151" s="4" t="str" cm="1">
        <f t="array" ref="AE15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AG151, "/", _xlpm.texto_limpio, ".html")
)</f>
        <v>/cantos/resucito/s/sihabeisresucitadoconcristo.html</v>
      </c>
      <c r="AF151" t="s">
        <v>55</v>
      </c>
      <c r="AG151" t="str">
        <f>IF(Table1345683[[#This Row],[Categoria]]="Liturgia","liturgia",LOWER(LEFT(Table1345683[[#This Row],[Titulo]],1)))</f>
        <v>s</v>
      </c>
      <c r="AH151" t="str">
        <f>LOWER(LEFT(Table1345683[[#This Row],[Titulo]],1))</f>
        <v>s</v>
      </c>
      <c r="AI151" t="str">
        <f>LOWER(LEFT(Table1345683[[#This Row],[Categoria]],1))</f>
        <v>p</v>
      </c>
      <c r="AJ151" t="str">
        <f>_xlfn.CONCAT(Table1345683[[#This Row],[ID]:[c021]])</f>
        <v>{id:202,title: "Si habéis resucitado con Cristo", subtitle: "Colosense 3,1-4", category: "Precatecumenado", moments: ["Comunión", "Nuevo Testamento"], url: "/cantos/resucito/s/sihabeisresucitadoconcristo.html"},</v>
      </c>
      <c r="AK151" t="str">
        <f>UPPER(Table1345683[[#This Row],[Titulo]])</f>
        <v>SI HABÉIS RESUCITADO CON CRISTO</v>
      </c>
      <c r="AL151" t="str">
        <f>LOWER(SUBSTITUTE(Table1345683[[#This Row],[CANTO]], " ", ""))</f>
        <v>sihabéisresucitadoconcristo</v>
      </c>
      <c r="AM151" t="str">
        <f>Table1345683[[#This Row],[Subtitle5]]</f>
        <v>Colosense 3,1-4</v>
      </c>
      <c r="AO151" t="str">
        <f>[1]!Table1[[#Headers],[CANTO]]</f>
        <v>CANTO</v>
      </c>
      <c r="AP151" t="str">
        <f>Table1345683[[#This Row],[CANTO]]</f>
        <v>SI HABÉIS RESUCITADO CON CRISTO</v>
      </c>
    </row>
    <row r="152" spans="1:42" x14ac:dyDescent="0.35">
      <c r="A152">
        <v>152</v>
      </c>
      <c r="B152" t="s">
        <v>42</v>
      </c>
      <c r="C152">
        <v>203</v>
      </c>
      <c r="D152" t="s">
        <v>43</v>
      </c>
      <c r="E152" t="s">
        <v>44</v>
      </c>
      <c r="F152" t="s">
        <v>45</v>
      </c>
      <c r="G152" t="s">
        <v>455</v>
      </c>
      <c r="H152" t="s">
        <v>47</v>
      </c>
      <c r="I152" t="s">
        <v>48</v>
      </c>
      <c r="J152" t="s">
        <v>45</v>
      </c>
      <c r="K152" t="s">
        <v>456</v>
      </c>
      <c r="L152" t="s">
        <v>50</v>
      </c>
      <c r="M152" t="s">
        <v>51</v>
      </c>
      <c r="N152" t="s">
        <v>45</v>
      </c>
      <c r="O152" t="s">
        <v>58</v>
      </c>
      <c r="P152" t="s">
        <v>45</v>
      </c>
      <c r="Q152" t="s">
        <v>53</v>
      </c>
      <c r="R152" t="s">
        <v>45</v>
      </c>
      <c r="S152" t="s">
        <v>20</v>
      </c>
      <c r="T152" t="str">
        <f>IF(Table1345683[[#This Row],[Pentecostés]]="","",""", """)</f>
        <v>", "</v>
      </c>
      <c r="U152" t="s">
        <v>66</v>
      </c>
      <c r="V152" t="str">
        <f>IF(Table1345683[[#This Row],[Virgen]]="","",""", """)</f>
        <v/>
      </c>
      <c r="X152" t="str">
        <f>IF(Table1345683[[#This Row],[Niños]]="","",""", """)</f>
        <v/>
      </c>
      <c r="Z152" t="str">
        <f>IF(Table1345683[[#This Row],[Laudes]]="","",""", """)</f>
        <v/>
      </c>
      <c r="AB152" t="str">
        <f>IF(Table1345683[[#This Row],[Entrada]]="","",""", """)</f>
        <v/>
      </c>
      <c r="AD152" t="s">
        <v>54</v>
      </c>
      <c r="AE152" s="4" t="str" cm="1">
        <f t="array" ref="AE15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AG152, "/", _xlpm.texto_limpio, ".html")
)</f>
        <v>/cantos/resucito/s/sihoyescuchaissuvoz.html</v>
      </c>
      <c r="AF152" t="s">
        <v>55</v>
      </c>
      <c r="AG152" t="str">
        <f>IF(Table1345683[[#This Row],[Categoria]]="Liturgia","liturgia",LOWER(LEFT(Table1345683[[#This Row],[Titulo]],1)))</f>
        <v>s</v>
      </c>
      <c r="AH152" t="str">
        <f>LOWER(LEFT(Table1345683[[#This Row],[Titulo]],1))</f>
        <v>s</v>
      </c>
      <c r="AI152" t="str">
        <f>LOWER(LEFT(Table1345683[[#This Row],[Categoria]],1))</f>
        <v>p</v>
      </c>
      <c r="AJ152" t="str">
        <f>_xlfn.CONCAT(Table1345683[[#This Row],[ID]:[c021]])</f>
        <v>{id:203,title: "Si hoy escucháis su voz", subtitle: "Sal 95 (94)", category: "Precatecumenado", moments: ["Pentecostés", "Antiguo Testamento"], url: "/cantos/resucito/s/sihoyescuchaissuvoz.html"},</v>
      </c>
      <c r="AK152" t="str">
        <f>UPPER(Table1345683[[#This Row],[Titulo]])</f>
        <v>SI HOY ESCUCHÁIS SU VOZ</v>
      </c>
      <c r="AL152" t="str">
        <f>LOWER(SUBSTITUTE(Table1345683[[#This Row],[CANTO]], " ", ""))</f>
        <v>sihoyescucháissuvoz</v>
      </c>
      <c r="AM152" t="str">
        <f>Table1345683[[#This Row],[Subtitle5]]</f>
        <v>Sal 95 (94)</v>
      </c>
      <c r="AO152" t="str">
        <f>[1]!Table1[[#Headers],[CANTO]]</f>
        <v>CANTO</v>
      </c>
      <c r="AP152" t="str">
        <f>Table1345683[[#This Row],[CANTO]]</f>
        <v>SI HOY ESCUCHÁIS SU VOZ</v>
      </c>
    </row>
    <row r="153" spans="1:42" x14ac:dyDescent="0.35">
      <c r="A153">
        <v>153</v>
      </c>
      <c r="B153" t="s">
        <v>42</v>
      </c>
      <c r="C153">
        <v>204</v>
      </c>
      <c r="D153" t="s">
        <v>43</v>
      </c>
      <c r="E153" t="s">
        <v>44</v>
      </c>
      <c r="F153" t="s">
        <v>45</v>
      </c>
      <c r="G153" t="s">
        <v>457</v>
      </c>
      <c r="H153" t="s">
        <v>47</v>
      </c>
      <c r="I153" t="s">
        <v>48</v>
      </c>
      <c r="J153" t="s">
        <v>45</v>
      </c>
      <c r="K153" t="s">
        <v>458</v>
      </c>
      <c r="L153" t="s">
        <v>50</v>
      </c>
      <c r="M153" t="s">
        <v>51</v>
      </c>
      <c r="N153" t="s">
        <v>45</v>
      </c>
      <c r="O153" t="s">
        <v>58</v>
      </c>
      <c r="P153" t="s">
        <v>45</v>
      </c>
      <c r="Q153" t="s">
        <v>53</v>
      </c>
      <c r="R153" t="s">
        <v>45</v>
      </c>
      <c r="S153" t="s">
        <v>22</v>
      </c>
      <c r="T153" t="str">
        <f>IF(Table1345683[[#This Row],[Pentecostés]]="","",""", """)</f>
        <v>", "</v>
      </c>
      <c r="U153" t="s">
        <v>81</v>
      </c>
      <c r="V153" t="str">
        <f>IF(Table1345683[[#This Row],[Virgen]]="","",""", """)</f>
        <v/>
      </c>
      <c r="X153" t="str">
        <f>IF(Table1345683[[#This Row],[Niños]]="","",""", """)</f>
        <v/>
      </c>
      <c r="Z153" t="str">
        <f>IF(Table1345683[[#This Row],[Laudes]]="","",""", """)</f>
        <v/>
      </c>
      <c r="AB153" t="str">
        <f>IF(Table1345683[[#This Row],[Entrada]]="","",""", """)</f>
        <v/>
      </c>
      <c r="AD153" t="s">
        <v>54</v>
      </c>
      <c r="AE153" s="4" t="str" cm="1">
        <f t="array" ref="AE15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AG153, "/", _xlpm.texto_limpio, ".html")
)</f>
        <v>/cantos/resucito/s/simeherefugiadoenelsenor.html</v>
      </c>
      <c r="AF153" t="s">
        <v>55</v>
      </c>
      <c r="AG153" t="str">
        <f>IF(Table1345683[[#This Row],[Categoria]]="Liturgia","liturgia",LOWER(LEFT(Table1345683[[#This Row],[Titulo]],1)))</f>
        <v>s</v>
      </c>
      <c r="AH153" t="str">
        <f>LOWER(LEFT(Table1345683[[#This Row],[Titulo]],1))</f>
        <v>s</v>
      </c>
      <c r="AI153" t="str">
        <f>LOWER(LEFT(Table1345683[[#This Row],[Categoria]],1))</f>
        <v>p</v>
      </c>
      <c r="AJ153" t="str">
        <f>_xlfn.CONCAT(Table1345683[[#This Row],[ID]:[c021]])</f>
        <v>{id:204,title: "Si me he refugiado en el Señor", subtitle: "Sal 11(10)", category: "Precatecumenado", moments: ["Virgen", "Final"], url: "/cantos/resucito/s/simeherefugiadoenelsenor.html"},</v>
      </c>
      <c r="AK153" t="str">
        <f>UPPER(Table1345683[[#This Row],[Titulo]])</f>
        <v>SI ME HE REFUGIADO EN EL SEÑOR</v>
      </c>
      <c r="AL153" t="str">
        <f>LOWER(SUBSTITUTE(Table1345683[[#This Row],[CANTO]], " ", ""))</f>
        <v>simeherefugiadoenelseñor</v>
      </c>
      <c r="AM153" t="str">
        <f>Table1345683[[#This Row],[Subtitle5]]</f>
        <v>Sal 11(10)</v>
      </c>
      <c r="AO153" t="str">
        <f>[1]!Table1[[#Headers],[CANTO]]</f>
        <v>CANTO</v>
      </c>
      <c r="AP153" t="str">
        <f>Table1345683[[#This Row],[CANTO]]</f>
        <v>SI ME HE REFUGIADO EN EL SEÑOR</v>
      </c>
    </row>
    <row r="154" spans="1:42" x14ac:dyDescent="0.35">
      <c r="A154">
        <v>154</v>
      </c>
      <c r="B154" t="s">
        <v>42</v>
      </c>
      <c r="C154">
        <v>206</v>
      </c>
      <c r="D154" t="s">
        <v>43</v>
      </c>
      <c r="E154" t="s">
        <v>44</v>
      </c>
      <c r="F154" t="s">
        <v>45</v>
      </c>
      <c r="G154" t="s">
        <v>461</v>
      </c>
      <c r="H154" t="s">
        <v>47</v>
      </c>
      <c r="I154" t="s">
        <v>48</v>
      </c>
      <c r="J154" t="s">
        <v>45</v>
      </c>
      <c r="K154" t="s">
        <v>462</v>
      </c>
      <c r="L154" t="s">
        <v>50</v>
      </c>
      <c r="M154" t="s">
        <v>51</v>
      </c>
      <c r="N154" t="s">
        <v>45</v>
      </c>
      <c r="O154" t="s">
        <v>58</v>
      </c>
      <c r="P154" t="s">
        <v>45</v>
      </c>
      <c r="Q154" t="s">
        <v>53</v>
      </c>
      <c r="R154" t="s">
        <v>45</v>
      </c>
      <c r="S154" t="s">
        <v>93</v>
      </c>
      <c r="T154" t="str">
        <f>IF(Table1345683[[#This Row],[Pentecostés]]="","",""", """)</f>
        <v>", "</v>
      </c>
      <c r="U154" t="s">
        <v>18</v>
      </c>
      <c r="V154" t="str">
        <f>IF(Table1345683[[#This Row],[Virgen]]="","",""", """)</f>
        <v/>
      </c>
      <c r="X154" t="str">
        <f>IF(Table1345683[[#This Row],[Niños]]="","",""", """)</f>
        <v/>
      </c>
      <c r="Z154" t="str">
        <f>IF(Table1345683[[#This Row],[Laudes]]="","",""", """)</f>
        <v/>
      </c>
      <c r="AB154" t="str">
        <f>IF(Table1345683[[#This Row],[Entrada]]="","",""", """)</f>
        <v/>
      </c>
      <c r="AD154" t="s">
        <v>54</v>
      </c>
      <c r="AE154" s="4" t="str" cm="1">
        <f t="array" ref="AE15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AG154, "/", _xlpm.texto_limpio, ".html")
)</f>
        <v>/cantos/resucito/s/sionmadredetodoslospueblos.html</v>
      </c>
      <c r="AF154" t="s">
        <v>55</v>
      </c>
      <c r="AG154" t="str">
        <f>IF(Table1345683[[#This Row],[Categoria]]="Liturgia","liturgia",LOWER(LEFT(Table1345683[[#This Row],[Titulo]],1)))</f>
        <v>s</v>
      </c>
      <c r="AH154" t="str">
        <f>LOWER(LEFT(Table1345683[[#This Row],[Titulo]],1))</f>
        <v>s</v>
      </c>
      <c r="AI154" t="str">
        <f>LOWER(LEFT(Table1345683[[#This Row],[Categoria]],1))</f>
        <v>p</v>
      </c>
      <c r="AJ154" t="str">
        <f>_xlfn.CONCAT(Table1345683[[#This Row],[ID]:[c021]])</f>
        <v>{id:206,title: "Sión, madre de todos los pueblos", subtitle: "Sal 87 (86)", category: "Precatecumenado", moments: ["Adviento", "Pascua"], url: "/cantos/resucito/s/sionmadredetodoslospueblos.html"},</v>
      </c>
      <c r="AK154" t="str">
        <f>UPPER(Table1345683[[#This Row],[Titulo]])</f>
        <v>SIÓN, MADRE DE TODOS LOS PUEBLOS</v>
      </c>
      <c r="AL154" t="str">
        <f>LOWER(SUBSTITUTE(Table1345683[[#This Row],[CANTO]], " ", ""))</f>
        <v>sión,madredetodoslospueblos</v>
      </c>
      <c r="AM154" t="str">
        <f>Table1345683[[#This Row],[Subtitle5]]</f>
        <v>Sal 87 (86)</v>
      </c>
      <c r="AO154" t="str">
        <f>[1]!Table1[[#Headers],[CANTO]]</f>
        <v>CANTO</v>
      </c>
      <c r="AP154" t="str">
        <f>Table1345683[[#This Row],[CANTO]]</f>
        <v>SIÓN, MADRE DE TODOS LOS PUEBLOS</v>
      </c>
    </row>
    <row r="155" spans="1:42" x14ac:dyDescent="0.35">
      <c r="A155">
        <v>155</v>
      </c>
      <c r="B155" t="s">
        <v>42</v>
      </c>
      <c r="C155">
        <v>207</v>
      </c>
      <c r="D155" t="s">
        <v>43</v>
      </c>
      <c r="E155" t="s">
        <v>44</v>
      </c>
      <c r="F155" t="s">
        <v>45</v>
      </c>
      <c r="G155" t="s">
        <v>463</v>
      </c>
      <c r="H155" t="s">
        <v>47</v>
      </c>
      <c r="I155" t="s">
        <v>48</v>
      </c>
      <c r="J155" t="s">
        <v>45</v>
      </c>
      <c r="K155" t="s">
        <v>376</v>
      </c>
      <c r="L155" t="s">
        <v>50</v>
      </c>
      <c r="M155" t="s">
        <v>51</v>
      </c>
      <c r="N155" t="s">
        <v>45</v>
      </c>
      <c r="O155" t="s">
        <v>58</v>
      </c>
      <c r="P155" t="s">
        <v>45</v>
      </c>
      <c r="Q155" t="s">
        <v>53</v>
      </c>
      <c r="R155" t="s">
        <v>45</v>
      </c>
      <c r="S155" t="s">
        <v>66</v>
      </c>
      <c r="T155" t="str">
        <f>IF(Table1345683[[#This Row],[Pentecostés]]="","",""", """)</f>
        <v/>
      </c>
      <c r="V155" t="str">
        <f>IF(Table1345683[[#This Row],[Virgen]]="","",""", """)</f>
        <v/>
      </c>
      <c r="X155" t="str">
        <f>IF(Table1345683[[#This Row],[Niños]]="","",""", """)</f>
        <v/>
      </c>
      <c r="Z155" t="str">
        <f>IF(Table1345683[[#This Row],[Laudes]]="","",""", """)</f>
        <v/>
      </c>
      <c r="AB155" t="str">
        <f>IF(Table1345683[[#This Row],[Entrada]]="","",""", """)</f>
        <v/>
      </c>
      <c r="AD155" t="s">
        <v>54</v>
      </c>
      <c r="AE155" s="4" t="str" cm="1">
        <f t="array" ref="AE15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AG155, "/", _xlpm.texto_limpio, ".html")
)</f>
        <v>/cantos/resucito/s/solaasolo.html</v>
      </c>
      <c r="AF155" t="s">
        <v>55</v>
      </c>
      <c r="AG155" t="str">
        <f>IF(Table1345683[[#This Row],[Categoria]]="Liturgia","liturgia",LOWER(LEFT(Table1345683[[#This Row],[Titulo]],1)))</f>
        <v>s</v>
      </c>
      <c r="AH155" t="str">
        <f>LOWER(LEFT(Table1345683[[#This Row],[Titulo]],1))</f>
        <v>s</v>
      </c>
      <c r="AI155" t="str">
        <f>LOWER(LEFT(Table1345683[[#This Row],[Categoria]],1))</f>
        <v>p</v>
      </c>
      <c r="AJ155" t="str">
        <f>_xlfn.CONCAT(Table1345683[[#This Row],[ID]:[c021]])</f>
        <v>{id:207,title: "Sola a Solo", subtitle: "(Kiko Argüello)", category: "Precatecumenado", moments: ["Antiguo Testamento"], url: "/cantos/resucito/s/solaasolo.html"},</v>
      </c>
      <c r="AK155" t="str">
        <f>UPPER(Table1345683[[#This Row],[Titulo]])</f>
        <v>SOLA A SOLO</v>
      </c>
      <c r="AL155" t="str">
        <f>LOWER(SUBSTITUTE(Table1345683[[#This Row],[CANTO]], " ", ""))</f>
        <v>solaasolo</v>
      </c>
      <c r="AM155" t="str">
        <f>Table1345683[[#This Row],[Subtitle5]]</f>
        <v>(Kiko Argüello)</v>
      </c>
      <c r="AO155" t="str">
        <f>[1]!Table1[[#Headers],[CANTO]]</f>
        <v>CANTO</v>
      </c>
      <c r="AP155" t="str">
        <f>Table1345683[[#This Row],[CANTO]]</f>
        <v>SOLA A SOLO</v>
      </c>
    </row>
    <row r="156" spans="1:42" x14ac:dyDescent="0.35">
      <c r="A156">
        <v>156</v>
      </c>
      <c r="B156" t="s">
        <v>42</v>
      </c>
      <c r="C156">
        <v>208</v>
      </c>
      <c r="D156" t="s">
        <v>43</v>
      </c>
      <c r="E156" t="s">
        <v>44</v>
      </c>
      <c r="F156" t="s">
        <v>45</v>
      </c>
      <c r="G156" t="s">
        <v>464</v>
      </c>
      <c r="H156" t="s">
        <v>47</v>
      </c>
      <c r="I156" t="s">
        <v>48</v>
      </c>
      <c r="J156" t="s">
        <v>45</v>
      </c>
      <c r="K156" t="s">
        <v>465</v>
      </c>
      <c r="L156" t="s">
        <v>50</v>
      </c>
      <c r="M156" t="s">
        <v>51</v>
      </c>
      <c r="N156" t="s">
        <v>45</v>
      </c>
      <c r="O156" t="s">
        <v>58</v>
      </c>
      <c r="P156" t="s">
        <v>45</v>
      </c>
      <c r="Q156" t="s">
        <v>53</v>
      </c>
      <c r="R156" t="s">
        <v>45</v>
      </c>
      <c r="S156" t="s">
        <v>65</v>
      </c>
      <c r="T156" t="str">
        <f>IF(Table1345683[[#This Row],[Pentecostés]]="","",""", """)</f>
        <v>", "</v>
      </c>
      <c r="U156" t="s">
        <v>66</v>
      </c>
      <c r="V156" t="str">
        <f>IF(Table1345683[[#This Row],[Virgen]]="","",""", """)</f>
        <v/>
      </c>
      <c r="X156" t="str">
        <f>IF(Table1345683[[#This Row],[Niños]]="","",""", """)</f>
        <v/>
      </c>
      <c r="Z156" t="str">
        <f>IF(Table1345683[[#This Row],[Laudes]]="","",""", """)</f>
        <v/>
      </c>
      <c r="AB156" t="str">
        <f>IF(Table1345683[[#This Row],[Entrada]]="","",""", """)</f>
        <v/>
      </c>
      <c r="AD156" t="s">
        <v>54</v>
      </c>
      <c r="AE156" s="4" t="str" cm="1">
        <f t="array" ref="AE15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AG156, "/", _xlpm.texto_limpio, ".html")
)</f>
        <v>/cantos/resucito/s/stabatmaterdolorosa.html</v>
      </c>
      <c r="AF156" t="s">
        <v>55</v>
      </c>
      <c r="AG156" t="str">
        <f>IF(Table1345683[[#This Row],[Categoria]]="Liturgia","liturgia",LOWER(LEFT(Table1345683[[#This Row],[Titulo]],1)))</f>
        <v>s</v>
      </c>
      <c r="AH156" t="str">
        <f>LOWER(LEFT(Table1345683[[#This Row],[Titulo]],1))</f>
        <v>s</v>
      </c>
      <c r="AI156" t="str">
        <f>LOWER(LEFT(Table1345683[[#This Row],[Categoria]],1))</f>
        <v>p</v>
      </c>
      <c r="AJ156" t="str">
        <f>_xlfn.CONCAT(Table1345683[[#This Row],[ID]:[c021]])</f>
        <v>{id:208,title: "Stabat Mater dolorosa", subtitle: "Himno latin", category: "Precatecumenado", moments: ["Cuaresma", "Antiguo Testamento"], url: "/cantos/resucito/s/stabatmaterdolorosa.html"},</v>
      </c>
      <c r="AK156" t="str">
        <f>UPPER(Table1345683[[#This Row],[Titulo]])</f>
        <v>STABAT MATER DOLOROSA</v>
      </c>
      <c r="AL156" t="str">
        <f>LOWER(SUBSTITUTE(Table1345683[[#This Row],[CANTO]], " ", ""))</f>
        <v>stabatmaterdolorosa</v>
      </c>
      <c r="AM156" t="str">
        <f>Table1345683[[#This Row],[Subtitle5]]</f>
        <v>Himno latin</v>
      </c>
      <c r="AO156" t="str">
        <f>[1]!Table1[[#Headers],[CANTO]]</f>
        <v>CANTO</v>
      </c>
      <c r="AP156" t="str">
        <f>Table1345683[[#This Row],[CANTO]]</f>
        <v>STABAT MATER DOLOROSA</v>
      </c>
    </row>
    <row r="157" spans="1:42" x14ac:dyDescent="0.35">
      <c r="A157">
        <v>157</v>
      </c>
      <c r="B157" t="s">
        <v>42</v>
      </c>
      <c r="C157">
        <v>210</v>
      </c>
      <c r="D157" t="s">
        <v>43</v>
      </c>
      <c r="E157" t="s">
        <v>44</v>
      </c>
      <c r="F157" t="s">
        <v>45</v>
      </c>
      <c r="G157" t="s">
        <v>468</v>
      </c>
      <c r="H157" t="s">
        <v>47</v>
      </c>
      <c r="I157" t="s">
        <v>48</v>
      </c>
      <c r="J157" t="s">
        <v>45</v>
      </c>
      <c r="K157" t="s">
        <v>469</v>
      </c>
      <c r="L157" t="s">
        <v>50</v>
      </c>
      <c r="M157" t="s">
        <v>51</v>
      </c>
      <c r="N157" t="s">
        <v>45</v>
      </c>
      <c r="O157" t="s">
        <v>58</v>
      </c>
      <c r="P157" t="s">
        <v>45</v>
      </c>
      <c r="Q157" t="s">
        <v>53</v>
      </c>
      <c r="R157" t="s">
        <v>45</v>
      </c>
      <c r="S157" t="s">
        <v>81</v>
      </c>
      <c r="T157" t="str">
        <f>IF(Table1345683[[#This Row],[Pentecostés]]="","",""", """)</f>
        <v>", "</v>
      </c>
      <c r="U157" t="s">
        <v>66</v>
      </c>
      <c r="V157" t="str">
        <f>IF(Table1345683[[#This Row],[Virgen]]="","",""", """)</f>
        <v/>
      </c>
      <c r="X157" t="str">
        <f>IF(Table1345683[[#This Row],[Niños]]="","",""", """)</f>
        <v/>
      </c>
      <c r="Z157" t="str">
        <f>IF(Table1345683[[#This Row],[Laudes]]="","",""", """)</f>
        <v/>
      </c>
      <c r="AB157" t="str">
        <f>IF(Table1345683[[#This Row],[Entrada]]="","",""", """)</f>
        <v/>
      </c>
      <c r="AD157" t="s">
        <v>54</v>
      </c>
      <c r="AE157" s="4" t="str" cm="1">
        <f t="array" ref="AE15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AG157, "/", _xlpm.texto_limpio, ".html")
)</f>
        <v>/cantos/resucito/s/subediosentreaclamaciones.html</v>
      </c>
      <c r="AF157" t="s">
        <v>55</v>
      </c>
      <c r="AG157" t="str">
        <f>IF(Table1345683[[#This Row],[Categoria]]="Liturgia","liturgia",LOWER(LEFT(Table1345683[[#This Row],[Titulo]],1)))</f>
        <v>s</v>
      </c>
      <c r="AH157" t="str">
        <f>LOWER(LEFT(Table1345683[[#This Row],[Titulo]],1))</f>
        <v>s</v>
      </c>
      <c r="AI157" t="str">
        <f>LOWER(LEFT(Table1345683[[#This Row],[Categoria]],1))</f>
        <v>p</v>
      </c>
      <c r="AJ157" t="str">
        <f>_xlfn.CONCAT(Table1345683[[#This Row],[ID]:[c021]])</f>
        <v>{id:210,title: "Sube Dios entre aclamaciones", subtitle: "Sal 47 (46)", category: "Precatecumenado", moments: ["Final", "Antiguo Testamento"], url: "/cantos/resucito/s/subediosentreaclamaciones.html"},</v>
      </c>
      <c r="AK157" t="str">
        <f>UPPER(Table1345683[[#This Row],[Titulo]])</f>
        <v>SUBE DIOS ENTRE ACLAMACIONES</v>
      </c>
      <c r="AL157" t="str">
        <f>LOWER(SUBSTITUTE(Table1345683[[#This Row],[CANTO]], " ", ""))</f>
        <v>subediosentreaclamaciones</v>
      </c>
      <c r="AM157" t="str">
        <f>Table1345683[[#This Row],[Subtitle5]]</f>
        <v>Sal 47 (46)</v>
      </c>
      <c r="AO157" t="str">
        <f>[1]!Table1[[#Headers],[CANTO]]</f>
        <v>CANTO</v>
      </c>
      <c r="AP157" t="str">
        <f>Table1345683[[#This Row],[CANTO]]</f>
        <v>SUBE DIOS ENTRE ACLAMACIONES</v>
      </c>
    </row>
    <row r="158" spans="1:42" x14ac:dyDescent="0.35">
      <c r="A158">
        <v>158</v>
      </c>
      <c r="B158" t="s">
        <v>42</v>
      </c>
      <c r="C158">
        <v>212</v>
      </c>
      <c r="D158" t="s">
        <v>43</v>
      </c>
      <c r="E158" t="s">
        <v>44</v>
      </c>
      <c r="F158" t="s">
        <v>45</v>
      </c>
      <c r="G158" t="s">
        <v>472</v>
      </c>
      <c r="H158" t="s">
        <v>47</v>
      </c>
      <c r="I158" t="s">
        <v>48</v>
      </c>
      <c r="J158" t="s">
        <v>45</v>
      </c>
      <c r="K158" t="s">
        <v>473</v>
      </c>
      <c r="L158" t="s">
        <v>50</v>
      </c>
      <c r="M158" t="s">
        <v>51</v>
      </c>
      <c r="N158" t="s">
        <v>45</v>
      </c>
      <c r="O158" t="s">
        <v>58</v>
      </c>
      <c r="P158" t="s">
        <v>45</v>
      </c>
      <c r="Q158" t="s">
        <v>53</v>
      </c>
      <c r="R158" t="s">
        <v>45</v>
      </c>
      <c r="S158" t="s">
        <v>65</v>
      </c>
      <c r="T158" t="str">
        <f>IF(Table1345683[[#This Row],[Pentecostés]]="","",""", """)</f>
        <v>", "</v>
      </c>
      <c r="U158" t="s">
        <v>22</v>
      </c>
      <c r="V158" t="str">
        <f>IF(Table1345683[[#This Row],[Virgen]]="","",""", """)</f>
        <v/>
      </c>
      <c r="X158" t="str">
        <f>IF(Table1345683[[#This Row],[Niños]]="","",""", """)</f>
        <v/>
      </c>
      <c r="Z158" t="str">
        <f>IF(Table1345683[[#This Row],[Laudes]]="","",""", """)</f>
        <v/>
      </c>
      <c r="AB158" t="str">
        <f>IF(Table1345683[[#This Row],[Entrada]]="","",""", """)</f>
        <v/>
      </c>
      <c r="AD158" t="s">
        <v>54</v>
      </c>
      <c r="AE158" s="4" t="str" cm="1">
        <f t="array" ref="AE15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AG158, "/", _xlpm.texto_limpio, ".html")
)</f>
        <v>/cantos/resucito/t/teestoyllamandosenor.html</v>
      </c>
      <c r="AF158" t="s">
        <v>55</v>
      </c>
      <c r="AG158" t="str">
        <f>IF(Table1345683[[#This Row],[Categoria]]="Liturgia","liturgia",LOWER(LEFT(Table1345683[[#This Row],[Titulo]],1)))</f>
        <v>t</v>
      </c>
      <c r="AH158" t="str">
        <f>LOWER(LEFT(Table1345683[[#This Row],[Titulo]],1))</f>
        <v>t</v>
      </c>
      <c r="AI158" t="str">
        <f>LOWER(LEFT(Table1345683[[#This Row],[Categoria]],1))</f>
        <v>p</v>
      </c>
      <c r="AJ158" t="str">
        <f>_xlfn.CONCAT(Table1345683[[#This Row],[ID]:[c021]])</f>
        <v>{id:212,title: "Te estoy llamando, Señor", subtitle: "Sal 141 (140)", category: "Precatecumenado", moments: ["Cuaresma", "Virgen"], url: "/cantos/resucito/t/teestoyllamandosenor.html"},</v>
      </c>
      <c r="AK158" t="str">
        <f>UPPER(Table1345683[[#This Row],[Titulo]])</f>
        <v>TE ESTOY LLAMANDO, SEÑOR</v>
      </c>
      <c r="AL158" t="str">
        <f>LOWER(SUBSTITUTE(Table1345683[[#This Row],[CANTO]], " ", ""))</f>
        <v>teestoyllamando,señor</v>
      </c>
      <c r="AM158" t="str">
        <f>Table1345683[[#This Row],[Subtitle5]]</f>
        <v>Sal 141 (140)</v>
      </c>
      <c r="AO158" t="str">
        <f>[1]!Table1[[#Headers],[CANTO]]</f>
        <v>CANTO</v>
      </c>
      <c r="AP158" t="str">
        <f>Table1345683[[#This Row],[CANTO]]</f>
        <v>TE ESTOY LLAMANDO, SEÑOR</v>
      </c>
    </row>
    <row r="159" spans="1:42" x14ac:dyDescent="0.35">
      <c r="A159">
        <v>159</v>
      </c>
      <c r="B159" t="s">
        <v>42</v>
      </c>
      <c r="C159">
        <v>213</v>
      </c>
      <c r="D159" t="s">
        <v>43</v>
      </c>
      <c r="E159" t="s">
        <v>44</v>
      </c>
      <c r="F159" t="s">
        <v>45</v>
      </c>
      <c r="G159" t="s">
        <v>474</v>
      </c>
      <c r="H159" t="s">
        <v>47</v>
      </c>
      <c r="I159" t="s">
        <v>48</v>
      </c>
      <c r="J159" t="s">
        <v>45</v>
      </c>
      <c r="K159" t="s">
        <v>475</v>
      </c>
      <c r="L159" t="s">
        <v>50</v>
      </c>
      <c r="M159" t="s">
        <v>51</v>
      </c>
      <c r="N159" t="s">
        <v>45</v>
      </c>
      <c r="O159" t="s">
        <v>58</v>
      </c>
      <c r="P159" t="s">
        <v>45</v>
      </c>
      <c r="Q159" t="s">
        <v>53</v>
      </c>
      <c r="R159" t="s">
        <v>45</v>
      </c>
      <c r="S159" t="s">
        <v>18</v>
      </c>
      <c r="T159" t="str">
        <f>IF(Table1345683[[#This Row],[Pentecostés]]="","",""", """)</f>
        <v/>
      </c>
      <c r="V159" t="str">
        <f>IF(Table1345683[[#This Row],[Virgen]]="","",""", """)</f>
        <v/>
      </c>
      <c r="X159" t="str">
        <f>IF(Table1345683[[#This Row],[Niños]]="","",""", """)</f>
        <v/>
      </c>
      <c r="Z159" t="str">
        <f>IF(Table1345683[[#This Row],[Laudes]]="","",""", """)</f>
        <v/>
      </c>
      <c r="AB159" t="str">
        <f>IF(Table1345683[[#This Row],[Entrada]]="","",""", """)</f>
        <v/>
      </c>
      <c r="AD159" t="s">
        <v>54</v>
      </c>
      <c r="AE159" s="4" t="str" cm="1">
        <f t="array" ref="AE15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AG159, "/", _xlpm.texto_limpio, ".html")
)</f>
        <v>/cantos/resucito/t/tehemanifestadomipecado.html</v>
      </c>
      <c r="AF159" t="s">
        <v>55</v>
      </c>
      <c r="AG159" t="str">
        <f>IF(Table1345683[[#This Row],[Categoria]]="Liturgia","liturgia",LOWER(LEFT(Table1345683[[#This Row],[Titulo]],1)))</f>
        <v>t</v>
      </c>
      <c r="AH159" t="str">
        <f>LOWER(LEFT(Table1345683[[#This Row],[Titulo]],1))</f>
        <v>t</v>
      </c>
      <c r="AI159" t="str">
        <f>LOWER(LEFT(Table1345683[[#This Row],[Categoria]],1))</f>
        <v>p</v>
      </c>
      <c r="AJ159" t="str">
        <f>_xlfn.CONCAT(Table1345683[[#This Row],[ID]:[c021]])</f>
        <v>{id:213,title: "Te he manifestado mi pecado", subtitle: "Sal 32 (31)", category: "Precatecumenado", moments: ["Pascua"], url: "/cantos/resucito/t/tehemanifestadomipecado.html"},</v>
      </c>
      <c r="AK159" t="str">
        <f>UPPER(Table1345683[[#This Row],[Titulo]])</f>
        <v>TE HE MANIFESTADO MI PECADO</v>
      </c>
      <c r="AL159" t="str">
        <f>LOWER(SUBSTITUTE(Table1345683[[#This Row],[CANTO]], " ", ""))</f>
        <v>tehemanifestadomipecado</v>
      </c>
      <c r="AM159" t="str">
        <f>Table1345683[[#This Row],[Subtitle5]]</f>
        <v>Sal 32 (31)</v>
      </c>
      <c r="AO159" t="str">
        <f>[1]!Table1[[#Headers],[CANTO]]</f>
        <v>CANTO</v>
      </c>
      <c r="AP159" t="str">
        <f>Table1345683[[#This Row],[CANTO]]</f>
        <v>TE HE MANIFESTADO MI PECADO</v>
      </c>
    </row>
    <row r="160" spans="1:42" x14ac:dyDescent="0.35">
      <c r="A160">
        <v>160</v>
      </c>
      <c r="B160" t="s">
        <v>42</v>
      </c>
      <c r="C160">
        <v>215</v>
      </c>
      <c r="D160" t="s">
        <v>43</v>
      </c>
      <c r="E160" t="s">
        <v>44</v>
      </c>
      <c r="F160" t="s">
        <v>45</v>
      </c>
      <c r="G160" t="s">
        <v>478</v>
      </c>
      <c r="H160" t="s">
        <v>47</v>
      </c>
      <c r="I160" t="s">
        <v>48</v>
      </c>
      <c r="J160" t="s">
        <v>45</v>
      </c>
      <c r="K160" t="s">
        <v>479</v>
      </c>
      <c r="L160" t="s">
        <v>50</v>
      </c>
      <c r="M160" t="s">
        <v>51</v>
      </c>
      <c r="N160" t="s">
        <v>45</v>
      </c>
      <c r="O160" t="s">
        <v>58</v>
      </c>
      <c r="P160" t="s">
        <v>45</v>
      </c>
      <c r="Q160" t="s">
        <v>53</v>
      </c>
      <c r="R160" t="s">
        <v>45</v>
      </c>
      <c r="S160" t="s">
        <v>75</v>
      </c>
      <c r="T160" t="str">
        <f>IF(Table1345683[[#This Row],[Pentecostés]]="","",""", """)</f>
        <v/>
      </c>
      <c r="V160" t="str">
        <f>IF(Table1345683[[#This Row],[Virgen]]="","",""", """)</f>
        <v/>
      </c>
      <c r="X160" t="str">
        <f>IF(Table1345683[[#This Row],[Niños]]="","",""", """)</f>
        <v/>
      </c>
      <c r="Z160" t="str">
        <f>IF(Table1345683[[#This Row],[Laudes]]="","",""", """)</f>
        <v/>
      </c>
      <c r="AB160" t="str">
        <f>IF(Table1345683[[#This Row],[Entrada]]="","",""", """)</f>
        <v/>
      </c>
      <c r="AD160" t="s">
        <v>54</v>
      </c>
      <c r="AE160" s="4" t="str" cm="1">
        <f t="array" ref="AE16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AG160, "/", _xlpm.texto_limpio, ".html")
)</f>
        <v>/cantos/resucito/t/tuhascubiertodevergüenzalamuerte.html</v>
      </c>
      <c r="AF160" t="s">
        <v>55</v>
      </c>
      <c r="AG160" t="str">
        <f>IF(Table1345683[[#This Row],[Categoria]]="Liturgia","liturgia",LOWER(LEFT(Table1345683[[#This Row],[Titulo]],1)))</f>
        <v>t</v>
      </c>
      <c r="AH160" t="str">
        <f>LOWER(LEFT(Table1345683[[#This Row],[Titulo]],1))</f>
        <v>t</v>
      </c>
      <c r="AI160" t="str">
        <f>LOWER(LEFT(Table1345683[[#This Row],[Categoria]],1))</f>
        <v>p</v>
      </c>
      <c r="AJ160" t="str">
        <f>_xlfn.CONCAT(Table1345683[[#This Row],[ID]:[c021]])</f>
        <v>{id:215,title: "Tú has cubierto de vergüenza la muerte", subtitle: "Homilía Pascual (Melltón de Sardes)", category: "Precatecumenado", moments: ["Laudes/Visperas"], url: "/cantos/resucito/t/tuhascubiertodevergüenzalamuerte.html"},</v>
      </c>
      <c r="AK160" t="str">
        <f>UPPER(Table1345683[[#This Row],[Titulo]])</f>
        <v>TÚ HAS CUBIERTO DE VERGÜENZA LA MUERTE</v>
      </c>
      <c r="AL160" t="str">
        <f>LOWER(SUBSTITUTE(Table1345683[[#This Row],[CANTO]], " ", ""))</f>
        <v>túhascubiertodevergüenzalamuerte</v>
      </c>
      <c r="AM160" t="str">
        <f>Table1345683[[#This Row],[Subtitle5]]</f>
        <v>Homilía Pascual (Melltón de Sardes)</v>
      </c>
      <c r="AO160" t="str">
        <f>[1]!Table1[[#Headers],[CANTO]]</f>
        <v>CANTO</v>
      </c>
      <c r="AP160" t="str">
        <f>Table1345683[[#This Row],[CANTO]]</f>
        <v>TÚ HAS CUBIERTO DE VERGÜENZA LA MUERTE</v>
      </c>
    </row>
    <row r="161" spans="1:42" x14ac:dyDescent="0.35">
      <c r="A161">
        <v>161</v>
      </c>
      <c r="B161" t="s">
        <v>42</v>
      </c>
      <c r="C161">
        <v>216</v>
      </c>
      <c r="D161" t="s">
        <v>43</v>
      </c>
      <c r="E161" t="s">
        <v>44</v>
      </c>
      <c r="F161" t="s">
        <v>45</v>
      </c>
      <c r="G161" t="s">
        <v>480</v>
      </c>
      <c r="H161" t="s">
        <v>47</v>
      </c>
      <c r="I161" t="s">
        <v>48</v>
      </c>
      <c r="J161" t="s">
        <v>45</v>
      </c>
      <c r="K161" t="s">
        <v>481</v>
      </c>
      <c r="L161" t="s">
        <v>50</v>
      </c>
      <c r="M161" t="s">
        <v>51</v>
      </c>
      <c r="N161" t="s">
        <v>45</v>
      </c>
      <c r="O161" t="s">
        <v>58</v>
      </c>
      <c r="P161" t="s">
        <v>45</v>
      </c>
      <c r="Q161" t="s">
        <v>53</v>
      </c>
      <c r="R161" t="s">
        <v>45</v>
      </c>
      <c r="S161" t="s">
        <v>66</v>
      </c>
      <c r="T161" t="str">
        <f>IF(Table1345683[[#This Row],[Pentecostés]]="","",""", """)</f>
        <v/>
      </c>
      <c r="V161" t="str">
        <f>IF(Table1345683[[#This Row],[Virgen]]="","",""", """)</f>
        <v/>
      </c>
      <c r="X161" t="str">
        <f>IF(Table1345683[[#This Row],[Niños]]="","",""", """)</f>
        <v/>
      </c>
      <c r="Z161" t="str">
        <f>IF(Table1345683[[#This Row],[Laudes]]="","",""", """)</f>
        <v/>
      </c>
      <c r="AB161" t="str">
        <f>IF(Table1345683[[#This Row],[Entrada]]="","",""", """)</f>
        <v/>
      </c>
      <c r="AD161" t="s">
        <v>54</v>
      </c>
      <c r="AE161" s="4" t="str" cm="1">
        <f t="array" ref="AE16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AG161, "/", _xlpm.texto_limpio, ".html")
)</f>
        <v>/cantos/resucito/t/tuqueeresfiel.html</v>
      </c>
      <c r="AF161" t="s">
        <v>55</v>
      </c>
      <c r="AG161" t="str">
        <f>IF(Table1345683[[#This Row],[Categoria]]="Liturgia","liturgia",LOWER(LEFT(Table1345683[[#This Row],[Titulo]],1)))</f>
        <v>t</v>
      </c>
      <c r="AH161" t="str">
        <f>LOWER(LEFT(Table1345683[[#This Row],[Titulo]],1))</f>
        <v>t</v>
      </c>
      <c r="AI161" t="str">
        <f>LOWER(LEFT(Table1345683[[#This Row],[Categoria]],1))</f>
        <v>p</v>
      </c>
      <c r="AJ161" t="str">
        <f>_xlfn.CONCAT(Table1345683[[#This Row],[ID]:[c021]])</f>
        <v>{id:216,title: "Tú que eres fiel", subtitle: "Sal 143 (142)", category: "Precatecumenado", moments: ["Antiguo Testamento"], url: "/cantos/resucito/t/tuqueeresfiel.html"},</v>
      </c>
      <c r="AK161" t="str">
        <f>UPPER(Table1345683[[#This Row],[Titulo]])</f>
        <v>TÚ QUE ERES FIEL</v>
      </c>
      <c r="AL161" t="str">
        <f>LOWER(SUBSTITUTE(Table1345683[[#This Row],[CANTO]], " ", ""))</f>
        <v>túqueeresfiel</v>
      </c>
      <c r="AM161" t="str">
        <f>Table1345683[[#This Row],[Subtitle5]]</f>
        <v>Sal 143 (142)</v>
      </c>
      <c r="AO161" t="str">
        <f>[1]!Table1[[#Headers],[CANTO]]</f>
        <v>CANTO</v>
      </c>
      <c r="AP161" t="str">
        <f>Table1345683[[#This Row],[CANTO]]</f>
        <v>TÚ QUE ERES FIEL</v>
      </c>
    </row>
    <row r="162" spans="1:42" x14ac:dyDescent="0.35">
      <c r="A162">
        <v>162</v>
      </c>
      <c r="B162" t="s">
        <v>42</v>
      </c>
      <c r="C162">
        <v>217</v>
      </c>
      <c r="D162" t="s">
        <v>43</v>
      </c>
      <c r="E162" t="s">
        <v>44</v>
      </c>
      <c r="F162" t="s">
        <v>45</v>
      </c>
      <c r="G162" t="s">
        <v>482</v>
      </c>
      <c r="H162" t="s">
        <v>47</v>
      </c>
      <c r="I162" t="s">
        <v>48</v>
      </c>
      <c r="J162" t="s">
        <v>45</v>
      </c>
      <c r="K162" t="s">
        <v>483</v>
      </c>
      <c r="L162" t="s">
        <v>50</v>
      </c>
      <c r="M162" t="s">
        <v>51</v>
      </c>
      <c r="N162" t="s">
        <v>45</v>
      </c>
      <c r="O162" t="s">
        <v>58</v>
      </c>
      <c r="P162" t="s">
        <v>45</v>
      </c>
      <c r="Q162" t="s">
        <v>53</v>
      </c>
      <c r="R162" t="s">
        <v>45</v>
      </c>
      <c r="S162" t="s">
        <v>65</v>
      </c>
      <c r="T162" t="str">
        <f>IF(Table1345683[[#This Row],[Pentecostés]]="","",""", """)</f>
        <v>", "</v>
      </c>
      <c r="U162" t="s">
        <v>66</v>
      </c>
      <c r="V162" t="str">
        <f>IF(Table1345683[[#This Row],[Virgen]]="","",""", """)</f>
        <v/>
      </c>
      <c r="X162" t="str">
        <f>IF(Table1345683[[#This Row],[Niños]]="","",""", """)</f>
        <v/>
      </c>
      <c r="Z162" t="str">
        <f>IF(Table1345683[[#This Row],[Laudes]]="","",""", """)</f>
        <v/>
      </c>
      <c r="AB162" t="str">
        <f>IF(Table1345683[[#This Row],[Entrada]]="","",""", """)</f>
        <v/>
      </c>
      <c r="AD162" t="s">
        <v>54</v>
      </c>
      <c r="AE162" s="4" t="str" cm="1">
        <f t="array" ref="AE16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AG162, "/", _xlpm.texto_limpio, ".html")
)</f>
        <v>/cantos/resucito/u/unretonobrotadeltroncodejese.html</v>
      </c>
      <c r="AF162" t="s">
        <v>55</v>
      </c>
      <c r="AG162" t="str">
        <f>IF(Table1345683[[#This Row],[Categoria]]="Liturgia","liturgia",LOWER(LEFT(Table1345683[[#This Row],[Titulo]],1)))</f>
        <v>u</v>
      </c>
      <c r="AH162" t="str">
        <f>LOWER(LEFT(Table1345683[[#This Row],[Titulo]],1))</f>
        <v>u</v>
      </c>
      <c r="AI162" t="str">
        <f>LOWER(LEFT(Table1345683[[#This Row],[Categoria]],1))</f>
        <v>p</v>
      </c>
      <c r="AJ162" t="str">
        <f>_xlfn.CONCAT(Table1345683[[#This Row],[ID]:[c021]])</f>
        <v>{id:217,title: "Un retoño brota del tronco de Jesé", subtitle: "Isaías 11,1-11", category: "Precatecumenado", moments: ["Cuaresma", "Antiguo Testamento"], url: "/cantos/resucito/u/unretonobrotadeltroncodejese.html"},</v>
      </c>
      <c r="AK162" t="str">
        <f>UPPER(Table1345683[[#This Row],[Titulo]])</f>
        <v>UN RETOÑO BROTA DEL TRONCO DE JESÉ</v>
      </c>
      <c r="AL162" t="str">
        <f>LOWER(SUBSTITUTE(Table1345683[[#This Row],[CANTO]], " ", ""))</f>
        <v>unretoñobrotadeltroncodejesé</v>
      </c>
      <c r="AM162" t="str">
        <f>Table1345683[[#This Row],[Subtitle5]]</f>
        <v>Isaías 11,1-11</v>
      </c>
      <c r="AO162" t="str">
        <f>[1]!Table1[[#Headers],[CANTO]]</f>
        <v>CANTO</v>
      </c>
      <c r="AP162" t="str">
        <f>Table1345683[[#This Row],[CANTO]]</f>
        <v>UN RETOÑO BROTA DEL TRONCO DE JESÉ</v>
      </c>
    </row>
    <row r="163" spans="1:42" x14ac:dyDescent="0.35">
      <c r="A163">
        <v>163</v>
      </c>
      <c r="B163" t="s">
        <v>42</v>
      </c>
      <c r="C163">
        <v>218</v>
      </c>
      <c r="D163" t="s">
        <v>43</v>
      </c>
      <c r="E163" t="s">
        <v>44</v>
      </c>
      <c r="F163" t="s">
        <v>45</v>
      </c>
      <c r="G163" t="s">
        <v>484</v>
      </c>
      <c r="H163" t="s">
        <v>47</v>
      </c>
      <c r="I163" t="s">
        <v>48</v>
      </c>
      <c r="J163" t="s">
        <v>45</v>
      </c>
      <c r="K163" t="s">
        <v>485</v>
      </c>
      <c r="L163" t="s">
        <v>50</v>
      </c>
      <c r="M163" t="s">
        <v>51</v>
      </c>
      <c r="N163" t="s">
        <v>45</v>
      </c>
      <c r="O163" t="s">
        <v>58</v>
      </c>
      <c r="P163" t="s">
        <v>45</v>
      </c>
      <c r="Q163" t="s">
        <v>53</v>
      </c>
      <c r="R163" t="s">
        <v>45</v>
      </c>
      <c r="S163" t="s">
        <v>93</v>
      </c>
      <c r="T163" t="str">
        <f>IF(Table1345683[[#This Row],[Pentecostés]]="","",""", """)</f>
        <v>", "</v>
      </c>
      <c r="U163" t="s">
        <v>65</v>
      </c>
      <c r="V163" t="str">
        <f>IF(Table1345683[[#This Row],[Virgen]]="","",""", """)</f>
        <v/>
      </c>
      <c r="X163" t="str">
        <f>IF(Table1345683[[#This Row],[Niños]]="","",""", """)</f>
        <v/>
      </c>
      <c r="Z163" t="str">
        <f>IF(Table1345683[[#This Row],[Laudes]]="","",""", """)</f>
        <v/>
      </c>
      <c r="AB163" t="str">
        <f>IF(Table1345683[[#This Row],[Entrada]]="","",""", """)</f>
        <v/>
      </c>
      <c r="AD163" t="s">
        <v>54</v>
      </c>
      <c r="AE163" s="4" t="str" cm="1">
        <f t="array" ref="AE16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AG163, "/", _xlpm.texto_limpio, ".html")
)</f>
        <v>/cantos/resucito/u/unagransenal.html</v>
      </c>
      <c r="AF163" t="s">
        <v>55</v>
      </c>
      <c r="AG163" t="str">
        <f>IF(Table1345683[[#This Row],[Categoria]]="Liturgia","liturgia",LOWER(LEFT(Table1345683[[#This Row],[Titulo]],1)))</f>
        <v>u</v>
      </c>
      <c r="AH163" t="str">
        <f>LOWER(LEFT(Table1345683[[#This Row],[Titulo]],1))</f>
        <v>u</v>
      </c>
      <c r="AI163" t="str">
        <f>LOWER(LEFT(Table1345683[[#This Row],[Categoria]],1))</f>
        <v>p</v>
      </c>
      <c r="AJ163" t="str">
        <f>_xlfn.CONCAT(Table1345683[[#This Row],[ID]:[c021]])</f>
        <v>{id:218,title: "Una gran señal", subtitle: "Apocalipsis 12", category: "Precatecumenado", moments: ["Adviento", "Cuaresma"], url: "/cantos/resucito/u/unagransenal.html"},</v>
      </c>
      <c r="AK163" t="str">
        <f>UPPER(Table1345683[[#This Row],[Titulo]])</f>
        <v>UNA GRAN SEÑAL</v>
      </c>
      <c r="AL163" t="str">
        <f>LOWER(SUBSTITUTE(Table1345683[[#This Row],[CANTO]], " ", ""))</f>
        <v>unagranseñal</v>
      </c>
      <c r="AM163" t="str">
        <f>Table1345683[[#This Row],[Subtitle5]]</f>
        <v>Apocalipsis 12</v>
      </c>
      <c r="AO163" t="str">
        <f>[1]!Table1[[#Headers],[CANTO]]</f>
        <v>CANTO</v>
      </c>
      <c r="AP163" t="str">
        <f>Table1345683[[#This Row],[CANTO]]</f>
        <v>UNA GRAN SEÑAL</v>
      </c>
    </row>
    <row r="164" spans="1:42" x14ac:dyDescent="0.35">
      <c r="A164">
        <v>164</v>
      </c>
      <c r="B164" t="s">
        <v>42</v>
      </c>
      <c r="C164">
        <v>219</v>
      </c>
      <c r="D164" t="s">
        <v>43</v>
      </c>
      <c r="E164" t="s">
        <v>44</v>
      </c>
      <c r="F164" t="s">
        <v>45</v>
      </c>
      <c r="G164" t="s">
        <v>486</v>
      </c>
      <c r="H164" t="s">
        <v>47</v>
      </c>
      <c r="I164" t="s">
        <v>48</v>
      </c>
      <c r="J164" t="s">
        <v>45</v>
      </c>
      <c r="K164" t="s">
        <v>92</v>
      </c>
      <c r="L164" t="s">
        <v>50</v>
      </c>
      <c r="M164" t="s">
        <v>51</v>
      </c>
      <c r="N164" t="s">
        <v>45</v>
      </c>
      <c r="O164" t="s">
        <v>58</v>
      </c>
      <c r="P164" t="s">
        <v>45</v>
      </c>
      <c r="Q164" t="s">
        <v>53</v>
      </c>
      <c r="R164" t="s">
        <v>45</v>
      </c>
      <c r="S164" t="s">
        <v>18</v>
      </c>
      <c r="T164" t="str">
        <f>IF(Table1345683[[#This Row],[Pentecostés]]="","",""", """)</f>
        <v>", "</v>
      </c>
      <c r="U164" t="s">
        <v>22</v>
      </c>
      <c r="V164" t="str">
        <f>IF(Table1345683[[#This Row],[Virgen]]="","",""", """)</f>
        <v>", "</v>
      </c>
      <c r="W164" t="s">
        <v>171</v>
      </c>
      <c r="X164" t="str">
        <f>IF(Table1345683[[#This Row],[Niños]]="","",""", """)</f>
        <v/>
      </c>
      <c r="Z164" t="str">
        <f>IF(Table1345683[[#This Row],[Laudes]]="","",""", """)</f>
        <v/>
      </c>
      <c r="AB164" t="str">
        <f>IF(Table1345683[[#This Row],[Entrada]]="","",""", """)</f>
        <v/>
      </c>
      <c r="AD164" t="s">
        <v>54</v>
      </c>
      <c r="AE164" s="4" t="str" cm="1">
        <f t="array" ref="AE16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AG164, "/", _xlpm.texto_limpio, ".html")
)</f>
        <v>/cantos/resucito/u/uriuriura.html</v>
      </c>
      <c r="AF164" t="s">
        <v>55</v>
      </c>
      <c r="AG164" t="str">
        <f>IF(Table1345683[[#This Row],[Categoria]]="Liturgia","liturgia",LOWER(LEFT(Table1345683[[#This Row],[Titulo]],1)))</f>
        <v>u</v>
      </c>
      <c r="AH164" t="str">
        <f>LOWER(LEFT(Table1345683[[#This Row],[Titulo]],1))</f>
        <v>u</v>
      </c>
      <c r="AI164" t="str">
        <f>LOWER(LEFT(Table1345683[[#This Row],[Categoria]],1))</f>
        <v>p</v>
      </c>
      <c r="AJ164" t="str">
        <f>_xlfn.CONCAT(Table1345683[[#This Row],[ID]:[c021]])</f>
        <v>{id:219,title: "Urí, urí, urá", subtitle: "Villancico (Kiko Argüello)", category: "Precatecumenado", moments: ["Pascua", "Virgen", "Fracción del Pan"], url: "/cantos/resucito/u/uriuriura.html"},</v>
      </c>
      <c r="AK164" t="str">
        <f>UPPER(Table1345683[[#This Row],[Titulo]])</f>
        <v>URÍ, URÍ, URÁ</v>
      </c>
      <c r="AL164" t="str">
        <f>LOWER(SUBSTITUTE(Table1345683[[#This Row],[CANTO]], " ", ""))</f>
        <v>urí,urí,urá</v>
      </c>
      <c r="AM164" t="str">
        <f>Table1345683[[#This Row],[Subtitle5]]</f>
        <v>Villancico (Kiko Argüello)</v>
      </c>
      <c r="AO164" t="str">
        <f>[1]!Table1[[#Headers],[CANTO]]</f>
        <v>CANTO</v>
      </c>
      <c r="AP164" t="str">
        <f>Table1345683[[#This Row],[CANTO]]</f>
        <v>URÍ, URÍ, URÁ</v>
      </c>
    </row>
    <row r="165" spans="1:42" x14ac:dyDescent="0.35">
      <c r="A165">
        <v>165</v>
      </c>
      <c r="B165" t="s">
        <v>42</v>
      </c>
      <c r="C165">
        <v>220</v>
      </c>
      <c r="D165" t="s">
        <v>43</v>
      </c>
      <c r="E165" t="s">
        <v>44</v>
      </c>
      <c r="F165" t="s">
        <v>45</v>
      </c>
      <c r="G165" t="s">
        <v>487</v>
      </c>
      <c r="H165" t="s">
        <v>47</v>
      </c>
      <c r="I165" t="s">
        <v>48</v>
      </c>
      <c r="J165" t="s">
        <v>45</v>
      </c>
      <c r="K165" t="s">
        <v>92</v>
      </c>
      <c r="L165" t="s">
        <v>50</v>
      </c>
      <c r="M165" t="s">
        <v>51</v>
      </c>
      <c r="N165" t="s">
        <v>45</v>
      </c>
      <c r="O165" t="s">
        <v>58</v>
      </c>
      <c r="P165" t="s">
        <v>45</v>
      </c>
      <c r="Q165" t="s">
        <v>53</v>
      </c>
      <c r="R165" t="s">
        <v>45</v>
      </c>
      <c r="S165" t="s">
        <v>65</v>
      </c>
      <c r="T165" t="str">
        <f>IF(Table1345683[[#This Row],[Pentecostés]]="","",""", """)</f>
        <v>", "</v>
      </c>
      <c r="U165" t="s">
        <v>28</v>
      </c>
      <c r="V165" t="str">
        <f>IF(Table1345683[[#This Row],[Virgen]]="","",""", """)</f>
        <v>", "</v>
      </c>
      <c r="W165" t="s">
        <v>66</v>
      </c>
      <c r="X165" t="str">
        <f>IF(Table1345683[[#This Row],[Niños]]="","",""", """)</f>
        <v/>
      </c>
      <c r="Z165" t="str">
        <f>IF(Table1345683[[#This Row],[Laudes]]="","",""", """)</f>
        <v/>
      </c>
      <c r="AB165" t="str">
        <f>IF(Table1345683[[#This Row],[Entrada]]="","",""", """)</f>
        <v/>
      </c>
      <c r="AD165" t="s">
        <v>54</v>
      </c>
      <c r="AE165" s="4" t="str" cm="1">
        <f t="array" ref="AE16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AG165, "/", _xlpm.texto_limpio, ".html")
)</f>
        <v>/cantos/resucito/v/vamosyapastores.html</v>
      </c>
      <c r="AF165" t="s">
        <v>55</v>
      </c>
      <c r="AG165" t="str">
        <f>IF(Table1345683[[#This Row],[Categoria]]="Liturgia","liturgia",LOWER(LEFT(Table1345683[[#This Row],[Titulo]],1)))</f>
        <v>v</v>
      </c>
      <c r="AH165" t="str">
        <f>LOWER(LEFT(Table1345683[[#This Row],[Titulo]],1))</f>
        <v>v</v>
      </c>
      <c r="AI165" t="str">
        <f>LOWER(LEFT(Table1345683[[#This Row],[Categoria]],1))</f>
        <v>p</v>
      </c>
      <c r="AJ165" t="str">
        <f>_xlfn.CONCAT(Table1345683[[#This Row],[ID]:[c021]])</f>
        <v>{id:220,title: "Vamos ya, pastores", subtitle: "Villancico (Kiko Argüello)", category: "Precatecumenado", moments: ["Cuaresma", "Entrada", "Antiguo Testamento"], url: "/cantos/resucito/v/vamosyapastores.html"},</v>
      </c>
      <c r="AK165" t="str">
        <f>UPPER(Table1345683[[#This Row],[Titulo]])</f>
        <v>VAMOS YA, PASTORES</v>
      </c>
      <c r="AL165" t="str">
        <f>LOWER(SUBSTITUTE(Table1345683[[#This Row],[CANTO]], " ", ""))</f>
        <v>vamosya,pastores</v>
      </c>
      <c r="AM165" t="str">
        <f>Table1345683[[#This Row],[Subtitle5]]</f>
        <v>Villancico (Kiko Argüello)</v>
      </c>
      <c r="AO165" t="str">
        <f>[1]!Table1[[#Headers],[CANTO]]</f>
        <v>CANTO</v>
      </c>
      <c r="AP165" t="str">
        <f>Table1345683[[#This Row],[CANTO]]</f>
        <v>VAMOS YA, PASTORES</v>
      </c>
    </row>
    <row r="166" spans="1:42" x14ac:dyDescent="0.35">
      <c r="A166">
        <v>166</v>
      </c>
      <c r="B166" t="s">
        <v>42</v>
      </c>
      <c r="C166">
        <v>221</v>
      </c>
      <c r="D166" t="s">
        <v>43</v>
      </c>
      <c r="E166" t="s">
        <v>44</v>
      </c>
      <c r="F166" t="s">
        <v>45</v>
      </c>
      <c r="G166" t="s">
        <v>488</v>
      </c>
      <c r="H166" t="s">
        <v>47</v>
      </c>
      <c r="I166" t="s">
        <v>48</v>
      </c>
      <c r="J166" t="s">
        <v>45</v>
      </c>
      <c r="K166" t="s">
        <v>489</v>
      </c>
      <c r="L166" t="s">
        <v>50</v>
      </c>
      <c r="M166" t="s">
        <v>51</v>
      </c>
      <c r="N166" t="s">
        <v>45</v>
      </c>
      <c r="O166" t="s">
        <v>58</v>
      </c>
      <c r="P166" t="s">
        <v>45</v>
      </c>
      <c r="Q166" t="s">
        <v>53</v>
      </c>
      <c r="R166" t="s">
        <v>45</v>
      </c>
      <c r="S166" t="s">
        <v>90</v>
      </c>
      <c r="T166" t="str">
        <f>IF(Table1345683[[#This Row],[Pentecostés]]="","",""", """)</f>
        <v>", "</v>
      </c>
      <c r="U166" t="s">
        <v>20</v>
      </c>
      <c r="V166" t="str">
        <f>IF(Table1345683[[#This Row],[Virgen]]="","",""", """)</f>
        <v>", "</v>
      </c>
      <c r="W166" t="s">
        <v>59</v>
      </c>
      <c r="X166" t="str">
        <f>IF(Table1345683[[#This Row],[Niños]]="","",""", """)</f>
        <v>", "</v>
      </c>
      <c r="Y166" t="s">
        <v>66</v>
      </c>
      <c r="Z166" t="str">
        <f>IF(Table1345683[[#This Row],[Laudes]]="","",""", """)</f>
        <v/>
      </c>
      <c r="AB166" t="str">
        <f>IF(Table1345683[[#This Row],[Entrada]]="","",""", """)</f>
        <v/>
      </c>
      <c r="AD166" t="s">
        <v>54</v>
      </c>
      <c r="AE166" s="4" t="str" cm="1">
        <f t="array" ref="AE16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AG166, "/", _xlpm.texto_limpio, ".html")
)</f>
        <v>/cantos/resucito/v/vendellibano.html</v>
      </c>
      <c r="AF166" t="s">
        <v>55</v>
      </c>
      <c r="AG166" t="str">
        <f>IF(Table1345683[[#This Row],[Categoria]]="Liturgia","liturgia",LOWER(LEFT(Table1345683[[#This Row],[Titulo]],1)))</f>
        <v>v</v>
      </c>
      <c r="AH166" t="str">
        <f>LOWER(LEFT(Table1345683[[#This Row],[Titulo]],1))</f>
        <v>v</v>
      </c>
      <c r="AI166" t="str">
        <f>LOWER(LEFT(Table1345683[[#This Row],[Categoria]],1))</f>
        <v>p</v>
      </c>
      <c r="AJ166" t="str">
        <f>_xlfn.CONCAT(Table1345683[[#This Row],[ID]:[c021]])</f>
        <v>{id:221,title: "Ven del Líbano", subtitle: "Cantar de los cantares 4,8ss", category: "Precatecumenado", moments: ["Navidad", "Pentecostés", "Comunión", "Antiguo Testamento"], url: "/cantos/resucito/v/vendellibano.html"},</v>
      </c>
      <c r="AK166" t="str">
        <f>UPPER(Table1345683[[#This Row],[Titulo]])</f>
        <v>VEN DEL LÍBANO</v>
      </c>
      <c r="AL166" t="str">
        <f>LOWER(SUBSTITUTE(Table1345683[[#This Row],[CANTO]], " ", ""))</f>
        <v>vendellíbano</v>
      </c>
      <c r="AM166" t="str">
        <f>Table1345683[[#This Row],[Subtitle5]]</f>
        <v>Cantar de los cantares 4,8ss</v>
      </c>
      <c r="AO166" t="str">
        <f>[1]!Table1[[#Headers],[CANTO]]</f>
        <v>CANTO</v>
      </c>
      <c r="AP166" t="str">
        <f>Table1345683[[#This Row],[CANTO]]</f>
        <v>VEN DEL LÍBANO</v>
      </c>
    </row>
    <row r="167" spans="1:42" x14ac:dyDescent="0.35">
      <c r="A167">
        <v>167</v>
      </c>
      <c r="B167" t="s">
        <v>42</v>
      </c>
      <c r="C167">
        <v>222</v>
      </c>
      <c r="D167" t="s">
        <v>43</v>
      </c>
      <c r="E167" t="s">
        <v>44</v>
      </c>
      <c r="F167" t="s">
        <v>45</v>
      </c>
      <c r="G167" t="s">
        <v>490</v>
      </c>
      <c r="H167" t="s">
        <v>47</v>
      </c>
      <c r="I167" t="s">
        <v>48</v>
      </c>
      <c r="J167" t="s">
        <v>45</v>
      </c>
      <c r="K167" t="s">
        <v>491</v>
      </c>
      <c r="L167" t="s">
        <v>50</v>
      </c>
      <c r="M167" t="s">
        <v>51</v>
      </c>
      <c r="N167" t="s">
        <v>45</v>
      </c>
      <c r="O167" t="s">
        <v>58</v>
      </c>
      <c r="P167" t="s">
        <v>45</v>
      </c>
      <c r="Q167" t="s">
        <v>53</v>
      </c>
      <c r="R167" t="s">
        <v>45</v>
      </c>
      <c r="S167" t="s">
        <v>93</v>
      </c>
      <c r="T167" t="str">
        <f>IF(Table1345683[[#This Row],[Pentecostés]]="","",""", """)</f>
        <v>", "</v>
      </c>
      <c r="U167" t="s">
        <v>20</v>
      </c>
      <c r="V167" t="str">
        <f>IF(Table1345683[[#This Row],[Virgen]]="","",""", """)</f>
        <v>", "</v>
      </c>
      <c r="W167" t="s">
        <v>22</v>
      </c>
      <c r="X167" t="str">
        <f>IF(Table1345683[[#This Row],[Niños]]="","",""", """)</f>
        <v>", "</v>
      </c>
      <c r="Y167" t="s">
        <v>62</v>
      </c>
      <c r="Z167" t="str">
        <f>IF(Table1345683[[#This Row],[Laudes]]="","",""", """)</f>
        <v/>
      </c>
      <c r="AB167" t="str">
        <f>IF(Table1345683[[#This Row],[Entrada]]="","",""", """)</f>
        <v/>
      </c>
      <c r="AD167" t="s">
        <v>54</v>
      </c>
      <c r="AE167" s="4" t="str" cm="1">
        <f t="array" ref="AE16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AG167, "/", _xlpm.texto_limpio, ".html")
)</f>
        <v>/cantos/resucito/v/venespiritusanto.html</v>
      </c>
      <c r="AF167" t="s">
        <v>55</v>
      </c>
      <c r="AG167" t="str">
        <f>IF(Table1345683[[#This Row],[Categoria]]="Liturgia","liturgia",LOWER(LEFT(Table1345683[[#This Row],[Titulo]],1)))</f>
        <v>v</v>
      </c>
      <c r="AH167" t="str">
        <f>LOWER(LEFT(Table1345683[[#This Row],[Titulo]],1))</f>
        <v>v</v>
      </c>
      <c r="AI167" t="str">
        <f>LOWER(LEFT(Table1345683[[#This Row],[Categoria]],1))</f>
        <v>p</v>
      </c>
      <c r="AJ167" t="str">
        <f>_xlfn.CONCAT(Table1345683[[#This Row],[ID]:[c021]])</f>
        <v>{id:222,title: "Ven, Espíritu Santo", subtitle: "Secuencia de Pentecostés - Himno latin. «Veni, Sancte Spiritus»", category: "Precatecumenado", moments: ["Adviento", "Pentecostés", "Virgen", "Nuevo Testamento"], url: "/cantos/resucito/v/venespiritusanto.html"},</v>
      </c>
      <c r="AK167" t="str">
        <f>UPPER(Table1345683[[#This Row],[Titulo]])</f>
        <v>VEN, ESPÍRITU SANTO</v>
      </c>
      <c r="AL167" t="str">
        <f>LOWER(SUBSTITUTE(Table1345683[[#This Row],[CANTO]], " ", ""))</f>
        <v>ven,espíritusanto</v>
      </c>
      <c r="AM167" t="str">
        <f>Table1345683[[#This Row],[Subtitle5]]</f>
        <v>Secuencia de Pentecostés - Himno latin. «Veni, Sancte Spiritus»</v>
      </c>
      <c r="AO167" t="str">
        <f>[1]!Table1[[#Headers],[CANTO]]</f>
        <v>CANTO</v>
      </c>
      <c r="AP167" t="str">
        <f>Table1345683[[#This Row],[CANTO]]</f>
        <v>VEN, ESPÍRITU SANTO</v>
      </c>
    </row>
    <row r="168" spans="1:42" x14ac:dyDescent="0.35">
      <c r="A168">
        <v>168</v>
      </c>
      <c r="B168" t="s">
        <v>42</v>
      </c>
      <c r="C168">
        <v>223</v>
      </c>
      <c r="D168" t="s">
        <v>43</v>
      </c>
      <c r="E168" t="s">
        <v>44</v>
      </c>
      <c r="F168" t="s">
        <v>45</v>
      </c>
      <c r="G168" t="s">
        <v>492</v>
      </c>
      <c r="H168" t="s">
        <v>47</v>
      </c>
      <c r="I168" t="s">
        <v>48</v>
      </c>
      <c r="J168" t="s">
        <v>45</v>
      </c>
      <c r="K168" t="s">
        <v>493</v>
      </c>
      <c r="L168" t="s">
        <v>50</v>
      </c>
      <c r="M168" t="s">
        <v>51</v>
      </c>
      <c r="N168" t="s">
        <v>45</v>
      </c>
      <c r="O168" t="s">
        <v>58</v>
      </c>
      <c r="P168" t="s">
        <v>45</v>
      </c>
      <c r="Q168" t="s">
        <v>53</v>
      </c>
      <c r="R168" t="s">
        <v>45</v>
      </c>
      <c r="S168" t="s">
        <v>90</v>
      </c>
      <c r="T168" t="str">
        <f>IF(Table1345683[[#This Row],[Pentecostés]]="","",""", """)</f>
        <v>", "</v>
      </c>
      <c r="U168" t="s">
        <v>24</v>
      </c>
      <c r="V168" t="str">
        <f>IF(Table1345683[[#This Row],[Virgen]]="","",""", """)</f>
        <v/>
      </c>
      <c r="X168" t="str">
        <f>IF(Table1345683[[#This Row],[Niños]]="","",""", """)</f>
        <v/>
      </c>
      <c r="Z168" t="str">
        <f>IF(Table1345683[[#This Row],[Laudes]]="","",""", """)</f>
        <v/>
      </c>
      <c r="AB168" t="str">
        <f>IF(Table1345683[[#This Row],[Entrada]]="","",""", """)</f>
        <v/>
      </c>
      <c r="AD168" t="s">
        <v>54</v>
      </c>
      <c r="AE168" s="4" t="str" cm="1">
        <f t="array" ref="AE16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AG168, "/", _xlpm.texto_limpio, ".html")
)</f>
        <v>/cantos/resucito/v/venhijodelhombre.html</v>
      </c>
      <c r="AF168" t="s">
        <v>55</v>
      </c>
      <c r="AG168" t="str">
        <f>IF(Table1345683[[#This Row],[Categoria]]="Liturgia","liturgia",LOWER(LEFT(Table1345683[[#This Row],[Titulo]],1)))</f>
        <v>v</v>
      </c>
      <c r="AH168" t="str">
        <f>LOWER(LEFT(Table1345683[[#This Row],[Titulo]],1))</f>
        <v>v</v>
      </c>
      <c r="AI168" t="str">
        <f>LOWER(LEFT(Table1345683[[#This Row],[Categoria]],1))</f>
        <v>p</v>
      </c>
      <c r="AJ168" t="str">
        <f>_xlfn.CONCAT(Table1345683[[#This Row],[ID]:[c021]])</f>
        <v>{id:223,title: "Ven, Hijo del Hombre", subtitle: "Apocalipsis 21,17ss", category: "Precatecumenado", moments: ["Navidad", "Niños"], url: "/cantos/resucito/v/venhijodelhombre.html"},</v>
      </c>
      <c r="AK168" t="str">
        <f>UPPER(Table1345683[[#This Row],[Titulo]])</f>
        <v>VEN, HIJO DEL HOMBRE</v>
      </c>
      <c r="AL168" t="str">
        <f>LOWER(SUBSTITUTE(Table1345683[[#This Row],[CANTO]], " ", ""))</f>
        <v>ven,hijodelhombre</v>
      </c>
      <c r="AM168" t="str">
        <f>Table1345683[[#This Row],[Subtitle5]]</f>
        <v>Apocalipsis 21,17ss</v>
      </c>
      <c r="AO168" t="str">
        <f>[1]!Table1[[#Headers],[CANTO]]</f>
        <v>CANTO</v>
      </c>
      <c r="AP168" t="str">
        <f>Table1345683[[#This Row],[CANTO]]</f>
        <v>VEN, HIJO DEL HOMBRE</v>
      </c>
    </row>
    <row r="169" spans="1:42" x14ac:dyDescent="0.35">
      <c r="A169">
        <v>169</v>
      </c>
      <c r="B169" t="s">
        <v>42</v>
      </c>
      <c r="C169">
        <v>224</v>
      </c>
      <c r="D169" t="s">
        <v>43</v>
      </c>
      <c r="E169" t="s">
        <v>44</v>
      </c>
      <c r="F169" t="s">
        <v>45</v>
      </c>
      <c r="G169" t="s">
        <v>494</v>
      </c>
      <c r="H169" t="s">
        <v>47</v>
      </c>
      <c r="I169" t="s">
        <v>48</v>
      </c>
      <c r="J169" t="s">
        <v>45</v>
      </c>
      <c r="K169" t="s">
        <v>465</v>
      </c>
      <c r="L169" t="s">
        <v>50</v>
      </c>
      <c r="M169" t="s">
        <v>51</v>
      </c>
      <c r="N169" t="s">
        <v>45</v>
      </c>
      <c r="O169" t="s">
        <v>58</v>
      </c>
      <c r="P169" t="s">
        <v>45</v>
      </c>
      <c r="Q169" t="s">
        <v>53</v>
      </c>
      <c r="R169" t="s">
        <v>45</v>
      </c>
      <c r="S169" t="s">
        <v>90</v>
      </c>
      <c r="T169" t="str">
        <f>IF(Table1345683[[#This Row],[Pentecostés]]="","",""", """)</f>
        <v>", "</v>
      </c>
      <c r="U169" t="s">
        <v>24</v>
      </c>
      <c r="V169" t="str">
        <f>IF(Table1345683[[#This Row],[Virgen]]="","",""", """)</f>
        <v/>
      </c>
      <c r="X169" t="str">
        <f>IF(Table1345683[[#This Row],[Niños]]="","",""", """)</f>
        <v/>
      </c>
      <c r="Z169" t="str">
        <f>IF(Table1345683[[#This Row],[Laudes]]="","",""", """)</f>
        <v/>
      </c>
      <c r="AB169" t="str">
        <f>IF(Table1345683[[#This Row],[Entrada]]="","",""", """)</f>
        <v/>
      </c>
      <c r="AD169" t="s">
        <v>54</v>
      </c>
      <c r="AE169" s="4" t="str" cm="1">
        <f t="array" ref="AE16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AG169, "/", _xlpm.texto_limpio, ".html")
)</f>
        <v>/cantos/resucito/v/venicreator.html</v>
      </c>
      <c r="AF169" t="s">
        <v>55</v>
      </c>
      <c r="AG169" t="str">
        <f>IF(Table1345683[[#This Row],[Categoria]]="Liturgia","liturgia",LOWER(LEFT(Table1345683[[#This Row],[Titulo]],1)))</f>
        <v>v</v>
      </c>
      <c r="AH169" t="str">
        <f>LOWER(LEFT(Table1345683[[#This Row],[Titulo]],1))</f>
        <v>v</v>
      </c>
      <c r="AI169" t="str">
        <f>LOWER(LEFT(Table1345683[[#This Row],[Categoria]],1))</f>
        <v>p</v>
      </c>
      <c r="AJ169" t="str">
        <f>_xlfn.CONCAT(Table1345683[[#This Row],[ID]:[c021]])</f>
        <v>{id:224,title: "Veni Creator", subtitle: "Himno latin", category: "Precatecumenado", moments: ["Navidad", "Niños"], url: "/cantos/resucito/v/venicreator.html"},</v>
      </c>
      <c r="AK169" t="str">
        <f>UPPER(Table1345683[[#This Row],[Titulo]])</f>
        <v>VENI CREATOR</v>
      </c>
      <c r="AL169" t="str">
        <f>LOWER(SUBSTITUTE(Table1345683[[#This Row],[CANTO]], " ", ""))</f>
        <v>venicreator</v>
      </c>
      <c r="AM169" t="str">
        <f>Table1345683[[#This Row],[Subtitle5]]</f>
        <v>Himno latin</v>
      </c>
      <c r="AO169" t="str">
        <f>[1]!Table1[[#Headers],[CANTO]]</f>
        <v>CANTO</v>
      </c>
      <c r="AP169" t="str">
        <f>Table1345683[[#This Row],[CANTO]]</f>
        <v>VENI CREATOR</v>
      </c>
    </row>
    <row r="170" spans="1:42" x14ac:dyDescent="0.35">
      <c r="A170">
        <v>170</v>
      </c>
      <c r="B170" t="s">
        <v>42</v>
      </c>
      <c r="C170">
        <v>225</v>
      </c>
      <c r="D170" t="s">
        <v>43</v>
      </c>
      <c r="E170" t="s">
        <v>44</v>
      </c>
      <c r="F170" t="s">
        <v>45</v>
      </c>
      <c r="G170" t="s">
        <v>495</v>
      </c>
      <c r="H170" t="s">
        <v>47</v>
      </c>
      <c r="I170" t="s">
        <v>48</v>
      </c>
      <c r="J170" t="s">
        <v>45</v>
      </c>
      <c r="K170" t="s">
        <v>496</v>
      </c>
      <c r="L170" t="s">
        <v>50</v>
      </c>
      <c r="M170" t="s">
        <v>51</v>
      </c>
      <c r="N170" t="s">
        <v>45</v>
      </c>
      <c r="O170" t="s">
        <v>58</v>
      </c>
      <c r="P170" t="s">
        <v>45</v>
      </c>
      <c r="Q170" t="s">
        <v>53</v>
      </c>
      <c r="R170" t="s">
        <v>45</v>
      </c>
      <c r="S170" t="s">
        <v>28</v>
      </c>
      <c r="T170" t="str">
        <f>IF(Table1345683[[#This Row],[Pentecostés]]="","",""", """)</f>
        <v>", "</v>
      </c>
      <c r="U170" t="s">
        <v>66</v>
      </c>
      <c r="V170" t="str">
        <f>IF(Table1345683[[#This Row],[Virgen]]="","",""", """)</f>
        <v/>
      </c>
      <c r="X170" t="str">
        <f>IF(Table1345683[[#This Row],[Niños]]="","",""", """)</f>
        <v/>
      </c>
      <c r="Z170" t="str">
        <f>IF(Table1345683[[#This Row],[Laudes]]="","",""", """)</f>
        <v/>
      </c>
      <c r="AB170" t="str">
        <f>IF(Table1345683[[#This Row],[Entrada]]="","",""", """)</f>
        <v/>
      </c>
      <c r="AD170" t="s">
        <v>54</v>
      </c>
      <c r="AE170" s="4" t="str" cm="1">
        <f t="array" ref="AE17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AG170, "/", _xlpm.texto_limpio, ".html")
)</f>
        <v>/cantos/resucito/v/vieneelsenor.html</v>
      </c>
      <c r="AF170" t="s">
        <v>55</v>
      </c>
      <c r="AG170" t="str">
        <f>IF(Table1345683[[#This Row],[Categoria]]="Liturgia","liturgia",LOWER(LEFT(Table1345683[[#This Row],[Titulo]],1)))</f>
        <v>v</v>
      </c>
      <c r="AH170" t="str">
        <f>LOWER(LEFT(Table1345683[[#This Row],[Titulo]],1))</f>
        <v>v</v>
      </c>
      <c r="AI170" t="str">
        <f>LOWER(LEFT(Table1345683[[#This Row],[Categoria]],1))</f>
        <v>p</v>
      </c>
      <c r="AJ170" t="str">
        <f>_xlfn.CONCAT(Table1345683[[#This Row],[ID]:[c021]])</f>
        <v>{id:225,title: "Viene el Señor", subtitle: "Salmo 93 (92) - Apocalipsis 1,5-7", category: "Precatecumenado", moments: ["Entrada", "Antiguo Testamento"], url: "/cantos/resucito/v/vieneelsenor.html"},</v>
      </c>
      <c r="AK170" t="str">
        <f>UPPER(Table1345683[[#This Row],[Titulo]])</f>
        <v>VIENE EL SEÑOR</v>
      </c>
      <c r="AL170" t="str">
        <f>LOWER(SUBSTITUTE(Table1345683[[#This Row],[CANTO]], " ", ""))</f>
        <v>vieneelseñor</v>
      </c>
      <c r="AM170" t="str">
        <f>Table1345683[[#This Row],[Subtitle5]]</f>
        <v>Salmo 93 (92) - Apocalipsis 1,5-7</v>
      </c>
      <c r="AO170" t="str">
        <f>[1]!Table1[[#Headers],[CANTO]]</f>
        <v>CANTO</v>
      </c>
      <c r="AP170" t="str">
        <f>Table1345683[[#This Row],[CANTO]]</f>
        <v>VIENE EL SEÑOR</v>
      </c>
    </row>
    <row r="171" spans="1:42" x14ac:dyDescent="0.35">
      <c r="A171">
        <v>171</v>
      </c>
      <c r="B171" t="s">
        <v>42</v>
      </c>
      <c r="C171">
        <v>226</v>
      </c>
      <c r="D171" t="s">
        <v>43</v>
      </c>
      <c r="E171" t="s">
        <v>44</v>
      </c>
      <c r="F171" t="s">
        <v>45</v>
      </c>
      <c r="G171" t="s">
        <v>497</v>
      </c>
      <c r="H171" t="s">
        <v>47</v>
      </c>
      <c r="I171" t="s">
        <v>48</v>
      </c>
      <c r="J171" t="s">
        <v>45</v>
      </c>
      <c r="K171" t="s">
        <v>498</v>
      </c>
      <c r="L171" t="s">
        <v>50</v>
      </c>
      <c r="M171" t="s">
        <v>51</v>
      </c>
      <c r="N171" t="s">
        <v>45</v>
      </c>
      <c r="O171" t="s">
        <v>58</v>
      </c>
      <c r="P171" t="s">
        <v>45</v>
      </c>
      <c r="Q171" t="s">
        <v>53</v>
      </c>
      <c r="R171" t="s">
        <v>45</v>
      </c>
      <c r="S171" t="s">
        <v>20</v>
      </c>
      <c r="T171" t="str">
        <f>IF(Table1345683[[#This Row],[Pentecostés]]="","",""", """)</f>
        <v/>
      </c>
      <c r="V171" t="str">
        <f>IF(Table1345683[[#This Row],[Virgen]]="","",""", """)</f>
        <v/>
      </c>
      <c r="X171" t="str">
        <f>IF(Table1345683[[#This Row],[Niños]]="","",""", """)</f>
        <v/>
      </c>
      <c r="Z171" t="str">
        <f>IF(Table1345683[[#This Row],[Laudes]]="","",""", """)</f>
        <v/>
      </c>
      <c r="AB171" t="str">
        <f>IF(Table1345683[[#This Row],[Entrada]]="","",""", """)</f>
        <v/>
      </c>
      <c r="AD171" t="s">
        <v>54</v>
      </c>
      <c r="AE171" s="4" t="str" cm="1">
        <f t="array" ref="AE17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AG171, "/", _xlpm.texto_limpio, ".html")
)</f>
        <v>/cantos/resucito/v/virgendelamaravilla.html</v>
      </c>
      <c r="AF171" t="s">
        <v>55</v>
      </c>
      <c r="AG171" t="str">
        <f>IF(Table1345683[[#This Row],[Categoria]]="Liturgia","liturgia",LOWER(LEFT(Table1345683[[#This Row],[Titulo]],1)))</f>
        <v>v</v>
      </c>
      <c r="AH171" t="str">
        <f>LOWER(LEFT(Table1345683[[#This Row],[Titulo]],1))</f>
        <v>v</v>
      </c>
      <c r="AI171" t="str">
        <f>LOWER(LEFT(Table1345683[[#This Row],[Categoria]],1))</f>
        <v>p</v>
      </c>
      <c r="AJ171" t="str">
        <f>_xlfn.CONCAT(Table1345683[[#This Row],[ID]:[c021]])</f>
        <v>{id:226,title: "Virgen de la maravilla", subtitle: "(Dante Allghlerl)", category: "Precatecumenado", moments: ["Pentecostés"], url: "/cantos/resucito/v/virgendelamaravilla.html"},</v>
      </c>
      <c r="AK171" t="str">
        <f>UPPER(Table1345683[[#This Row],[Titulo]])</f>
        <v>VIRGEN DE LA MARAVILLA</v>
      </c>
      <c r="AL171" t="str">
        <f>LOWER(SUBSTITUTE(Table1345683[[#This Row],[CANTO]], " ", ""))</f>
        <v>virgendelamaravilla</v>
      </c>
      <c r="AM171" t="str">
        <f>Table1345683[[#This Row],[Subtitle5]]</f>
        <v>(Dante Allghlerl)</v>
      </c>
      <c r="AO171" t="str">
        <f>[1]!Table1[[#Headers],[CANTO]]</f>
        <v>CANTO</v>
      </c>
      <c r="AP171" t="str">
        <f>Table1345683[[#This Row],[CANTO]]</f>
        <v>VIRGEN DE LA MARAVILLA</v>
      </c>
    </row>
    <row r="172" spans="1:42" x14ac:dyDescent="0.35">
      <c r="A172">
        <v>172</v>
      </c>
      <c r="B172" t="s">
        <v>42</v>
      </c>
      <c r="C172">
        <v>227</v>
      </c>
      <c r="D172" t="s">
        <v>43</v>
      </c>
      <c r="E172" t="s">
        <v>44</v>
      </c>
      <c r="F172" t="s">
        <v>45</v>
      </c>
      <c r="G172" t="s">
        <v>499</v>
      </c>
      <c r="H172" t="s">
        <v>47</v>
      </c>
      <c r="I172" t="s">
        <v>48</v>
      </c>
      <c r="J172" t="s">
        <v>45</v>
      </c>
      <c r="K172" t="s">
        <v>500</v>
      </c>
      <c r="L172" t="s">
        <v>50</v>
      </c>
      <c r="M172" t="s">
        <v>51</v>
      </c>
      <c r="N172" t="s">
        <v>45</v>
      </c>
      <c r="O172" t="s">
        <v>58</v>
      </c>
      <c r="P172" t="s">
        <v>45</v>
      </c>
      <c r="Q172" t="s">
        <v>53</v>
      </c>
      <c r="R172" t="s">
        <v>45</v>
      </c>
      <c r="S172" t="s">
        <v>93</v>
      </c>
      <c r="T172" t="str">
        <f>IF(Table1345683[[#This Row],[Pentecostés]]="","",""", """)</f>
        <v>", "</v>
      </c>
      <c r="U172" t="s">
        <v>81</v>
      </c>
      <c r="V172" t="str">
        <f>IF(Table1345683[[#This Row],[Virgen]]="","",""", """)</f>
        <v>", "</v>
      </c>
      <c r="W172" t="s">
        <v>62</v>
      </c>
      <c r="X172" t="str">
        <f>IF(Table1345683[[#This Row],[Niños]]="","",""", """)</f>
        <v/>
      </c>
      <c r="Z172" t="str">
        <f>IF(Table1345683[[#This Row],[Laudes]]="","",""", """)</f>
        <v/>
      </c>
      <c r="AB172" t="str">
        <f>IF(Table1345683[[#This Row],[Entrada]]="","",""", """)</f>
        <v/>
      </c>
      <c r="AD172" t="s">
        <v>54</v>
      </c>
      <c r="AE172" s="4" t="str" cm="1">
        <f t="array" ref="AE17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AG172, "/", _xlpm.texto_limpio, ".html")
)</f>
        <v>/cantos/resucito/v/vividalegres.html</v>
      </c>
      <c r="AF172" t="s">
        <v>55</v>
      </c>
      <c r="AG172" t="str">
        <f>IF(Table1345683[[#This Row],[Categoria]]="Liturgia","liturgia",LOWER(LEFT(Table1345683[[#This Row],[Titulo]],1)))</f>
        <v>v</v>
      </c>
      <c r="AH172" t="str">
        <f>LOWER(LEFT(Table1345683[[#This Row],[Titulo]],1))</f>
        <v>v</v>
      </c>
      <c r="AI172" t="str">
        <f>LOWER(LEFT(Table1345683[[#This Row],[Categoria]],1))</f>
        <v>p</v>
      </c>
      <c r="AJ172" t="str">
        <f>_xlfn.CONCAT(Table1345683[[#This Row],[ID]:[c021]])</f>
        <v>{id:227,title: "Vivid alegres", subtitle: "Filipenses 4,4ss", category: "Precatecumenado", moments: ["Adviento", "Final", "Nuevo Testamento"], url: "/cantos/resucito/v/vividalegres.html"},</v>
      </c>
      <c r="AK172" t="str">
        <f>UPPER(Table1345683[[#This Row],[Titulo]])</f>
        <v>VIVID ALEGRES</v>
      </c>
      <c r="AL172" t="str">
        <f>LOWER(SUBSTITUTE(Table1345683[[#This Row],[CANTO]], " ", ""))</f>
        <v>vividalegres</v>
      </c>
      <c r="AM172" t="str">
        <f>Table1345683[[#This Row],[Subtitle5]]</f>
        <v>Filipenses 4,4ss</v>
      </c>
      <c r="AO172" t="str">
        <f>[1]!Table1[[#Headers],[CANTO]]</f>
        <v>CANTO</v>
      </c>
      <c r="AP172" t="str">
        <f>Table1345683[[#This Row],[CANTO]]</f>
        <v>VIVID ALEGRES</v>
      </c>
    </row>
    <row r="173" spans="1:42" x14ac:dyDescent="0.35">
      <c r="A173">
        <v>173</v>
      </c>
      <c r="B173" t="s">
        <v>42</v>
      </c>
      <c r="C173">
        <v>228</v>
      </c>
      <c r="D173" t="s">
        <v>43</v>
      </c>
      <c r="E173" t="s">
        <v>44</v>
      </c>
      <c r="F173" t="s">
        <v>45</v>
      </c>
      <c r="G173" t="s">
        <v>501</v>
      </c>
      <c r="H173" t="s">
        <v>47</v>
      </c>
      <c r="I173" t="s">
        <v>48</v>
      </c>
      <c r="J173" t="s">
        <v>45</v>
      </c>
      <c r="K173" t="s">
        <v>502</v>
      </c>
      <c r="L173" t="s">
        <v>50</v>
      </c>
      <c r="M173" t="s">
        <v>51</v>
      </c>
      <c r="N173" t="s">
        <v>45</v>
      </c>
      <c r="O173" t="s">
        <v>58</v>
      </c>
      <c r="P173" t="s">
        <v>45</v>
      </c>
      <c r="Q173" t="s">
        <v>53</v>
      </c>
      <c r="R173" t="s">
        <v>45</v>
      </c>
      <c r="S173" t="s">
        <v>20</v>
      </c>
      <c r="T173" t="str">
        <f>IF(Table1345683[[#This Row],[Pentecostés]]="","",""", """)</f>
        <v/>
      </c>
      <c r="V173" t="str">
        <f>IF(Table1345683[[#This Row],[Virgen]]="","",""", """)</f>
        <v/>
      </c>
      <c r="X173" t="str">
        <f>IF(Table1345683[[#This Row],[Niños]]="","",""", """)</f>
        <v/>
      </c>
      <c r="Z173" t="str">
        <f>IF(Table1345683[[#This Row],[Laudes]]="","",""", """)</f>
        <v/>
      </c>
      <c r="AB173" t="str">
        <f>IF(Table1345683[[#This Row],[Entrada]]="","",""", """)</f>
        <v/>
      </c>
      <c r="AD173" t="s">
        <v>54</v>
      </c>
      <c r="AE173" s="4" t="str" cm="1">
        <f t="array" ref="AE17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AG173, "/", _xlpm.texto_limpio, ".html")
)</f>
        <v>/cantos/resucito/v/vosotrossoislaluzdelmundo.html</v>
      </c>
      <c r="AF173" t="s">
        <v>55</v>
      </c>
      <c r="AG173" t="str">
        <f>IF(Table1345683[[#This Row],[Categoria]]="Liturgia","liturgia",LOWER(LEFT(Table1345683[[#This Row],[Titulo]],1)))</f>
        <v>v</v>
      </c>
      <c r="AH173" t="str">
        <f>LOWER(LEFT(Table1345683[[#This Row],[Titulo]],1))</f>
        <v>v</v>
      </c>
      <c r="AI173" t="str">
        <f>LOWER(LEFT(Table1345683[[#This Row],[Categoria]],1))</f>
        <v>p</v>
      </c>
      <c r="AJ173" t="str">
        <f>_xlfn.CONCAT(Table1345683[[#This Row],[ID]:[c021]])</f>
        <v>{id:228,title: "Vosotros sois la luz del mundo", subtitle: "Mateo 5,14ss ", category: "Precatecumenado", moments: ["Pentecostés"], url: "/cantos/resucito/v/vosotrossoislaluzdelmundo.html"},</v>
      </c>
      <c r="AK173" t="str">
        <f>UPPER(Table1345683[[#This Row],[Titulo]])</f>
        <v>VOSOTROS SOIS LA LUZ DEL MUNDO</v>
      </c>
      <c r="AL173" t="str">
        <f>LOWER(SUBSTITUTE(Table1345683[[#This Row],[CANTO]], " ", ""))</f>
        <v>vosotrossoislaluzdelmundo</v>
      </c>
      <c r="AM173" t="str">
        <f>Table1345683[[#This Row],[Subtitle5]]</f>
        <v xml:space="preserve">Mateo 5,14ss </v>
      </c>
      <c r="AO173" t="str">
        <f>[1]!Table1[[#Headers],[CANTO]]</f>
        <v>CANTO</v>
      </c>
      <c r="AP173" t="str">
        <f>Table1345683[[#This Row],[CANTO]]</f>
        <v>VOSOTROS SOIS LA LUZ DEL MUNDO</v>
      </c>
    </row>
    <row r="174" spans="1:42" x14ac:dyDescent="0.35">
      <c r="A174">
        <v>174</v>
      </c>
      <c r="B174" t="s">
        <v>42</v>
      </c>
      <c r="C174">
        <v>229</v>
      </c>
      <c r="D174" t="s">
        <v>43</v>
      </c>
      <c r="E174" t="s">
        <v>44</v>
      </c>
      <c r="F174" t="s">
        <v>45</v>
      </c>
      <c r="G174" t="s">
        <v>503</v>
      </c>
      <c r="H174" t="s">
        <v>47</v>
      </c>
      <c r="I174" t="s">
        <v>48</v>
      </c>
      <c r="J174" t="s">
        <v>45</v>
      </c>
      <c r="K174" t="s">
        <v>92</v>
      </c>
      <c r="L174" t="s">
        <v>50</v>
      </c>
      <c r="M174" t="s">
        <v>51</v>
      </c>
      <c r="N174" t="s">
        <v>45</v>
      </c>
      <c r="O174" t="s">
        <v>58</v>
      </c>
      <c r="P174" t="s">
        <v>45</v>
      </c>
      <c r="Q174" t="s">
        <v>53</v>
      </c>
      <c r="R174" t="s">
        <v>45</v>
      </c>
      <c r="S174" t="s">
        <v>93</v>
      </c>
      <c r="T174" t="str">
        <f>IF(Table1345683[[#This Row],[Pentecostés]]="","",""", """)</f>
        <v>", "</v>
      </c>
      <c r="U174" t="s">
        <v>20</v>
      </c>
      <c r="V174" t="str">
        <f>IF(Table1345683[[#This Row],[Virgen]]="","",""", """)</f>
        <v>", "</v>
      </c>
      <c r="W174" t="s">
        <v>66</v>
      </c>
      <c r="X174" t="str">
        <f>IF(Table1345683[[#This Row],[Niños]]="","",""", """)</f>
        <v>", "</v>
      </c>
      <c r="Y174" t="s">
        <v>62</v>
      </c>
      <c r="Z174" t="str">
        <f>IF(Table1345683[[#This Row],[Laudes]]="","",""", """)</f>
        <v/>
      </c>
      <c r="AB174" t="str">
        <f>IF(Table1345683[[#This Row],[Entrada]]="","",""", """)</f>
        <v/>
      </c>
      <c r="AD174" t="s">
        <v>54</v>
      </c>
      <c r="AE174" s="4" t="str" cm="1">
        <f t="array" ref="AE17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AG174, "/", _xlpm.texto_limpio, ".html")
)</f>
        <v>/cantos/resucito/y/yavienemidios.html</v>
      </c>
      <c r="AF174" t="s">
        <v>55</v>
      </c>
      <c r="AG174" t="str">
        <f>IF(Table1345683[[#This Row],[Categoria]]="Liturgia","liturgia",LOWER(LEFT(Table1345683[[#This Row],[Titulo]],1)))</f>
        <v>y</v>
      </c>
      <c r="AH174" t="str">
        <f>LOWER(LEFT(Table1345683[[#This Row],[Titulo]],1))</f>
        <v>y</v>
      </c>
      <c r="AI174" t="str">
        <f>LOWER(LEFT(Table1345683[[#This Row],[Categoria]],1))</f>
        <v>p</v>
      </c>
      <c r="AJ174" t="str">
        <f>_xlfn.CONCAT(Table1345683[[#This Row],[ID]:[c021]])</f>
        <v>{id:229,title: "Ya viene mi Dios", subtitle: "Villancico (Kiko Argüello)", category: "Precatecumenado", moments: ["Adviento", "Pentecostés", "Antiguo Testamento", "Nuevo Testamento"], url: "/cantos/resucito/y/yavienemidios.html"},</v>
      </c>
      <c r="AK174" t="str">
        <f>UPPER(Table1345683[[#This Row],[Titulo]])</f>
        <v>YA VIENE MI DIOS</v>
      </c>
      <c r="AL174" t="str">
        <f>LOWER(SUBSTITUTE(Table1345683[[#This Row],[CANTO]], " ", ""))</f>
        <v>yavienemidios</v>
      </c>
      <c r="AM174" t="str">
        <f>Table1345683[[#This Row],[Subtitle5]]</f>
        <v>Villancico (Kiko Argüello)</v>
      </c>
      <c r="AO174" t="str">
        <f>[1]!Table1[[#Headers],[CANTO]]</f>
        <v>CANTO</v>
      </c>
      <c r="AP174" t="str">
        <f>Table1345683[[#This Row],[CANTO]]</f>
        <v>YA VIENE MI DIOS</v>
      </c>
    </row>
    <row r="175" spans="1:42" x14ac:dyDescent="0.35">
      <c r="A175">
        <v>175</v>
      </c>
      <c r="B175" t="s">
        <v>42</v>
      </c>
      <c r="C175">
        <v>230</v>
      </c>
      <c r="D175" t="s">
        <v>43</v>
      </c>
      <c r="E175" t="s">
        <v>44</v>
      </c>
      <c r="F175" t="s">
        <v>45</v>
      </c>
      <c r="G175" t="s">
        <v>504</v>
      </c>
      <c r="H175" t="s">
        <v>47</v>
      </c>
      <c r="I175" t="s">
        <v>48</v>
      </c>
      <c r="J175" t="s">
        <v>45</v>
      </c>
      <c r="K175" t="s">
        <v>505</v>
      </c>
      <c r="L175" t="s">
        <v>50</v>
      </c>
      <c r="M175" t="s">
        <v>51</v>
      </c>
      <c r="N175" t="s">
        <v>45</v>
      </c>
      <c r="O175" t="s">
        <v>58</v>
      </c>
      <c r="P175" t="s">
        <v>45</v>
      </c>
      <c r="Q175" t="s">
        <v>53</v>
      </c>
      <c r="R175" t="s">
        <v>45</v>
      </c>
      <c r="S175" t="s">
        <v>22</v>
      </c>
      <c r="T175" t="str">
        <f>IF(Table1345683[[#This Row],[Pentecostés]]="","",""", """)</f>
        <v/>
      </c>
      <c r="V175" t="str">
        <f>IF(Table1345683[[#This Row],[Virgen]]="","",""", """)</f>
        <v/>
      </c>
      <c r="X175" t="str">
        <f>IF(Table1345683[[#This Row],[Niños]]="","",""", """)</f>
        <v/>
      </c>
      <c r="Z175" t="str">
        <f>IF(Table1345683[[#This Row],[Laudes]]="","",""", """)</f>
        <v/>
      </c>
      <c r="AB175" t="str">
        <f>IF(Table1345683[[#This Row],[Entrada]]="","",""", """)</f>
        <v/>
      </c>
      <c r="AD175" t="s">
        <v>54</v>
      </c>
      <c r="AE175" s="4" t="str" cm="1">
        <f t="array" ref="AE17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AG175, "/", _xlpm.texto_limpio, ".html")
)</f>
        <v>/cantos/resucito/y/yahvehtueresmidios.html</v>
      </c>
      <c r="AF175" t="s">
        <v>55</v>
      </c>
      <c r="AG175" t="str">
        <f>IF(Table1345683[[#This Row],[Categoria]]="Liturgia","liturgia",LOWER(LEFT(Table1345683[[#This Row],[Titulo]],1)))</f>
        <v>y</v>
      </c>
      <c r="AH175" t="str">
        <f>LOWER(LEFT(Table1345683[[#This Row],[Titulo]],1))</f>
        <v>y</v>
      </c>
      <c r="AI175" t="str">
        <f>LOWER(LEFT(Table1345683[[#This Row],[Categoria]],1))</f>
        <v>p</v>
      </c>
      <c r="AJ175" t="str">
        <f>_xlfn.CONCAT(Table1345683[[#This Row],[ID]:[c021]])</f>
        <v>{id:230,title: "Yahveh, tú eres mi Dios", subtitle: "Isaías 25,1-8", category: "Precatecumenado", moments: ["Virgen"], url: "/cantos/resucito/y/yahvehtueresmidios.html"},</v>
      </c>
      <c r="AK175" t="str">
        <f>UPPER(Table1345683[[#This Row],[Titulo]])</f>
        <v>YAHVEH, TÚ ERES MI DIOS</v>
      </c>
      <c r="AL175" t="str">
        <f>LOWER(SUBSTITUTE(Table1345683[[#This Row],[CANTO]], " ", ""))</f>
        <v>yahveh,túeresmidios</v>
      </c>
      <c r="AM175" t="str">
        <f>Table1345683[[#This Row],[Subtitle5]]</f>
        <v>Isaías 25,1-8</v>
      </c>
      <c r="AO175" t="str">
        <f>[1]!Table1[[#Headers],[CANTO]]</f>
        <v>CANTO</v>
      </c>
      <c r="AP175" t="str">
        <f>Table1345683[[#This Row],[CANTO]]</f>
        <v>YAHVEH, TÚ ERES MI DIOS</v>
      </c>
    </row>
    <row r="176" spans="1:42" x14ac:dyDescent="0.35">
      <c r="A176">
        <v>176</v>
      </c>
      <c r="B176" t="s">
        <v>42</v>
      </c>
      <c r="C176">
        <v>231</v>
      </c>
      <c r="D176" t="s">
        <v>43</v>
      </c>
      <c r="E176" t="s">
        <v>44</v>
      </c>
      <c r="F176" t="s">
        <v>45</v>
      </c>
      <c r="G176" t="s">
        <v>506</v>
      </c>
      <c r="H176" t="s">
        <v>47</v>
      </c>
      <c r="I176" t="s">
        <v>48</v>
      </c>
      <c r="J176" t="s">
        <v>45</v>
      </c>
      <c r="K176" t="s">
        <v>507</v>
      </c>
      <c r="L176" t="s">
        <v>50</v>
      </c>
      <c r="M176" t="s">
        <v>51</v>
      </c>
      <c r="N176" t="s">
        <v>45</v>
      </c>
      <c r="O176" t="s">
        <v>58</v>
      </c>
      <c r="P176" t="s">
        <v>45</v>
      </c>
      <c r="Q176" t="s">
        <v>53</v>
      </c>
      <c r="R176" t="s">
        <v>45</v>
      </c>
      <c r="S176" t="s">
        <v>93</v>
      </c>
      <c r="T176" t="str">
        <f>IF(Table1345683[[#This Row],[Pentecostés]]="","",""", """)</f>
        <v>", "</v>
      </c>
      <c r="U176" t="s">
        <v>24</v>
      </c>
      <c r="V176" t="str">
        <f>IF(Table1345683[[#This Row],[Virgen]]="","",""", """)</f>
        <v>", "</v>
      </c>
      <c r="W176" t="s">
        <v>62</v>
      </c>
      <c r="X176" t="str">
        <f>IF(Table1345683[[#This Row],[Niños]]="","",""", """)</f>
        <v/>
      </c>
      <c r="Z176" t="str">
        <f>IF(Table1345683[[#This Row],[Laudes]]="","",""", """)</f>
        <v/>
      </c>
      <c r="AB176" t="str">
        <f>IF(Table1345683[[#This Row],[Entrada]]="","",""", """)</f>
        <v/>
      </c>
      <c r="AD176" t="s">
        <v>54</v>
      </c>
      <c r="AE176" s="4" t="str" cm="1">
        <f t="array" ref="AE17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AG176, "/", _xlpm.texto_limpio, ".html")
)</f>
        <v>/cantos/resucito/y/yoteamosenor.html</v>
      </c>
      <c r="AF176" t="s">
        <v>55</v>
      </c>
      <c r="AG176" t="str">
        <f>IF(Table1345683[[#This Row],[Categoria]]="Liturgia","liturgia",LOWER(LEFT(Table1345683[[#This Row],[Titulo]],1)))</f>
        <v>y</v>
      </c>
      <c r="AH176" t="str">
        <f>LOWER(LEFT(Table1345683[[#This Row],[Titulo]],1))</f>
        <v>y</v>
      </c>
      <c r="AI176" t="str">
        <f>LOWER(LEFT(Table1345683[[#This Row],[Categoria]],1))</f>
        <v>p</v>
      </c>
      <c r="AJ176" t="str">
        <f>_xlfn.CONCAT(Table1345683[[#This Row],[ID]:[c021]])</f>
        <v>{id:231,title: "Yo te amo, Señor", subtitle: "Sal 18 (17)", category: "Precatecumenado", moments: ["Adviento", "Niños", "Nuevo Testamento"], url: "/cantos/resucito/y/yoteamosenor.html"},</v>
      </c>
      <c r="AK176" t="str">
        <f>UPPER(Table1345683[[#This Row],[Titulo]])</f>
        <v>YO TE AMO, SEÑOR</v>
      </c>
      <c r="AL176" t="str">
        <f>LOWER(SUBSTITUTE(Table1345683[[#This Row],[CANTO]], " ", ""))</f>
        <v>yoteamo,señor</v>
      </c>
      <c r="AM176" t="str">
        <f>Table1345683[[#This Row],[Subtitle5]]</f>
        <v>Sal 18 (17)</v>
      </c>
      <c r="AO176" t="str">
        <f>[1]!Table1[[#Headers],[CANTO]]</f>
        <v>CANTO</v>
      </c>
      <c r="AP176" t="str">
        <f>Table1345683[[#This Row],[CANTO]]</f>
        <v>YO TE AMO, SEÑOR</v>
      </c>
    </row>
    <row r="177" spans="1:42" x14ac:dyDescent="0.35">
      <c r="A177">
        <v>177</v>
      </c>
      <c r="B177" t="s">
        <v>42</v>
      </c>
      <c r="C177">
        <v>232</v>
      </c>
      <c r="D177" t="s">
        <v>43</v>
      </c>
      <c r="E177" t="s">
        <v>44</v>
      </c>
      <c r="F177" t="s">
        <v>45</v>
      </c>
      <c r="G177" t="s">
        <v>508</v>
      </c>
      <c r="H177" t="s">
        <v>47</v>
      </c>
      <c r="I177" t="s">
        <v>48</v>
      </c>
      <c r="J177" t="s">
        <v>45</v>
      </c>
      <c r="K177" t="s">
        <v>509</v>
      </c>
      <c r="L177" t="s">
        <v>50</v>
      </c>
      <c r="M177" t="s">
        <v>51</v>
      </c>
      <c r="N177" t="s">
        <v>45</v>
      </c>
      <c r="O177" t="s">
        <v>58</v>
      </c>
      <c r="P177" t="s">
        <v>45</v>
      </c>
      <c r="Q177" t="s">
        <v>53</v>
      </c>
      <c r="R177" t="s">
        <v>45</v>
      </c>
      <c r="S177" t="s">
        <v>62</v>
      </c>
      <c r="T177" t="str">
        <f>IF(Table1345683[[#This Row],[Pentecostés]]="","",""", """)</f>
        <v/>
      </c>
      <c r="V177" t="str">
        <f>IF(Table1345683[[#This Row],[Virgen]]="","",""", """)</f>
        <v/>
      </c>
      <c r="X177" t="str">
        <f>IF(Table1345683[[#This Row],[Niños]]="","",""", """)</f>
        <v/>
      </c>
      <c r="Z177" t="str">
        <f>IF(Table1345683[[#This Row],[Laudes]]="","",""", """)</f>
        <v/>
      </c>
      <c r="AB177" t="str">
        <f>IF(Table1345683[[#This Row],[Entrada]]="","",""", """)</f>
        <v/>
      </c>
      <c r="AD177" t="s">
        <v>54</v>
      </c>
      <c r="AE177" s="4" t="str" cm="1">
        <f t="array" ref="AE17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AG177, "/", _xlpm.texto_limpio, ".html")
)</f>
        <v>/cantos/resucito/y/yovengoareunir.html</v>
      </c>
      <c r="AF177" t="s">
        <v>55</v>
      </c>
      <c r="AG177" t="str">
        <f>IF(Table1345683[[#This Row],[Categoria]]="Liturgia","liturgia",LOWER(LEFT(Table1345683[[#This Row],[Titulo]],1)))</f>
        <v>y</v>
      </c>
      <c r="AH177" t="str">
        <f>LOWER(LEFT(Table1345683[[#This Row],[Titulo]],1))</f>
        <v>y</v>
      </c>
      <c r="AI177" t="str">
        <f>LOWER(LEFT(Table1345683[[#This Row],[Categoria]],1))</f>
        <v>p</v>
      </c>
      <c r="AJ177" t="str">
        <f>_xlfn.CONCAT(Table1345683[[#This Row],[ID]:[c021]])</f>
        <v>{id:232,title: "Yo vengo a reunir", subtitle: "Isaías 66,18-21", category: "Precatecumenado", moments: ["Nuevo Testamento"], url: "/cantos/resucito/y/yovengoareunir.html"},</v>
      </c>
      <c r="AK177" t="str">
        <f>UPPER(Table1345683[[#This Row],[Titulo]])</f>
        <v>YO VENGO A REUNIR</v>
      </c>
      <c r="AL177" t="str">
        <f>LOWER(SUBSTITUTE(Table1345683[[#This Row],[CANTO]], " ", ""))</f>
        <v>yovengoareunir</v>
      </c>
      <c r="AM177" t="str">
        <f>Table1345683[[#This Row],[Subtitle5]]</f>
        <v>Isaías 66,18-21</v>
      </c>
      <c r="AO177" t="str">
        <f>[1]!Table1[[#Headers],[CANTO]]</f>
        <v>CANTO</v>
      </c>
      <c r="AP177" t="str">
        <f>Table1345683[[#This Row],[CANTO]]</f>
        <v>YO VENGO A REUNIR</v>
      </c>
    </row>
    <row r="178" spans="1:42" x14ac:dyDescent="0.35">
      <c r="A178">
        <v>178</v>
      </c>
      <c r="B178" t="s">
        <v>42</v>
      </c>
      <c r="C178">
        <v>233</v>
      </c>
      <c r="D178" t="s">
        <v>43</v>
      </c>
      <c r="E178" t="s">
        <v>44</v>
      </c>
      <c r="F178" t="s">
        <v>45</v>
      </c>
      <c r="G178" t="s">
        <v>510</v>
      </c>
      <c r="H178" t="s">
        <v>47</v>
      </c>
      <c r="I178" t="s">
        <v>48</v>
      </c>
      <c r="J178" t="s">
        <v>45</v>
      </c>
      <c r="K178" t="s">
        <v>511</v>
      </c>
      <c r="L178" t="s">
        <v>50</v>
      </c>
      <c r="M178" t="s">
        <v>51</v>
      </c>
      <c r="N178" t="s">
        <v>45</v>
      </c>
      <c r="O178" t="s">
        <v>58</v>
      </c>
      <c r="P178" t="s">
        <v>45</v>
      </c>
      <c r="Q178" t="s">
        <v>53</v>
      </c>
      <c r="R178" t="s">
        <v>45</v>
      </c>
      <c r="S178" t="s">
        <v>90</v>
      </c>
      <c r="T178" t="str">
        <f>IF(Table1345683[[#This Row],[Pentecostés]]="","",""", """)</f>
        <v>", "</v>
      </c>
      <c r="U178" t="s">
        <v>24</v>
      </c>
      <c r="V178" t="str">
        <f>IF(Table1345683[[#This Row],[Virgen]]="","",""", """)</f>
        <v/>
      </c>
      <c r="X178" t="str">
        <f>IF(Table1345683[[#This Row],[Niños]]="","",""", """)</f>
        <v/>
      </c>
      <c r="Z178" t="str">
        <f>IF(Table1345683[[#This Row],[Laudes]]="","",""", """)</f>
        <v/>
      </c>
      <c r="AB178" t="str">
        <f>IF(Table1345683[[#This Row],[Entrada]]="","",""", """)</f>
        <v/>
      </c>
      <c r="AD178" t="s">
        <v>54</v>
      </c>
      <c r="AE178" s="4" t="str" cm="1">
        <f t="array" ref="AE17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AG178, "/", _xlpm.texto_limpio, ".html")
)</f>
        <v>/cantos/resucito/z/zaqueo.html</v>
      </c>
      <c r="AF178" t="s">
        <v>55</v>
      </c>
      <c r="AG178" t="str">
        <f>IF(Table1345683[[#This Row],[Categoria]]="Liturgia","liturgia",LOWER(LEFT(Table1345683[[#This Row],[Titulo]],1)))</f>
        <v>z</v>
      </c>
      <c r="AH178" t="str">
        <f>LOWER(LEFT(Table1345683[[#This Row],[Titulo]],1))</f>
        <v>z</v>
      </c>
      <c r="AI178" t="str">
        <f>LOWER(LEFT(Table1345683[[#This Row],[Categoria]],1))</f>
        <v>p</v>
      </c>
      <c r="AJ178" t="str">
        <f>_xlfn.CONCAT(Table1345683[[#This Row],[ID]:[c021]])</f>
        <v>{id:233,title: "Zaqueo", subtitle: "Lucas 19,1-10", category: "Precatecumenado", moments: ["Navidad", "Niños"], url: "/cantos/resucito/z/zaqueo.html"},</v>
      </c>
      <c r="AK178" t="str">
        <f>UPPER(Table1345683[[#This Row],[Titulo]])</f>
        <v>ZAQUEO</v>
      </c>
      <c r="AL178" t="str">
        <f>LOWER(SUBSTITUTE(Table1345683[[#This Row],[CANTO]], " ", ""))</f>
        <v>zaqueo</v>
      </c>
      <c r="AM178" t="str">
        <f>Table1345683[[#This Row],[Subtitle5]]</f>
        <v>Lucas 19,1-10</v>
      </c>
      <c r="AO178" t="str">
        <f>[1]!Table1[[#Headers],[CANTO]]</f>
        <v>CANTO</v>
      </c>
      <c r="AP178" t="str">
        <f>Table1345683[[#This Row],[CANTO]]</f>
        <v>ZAQUEO</v>
      </c>
    </row>
    <row r="179" spans="1:42" x14ac:dyDescent="0.35">
      <c r="A179">
        <v>179</v>
      </c>
      <c r="B179" t="s">
        <v>42</v>
      </c>
      <c r="C179">
        <v>10</v>
      </c>
      <c r="D179" t="s">
        <v>43</v>
      </c>
      <c r="E179" t="s">
        <v>44</v>
      </c>
      <c r="F179" t="s">
        <v>45</v>
      </c>
      <c r="G179" s="6" t="s">
        <v>78</v>
      </c>
      <c r="H179" t="s">
        <v>47</v>
      </c>
      <c r="I179" t="s">
        <v>48</v>
      </c>
      <c r="J179" t="s">
        <v>45</v>
      </c>
      <c r="K179" t="s">
        <v>79</v>
      </c>
      <c r="L179" t="s">
        <v>50</v>
      </c>
      <c r="M179" t="s">
        <v>51</v>
      </c>
      <c r="N179" t="s">
        <v>45</v>
      </c>
      <c r="O179" s="7" t="s">
        <v>80</v>
      </c>
      <c r="P179" t="s">
        <v>45</v>
      </c>
      <c r="Q179" t="s">
        <v>53</v>
      </c>
      <c r="R179" t="s">
        <v>45</v>
      </c>
      <c r="S179" t="s">
        <v>75</v>
      </c>
      <c r="T179" t="str">
        <f>IF(Table1345683[[#This Row],[Pentecostés]]="","",""", """)</f>
        <v>", "</v>
      </c>
      <c r="U179" t="s">
        <v>81</v>
      </c>
      <c r="V179" t="str">
        <f>IF(Table1345683[[#This Row],[Virgen]]="","",""", """)</f>
        <v>", "</v>
      </c>
      <c r="W179" t="s">
        <v>66</v>
      </c>
      <c r="X179" t="str">
        <f>IF(Table1345683[[#This Row],[Niños]]="","",""", """)</f>
        <v/>
      </c>
      <c r="Z179" t="str">
        <f>IF(Table1345683[[#This Row],[Laudes]]="","",""", """)</f>
        <v/>
      </c>
      <c r="AB179" t="str">
        <f>IF(Table1345683[[#This Row],[Entrada]]="","",""", """)</f>
        <v/>
      </c>
      <c r="AD179" t="s">
        <v>54</v>
      </c>
      <c r="AE179" s="4" t="str" cm="1">
        <f t="array" ref="AE17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AG179, "/", _xlpm.texto_limpio, ".html")
)</f>
        <v>/cantos/resucito/liturgia/aclamacionesalaoraciondelosfieles.html</v>
      </c>
      <c r="AF179" t="s">
        <v>55</v>
      </c>
      <c r="AG179" t="str">
        <f>IF(Table1345683[[#This Row],[Categoria]]="Liturgia","liturgia",LOWER(LEFT(Table1345683[[#This Row],[Titulo]],1)))</f>
        <v>liturgia</v>
      </c>
      <c r="AH179" t="str">
        <f>LOWER(LEFT(Table1345683[[#This Row],[Titulo]],1))</f>
        <v>a</v>
      </c>
      <c r="AI179" t="str">
        <f>LOWER(LEFT(Table1345683[[#This Row],[Categoria]],1))</f>
        <v>l</v>
      </c>
      <c r="AJ179" t="str">
        <f>_xlfn.CONCAT(Table1345683[[#This Row],[ID]:[c021]])</f>
        <v>{id:10,title: "Aclamaciones a la oración de los fieles", subtitle: "Respuestas a las oraciones de los fieles, Modelo I, II, III, IV", category: "Liturgia", moments: ["Laudes/Visperas", "Final", "Antiguo Testamento"], url: "/cantos/resucito/liturgia/aclamacionesalaoraciondelosfieles.html"},</v>
      </c>
      <c r="AK179" t="str">
        <f>UPPER(Table1345683[[#This Row],[Titulo]])</f>
        <v>ACLAMACIONES A LA ORACIÓN DE LOS FIELES</v>
      </c>
      <c r="AL179" t="str">
        <f>LOWER(SUBSTITUTE(Table1345683[[#This Row],[CANTO]], " ", ""))</f>
        <v>aclamacionesalaoracióndelosfieles</v>
      </c>
      <c r="AM179" t="str">
        <f>Table1345683[[#This Row],[Subtitle5]]</f>
        <v>Respuestas a las oraciones de los fieles, Modelo I, II, III, IV</v>
      </c>
      <c r="AO179" t="str">
        <f>[1]!Table1[[#Headers],[CANTO]]</f>
        <v>CANTO</v>
      </c>
      <c r="AP179" t="str">
        <f>Table1345683[[#This Row],[CANTO]]</f>
        <v>ACLAMACIONES A LA ORACIÓN DE LOS FIELES</v>
      </c>
    </row>
    <row r="180" spans="1:42" x14ac:dyDescent="0.35">
      <c r="A180">
        <v>180</v>
      </c>
      <c r="B180" t="s">
        <v>42</v>
      </c>
      <c r="C180">
        <v>16</v>
      </c>
      <c r="D180" t="s">
        <v>43</v>
      </c>
      <c r="E180" t="s">
        <v>44</v>
      </c>
      <c r="F180" t="s">
        <v>45</v>
      </c>
      <c r="G180" t="s">
        <v>95</v>
      </c>
      <c r="H180" t="s">
        <v>47</v>
      </c>
      <c r="I180" t="s">
        <v>48</v>
      </c>
      <c r="J180" t="s">
        <v>45</v>
      </c>
      <c r="K180" t="s">
        <v>96</v>
      </c>
      <c r="L180" t="s">
        <v>50</v>
      </c>
      <c r="M180" t="s">
        <v>51</v>
      </c>
      <c r="N180" t="s">
        <v>45</v>
      </c>
      <c r="O180" s="7" t="s">
        <v>80</v>
      </c>
      <c r="P180" t="s">
        <v>45</v>
      </c>
      <c r="Q180" t="s">
        <v>53</v>
      </c>
      <c r="R180" t="s">
        <v>45</v>
      </c>
      <c r="S180" t="s">
        <v>18</v>
      </c>
      <c r="T180" t="str">
        <f>IF(Table1345683[[#This Row],[Pentecostés]]="","",""", """)</f>
        <v/>
      </c>
      <c r="V180" t="str">
        <f>IF(Table1345683[[#This Row],[Virgen]]="","",""", """)</f>
        <v/>
      </c>
      <c r="X180" t="str">
        <f>IF(Table1345683[[#This Row],[Niños]]="","",""", """)</f>
        <v/>
      </c>
      <c r="Z180" t="str">
        <f>IF(Table1345683[[#This Row],[Laudes]]="","",""", """)</f>
        <v/>
      </c>
      <c r="AB180" t="str">
        <f>IF(Table1345683[[#This Row],[Entrada]]="","",""", """)</f>
        <v/>
      </c>
      <c r="AD180" t="s">
        <v>54</v>
      </c>
      <c r="AE180" s="4" t="str" cm="1">
        <f t="array" ref="AE18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AG180, "/", _xlpm.texto_limpio, ".html")
)</f>
        <v>/cantos/resucito/liturgia/aleluyainterleccional.html</v>
      </c>
      <c r="AF180" t="s">
        <v>55</v>
      </c>
      <c r="AG180" t="str">
        <f>IF(Table1345683[[#This Row],[Categoria]]="Liturgia","liturgia",LOWER(LEFT(Table1345683[[#This Row],[Titulo]],1)))</f>
        <v>liturgia</v>
      </c>
      <c r="AH180" t="str">
        <f>LOWER(LEFT(Table1345683[[#This Row],[Titulo]],1))</f>
        <v>a</v>
      </c>
      <c r="AI180" t="str">
        <f>LOWER(LEFT(Table1345683[[#This Row],[Categoria]],1))</f>
        <v>l</v>
      </c>
      <c r="AJ180" t="str">
        <f>_xlfn.CONCAT(Table1345683[[#This Row],[ID]:[c021]])</f>
        <v>{id:16,title: "Aleluya interleccional", subtitle: "Modelo I, II, III", category: "Liturgia", moments: ["Pascua"], url: "/cantos/resucito/liturgia/aleluyainterleccional.html"},</v>
      </c>
      <c r="AK180" t="str">
        <f>UPPER(Table1345683[[#This Row],[Titulo]])</f>
        <v>ALELUYA INTERLECCIONAL</v>
      </c>
      <c r="AL180" t="str">
        <f>LOWER(SUBSTITUTE(Table1345683[[#This Row],[CANTO]], " ", ""))</f>
        <v>aleluyainterleccional</v>
      </c>
      <c r="AM180" t="str">
        <f>Table1345683[[#This Row],[Subtitle5]]</f>
        <v>Modelo I, II, III</v>
      </c>
      <c r="AO180" t="str">
        <f>[1]!Table1[[#Headers],[CANTO]]</f>
        <v>CANTO</v>
      </c>
      <c r="AP180" t="str">
        <f>Table1345683[[#This Row],[CANTO]]</f>
        <v>ALELUYA INTERLECCIONAL</v>
      </c>
    </row>
    <row r="181" spans="1:42" x14ac:dyDescent="0.35">
      <c r="A181">
        <v>181</v>
      </c>
      <c r="B181" t="s">
        <v>42</v>
      </c>
      <c r="C181">
        <v>17</v>
      </c>
      <c r="D181" t="s">
        <v>43</v>
      </c>
      <c r="E181" t="s">
        <v>44</v>
      </c>
      <c r="F181" t="s">
        <v>45</v>
      </c>
      <c r="G181" t="s">
        <v>97</v>
      </c>
      <c r="H181" t="s">
        <v>47</v>
      </c>
      <c r="I181" t="s">
        <v>48</v>
      </c>
      <c r="J181" t="s">
        <v>45</v>
      </c>
      <c r="K181" t="s">
        <v>98</v>
      </c>
      <c r="L181" t="s">
        <v>50</v>
      </c>
      <c r="M181" t="s">
        <v>51</v>
      </c>
      <c r="N181" t="s">
        <v>45</v>
      </c>
      <c r="O181" s="7" t="s">
        <v>80</v>
      </c>
      <c r="P181" t="s">
        <v>45</v>
      </c>
      <c r="Q181" t="s">
        <v>53</v>
      </c>
      <c r="R181" t="s">
        <v>45</v>
      </c>
      <c r="S181" t="s">
        <v>18</v>
      </c>
      <c r="T181" t="str">
        <f>IF(Table1345683[[#This Row],[Pentecostés]]="","",""", """)</f>
        <v>", "</v>
      </c>
      <c r="U181" t="s">
        <v>26</v>
      </c>
      <c r="V181" t="str">
        <f>IF(Table1345683[[#This Row],[Virgen]]="","",""", """)</f>
        <v>", "</v>
      </c>
      <c r="W181" t="s">
        <v>81</v>
      </c>
      <c r="X181" t="str">
        <f>IF(Table1345683[[#This Row],[Niños]]="","",""", """)</f>
        <v>", "</v>
      </c>
      <c r="Y181" t="s">
        <v>66</v>
      </c>
      <c r="Z181" t="str">
        <f>IF(Table1345683[[#This Row],[Laudes]]="","",""", """)</f>
        <v/>
      </c>
      <c r="AB181" t="str">
        <f>IF(Table1345683[[#This Row],[Entrada]]="","",""", """)</f>
        <v/>
      </c>
      <c r="AD181" t="s">
        <v>54</v>
      </c>
      <c r="AE181" s="4" t="str" cm="1">
        <f t="array" ref="AE18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AG181, "/", _xlpm.texto_limpio, ".html")
)</f>
        <v>/cantos/resucito/liturgia/aleluyapascual.html</v>
      </c>
      <c r="AF181" t="s">
        <v>55</v>
      </c>
      <c r="AG181" t="str">
        <f>IF(Table1345683[[#This Row],[Categoria]]="Liturgia","liturgia",LOWER(LEFT(Table1345683[[#This Row],[Titulo]],1)))</f>
        <v>liturgia</v>
      </c>
      <c r="AH181" t="str">
        <f>LOWER(LEFT(Table1345683[[#This Row],[Titulo]],1))</f>
        <v>a</v>
      </c>
      <c r="AI181" t="str">
        <f>LOWER(LEFT(Table1345683[[#This Row],[Categoria]],1))</f>
        <v>l</v>
      </c>
      <c r="AJ181" t="str">
        <f>_xlfn.CONCAT(Table1345683[[#This Row],[ID]:[c021]])</f>
        <v>{id:17,title: "Aleluya pascual", subtitle: "Apropiado para el tiempo Pascual", category: "Liturgia", moments: ["Pascua", "Laudes", "Final", "Antiguo Testamento"], url: "/cantos/resucito/liturgia/aleluyapascual.html"},</v>
      </c>
      <c r="AK181" t="str">
        <f>UPPER(Table1345683[[#This Row],[Titulo]])</f>
        <v>ALELUYA PASCUAL</v>
      </c>
      <c r="AL181" t="str">
        <f>LOWER(SUBSTITUTE(Table1345683[[#This Row],[CANTO]], " ", ""))</f>
        <v>aleluyapascual</v>
      </c>
      <c r="AM181" t="str">
        <f>Table1345683[[#This Row],[Subtitle5]]</f>
        <v>Apropiado para el tiempo Pascual</v>
      </c>
      <c r="AO181" t="str">
        <f>[1]!Table1[[#Headers],[CANTO]]</f>
        <v>CANTO</v>
      </c>
      <c r="AP181" t="str">
        <f>Table1345683[[#This Row],[CANTO]]</f>
        <v>ALELUYA PASCUAL</v>
      </c>
    </row>
    <row r="182" spans="1:42" x14ac:dyDescent="0.35">
      <c r="A182">
        <v>182</v>
      </c>
      <c r="B182" t="s">
        <v>42</v>
      </c>
      <c r="C182">
        <v>24</v>
      </c>
      <c r="D182" t="s">
        <v>43</v>
      </c>
      <c r="E182" t="s">
        <v>44</v>
      </c>
      <c r="F182" t="s">
        <v>45</v>
      </c>
      <c r="G182" t="s">
        <v>112</v>
      </c>
      <c r="H182" t="s">
        <v>47</v>
      </c>
      <c r="I182" t="s">
        <v>48</v>
      </c>
      <c r="J182" t="s">
        <v>45</v>
      </c>
      <c r="K182" t="s">
        <v>113</v>
      </c>
      <c r="L182" t="s">
        <v>50</v>
      </c>
      <c r="M182" t="s">
        <v>51</v>
      </c>
      <c r="N182" t="s">
        <v>45</v>
      </c>
      <c r="O182" s="7" t="s">
        <v>80</v>
      </c>
      <c r="P182" t="s">
        <v>45</v>
      </c>
      <c r="Q182" t="s">
        <v>53</v>
      </c>
      <c r="R182" t="s">
        <v>45</v>
      </c>
      <c r="S182" t="s">
        <v>18</v>
      </c>
      <c r="T182" t="str">
        <f>IF(Table1345683[[#This Row],[Pentecostés]]="","",""", """)</f>
        <v>", "</v>
      </c>
      <c r="U182" t="s">
        <v>24</v>
      </c>
      <c r="V182" t="str">
        <f>IF(Table1345683[[#This Row],[Virgen]]="","",""", """)</f>
        <v>", "</v>
      </c>
      <c r="W182" t="s">
        <v>114</v>
      </c>
      <c r="X182" t="str">
        <f>IF(Table1345683[[#This Row],[Niños]]="","",""", """)</f>
        <v>", "</v>
      </c>
      <c r="Y182" t="s">
        <v>66</v>
      </c>
      <c r="Z182" t="str">
        <f>IF(Table1345683[[#This Row],[Laudes]]="","",""", """)</f>
        <v/>
      </c>
      <c r="AB182" t="str">
        <f>IF(Table1345683[[#This Row],[Entrada]]="","",""", """)</f>
        <v/>
      </c>
      <c r="AD182" t="s">
        <v>54</v>
      </c>
      <c r="AE182" s="4" t="str" cm="1">
        <f t="array" ref="AE18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AG182, "/", _xlpm.texto_limpio, ".html")
)</f>
        <v>/cantos/resucito/liturgia/antifonaparaelevangelio.html</v>
      </c>
      <c r="AF182" t="s">
        <v>55</v>
      </c>
      <c r="AG182" t="str">
        <f>IF(Table1345683[[#This Row],[Categoria]]="Liturgia","liturgia",LOWER(LEFT(Table1345683[[#This Row],[Titulo]],1)))</f>
        <v>liturgia</v>
      </c>
      <c r="AH182" t="str">
        <f>LOWER(LEFT(Table1345683[[#This Row],[Titulo]],1))</f>
        <v>a</v>
      </c>
      <c r="AI182" t="str">
        <f>LOWER(LEFT(Table1345683[[#This Row],[Categoria]],1))</f>
        <v>l</v>
      </c>
      <c r="AJ182" t="str">
        <f>_xlfn.CONCAT(Table1345683[[#This Row],[ID]:[c021]])</f>
        <v>{id:24,title: "Antífona para el Evangelio", subtitle: "Tiempo de Cuaresma", category: "Liturgia", moments: ["Pascua", "Niños", "Fracción del Fracción del Pan", "Antiguo Testamento"], url: "/cantos/resucito/liturgia/antifonaparaelevangelio.html"},</v>
      </c>
      <c r="AK182" t="str">
        <f>UPPER(Table1345683[[#This Row],[Titulo]])</f>
        <v>ANTÍFONA PARA EL EVANGELIO</v>
      </c>
      <c r="AL182" t="str">
        <f>LOWER(SUBSTITUTE(Table1345683[[#This Row],[CANTO]], " ", ""))</f>
        <v>antífonaparaelevangelio</v>
      </c>
      <c r="AM182" t="str">
        <f>Table1345683[[#This Row],[Subtitle5]]</f>
        <v>Tiempo de Cuaresma</v>
      </c>
      <c r="AO182" t="str">
        <f>[1]!Table1[[#Headers],[CANTO]]</f>
        <v>CANTO</v>
      </c>
      <c r="AP182" t="str">
        <f>Table1345683[[#This Row],[CANTO]]</f>
        <v>ANTÍFONA PARA EL EVANGELIO</v>
      </c>
    </row>
    <row r="183" spans="1:42" x14ac:dyDescent="0.35">
      <c r="A183">
        <v>183</v>
      </c>
      <c r="B183" t="s">
        <v>42</v>
      </c>
      <c r="C183">
        <v>33</v>
      </c>
      <c r="D183" t="s">
        <v>43</v>
      </c>
      <c r="E183" t="s">
        <v>44</v>
      </c>
      <c r="F183" t="s">
        <v>45</v>
      </c>
      <c r="G183" t="s">
        <v>131</v>
      </c>
      <c r="H183" t="s">
        <v>47</v>
      </c>
      <c r="I183" t="s">
        <v>48</v>
      </c>
      <c r="J183" t="s">
        <v>45</v>
      </c>
      <c r="K183" t="s">
        <v>132</v>
      </c>
      <c r="L183" t="s">
        <v>50</v>
      </c>
      <c r="M183" t="s">
        <v>51</v>
      </c>
      <c r="N183" t="s">
        <v>45</v>
      </c>
      <c r="O183" s="7" t="s">
        <v>80</v>
      </c>
      <c r="P183" t="s">
        <v>45</v>
      </c>
      <c r="Q183" t="s">
        <v>53</v>
      </c>
      <c r="R183" t="s">
        <v>45</v>
      </c>
      <c r="T183" t="str">
        <f>IF(Table1345683[[#This Row],[Pentecostés]]="","",""", """)</f>
        <v/>
      </c>
      <c r="V183" t="str">
        <f>IF(Table1345683[[#This Row],[Virgen]]="","",""", """)</f>
        <v/>
      </c>
      <c r="X183" t="str">
        <f>IF(Table1345683[[#This Row],[Niños]]="","",""", """)</f>
        <v/>
      </c>
      <c r="Z183" t="str">
        <f>IF(Table1345683[[#This Row],[Laudes]]="","",""", """)</f>
        <v/>
      </c>
      <c r="AB183" t="str">
        <f>IF(Table1345683[[#This Row],[Entrada]]="","",""", """)</f>
        <v/>
      </c>
      <c r="AD183" t="s">
        <v>54</v>
      </c>
      <c r="AE183" s="4" t="str" cm="1">
        <f t="array" ref="AE18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AG183, "/", _xlpm.texto_limpio, ".html")
)</f>
        <v>/cantos/resucito/liturgia/bendiciondelagua.html</v>
      </c>
      <c r="AF183" t="s">
        <v>55</v>
      </c>
      <c r="AG183" t="str">
        <f>IF(Table1345683[[#This Row],[Categoria]]="Liturgia","liturgia",LOWER(LEFT(Table1345683[[#This Row],[Titulo]],1)))</f>
        <v>liturgia</v>
      </c>
      <c r="AH183" t="str">
        <f>LOWER(LEFT(Table1345683[[#This Row],[Titulo]],1))</f>
        <v>b</v>
      </c>
      <c r="AI183" t="str">
        <f>LOWER(LEFT(Table1345683[[#This Row],[Categoria]],1))</f>
        <v>l</v>
      </c>
      <c r="AJ183" t="str">
        <f>_xlfn.CONCAT(Table1345683[[#This Row],[ID]:[c021]])</f>
        <v>{id:33,title: "Bendición del agua", subtitle: "De la liturgia bautismal de la Vigilia pascual", category: "Liturgia", moments: [""], url: "/cantos/resucito/liturgia/bendiciondelagua.html"},</v>
      </c>
      <c r="AK183" t="str">
        <f>UPPER(Table1345683[[#This Row],[Titulo]])</f>
        <v>BENDICIÓN DEL AGUA</v>
      </c>
      <c r="AL183" t="str">
        <f>LOWER(SUBSTITUTE(Table1345683[[#This Row],[CANTO]], " ", ""))</f>
        <v>bendicióndelagua</v>
      </c>
      <c r="AM183" t="str">
        <f>Table1345683[[#This Row],[Subtitle5]]</f>
        <v>De la liturgia bautismal de la Vigilia pascual</v>
      </c>
      <c r="AO183" t="str">
        <f>[1]!Table1[[#Headers],[CANTO]]</f>
        <v>CANTO</v>
      </c>
      <c r="AP183" t="str">
        <f>Table1345683[[#This Row],[CANTO]]</f>
        <v>BENDICIÓN DEL AGUA</v>
      </c>
    </row>
    <row r="184" spans="1:42" x14ac:dyDescent="0.35">
      <c r="A184">
        <v>185</v>
      </c>
      <c r="B184" t="s">
        <v>42</v>
      </c>
      <c r="C184">
        <v>44</v>
      </c>
      <c r="D184" t="s">
        <v>43</v>
      </c>
      <c r="E184" t="s">
        <v>44</v>
      </c>
      <c r="F184" t="s">
        <v>45</v>
      </c>
      <c r="G184" t="s">
        <v>154</v>
      </c>
      <c r="H184" t="s">
        <v>47</v>
      </c>
      <c r="I184" t="s">
        <v>48</v>
      </c>
      <c r="J184" t="s">
        <v>45</v>
      </c>
      <c r="K184" t="s">
        <v>155</v>
      </c>
      <c r="L184" t="s">
        <v>50</v>
      </c>
      <c r="M184" t="s">
        <v>51</v>
      </c>
      <c r="N184" t="s">
        <v>45</v>
      </c>
      <c r="O184" s="7" t="s">
        <v>80</v>
      </c>
      <c r="P184" t="s">
        <v>45</v>
      </c>
      <c r="Q184" t="s">
        <v>53</v>
      </c>
      <c r="R184" t="s">
        <v>45</v>
      </c>
      <c r="S184" t="s">
        <v>62</v>
      </c>
      <c r="T184" t="str">
        <f>IF(Table1345683[[#This Row],[Pentecostés]]="","",""", """)</f>
        <v/>
      </c>
      <c r="V184" t="str">
        <f>IF(Table1345683[[#This Row],[Virgen]]="","",""", """)</f>
        <v/>
      </c>
      <c r="X184" t="str">
        <f>IF(Table1345683[[#This Row],[Niños]]="","",""", """)</f>
        <v/>
      </c>
      <c r="Z184" t="str">
        <f>IF(Table1345683[[#This Row],[Laudes]]="","",""", """)</f>
        <v/>
      </c>
      <c r="AB184" t="str">
        <f>IF(Table1345683[[#This Row],[Entrada]]="","",""", """)</f>
        <v/>
      </c>
      <c r="AD184" t="s">
        <v>54</v>
      </c>
      <c r="AE184" s="4" t="str" cm="1">
        <f t="array" ref="AE18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AG184, "/", _xlpm.texto_limpio, ".html")
)</f>
        <v>/cantos/resucito/liturgia/celebracionpenitencial(bendicionpenitencial).html</v>
      </c>
      <c r="AF184" t="s">
        <v>55</v>
      </c>
      <c r="AG184" t="str">
        <f>IF(Table1345683[[#This Row],[Categoria]]="Liturgia","liturgia",LOWER(LEFT(Table1345683[[#This Row],[Titulo]],1)))</f>
        <v>liturgia</v>
      </c>
      <c r="AH184" t="str">
        <f>LOWER(LEFT(Table1345683[[#This Row],[Titulo]],1))</f>
        <v>c</v>
      </c>
      <c r="AI184" t="str">
        <f>LOWER(LEFT(Table1345683[[#This Row],[Categoria]],1))</f>
        <v>l</v>
      </c>
      <c r="AJ184" t="str">
        <f>_xlfn.CONCAT(Table1345683[[#This Row],[ID]:[c021]])</f>
        <v>{id:44,title: "Celebración penitencial (Bendición penitencial )", subtitle: "Acción de gracias", category: "Liturgia", moments: ["Nuevo Testamento"], url: "/cantos/resucito/liturgia/celebracionpenitencial(bendicionpenitencial).html"},</v>
      </c>
      <c r="AK184" t="str">
        <f>UPPER(Table1345683[[#This Row],[Titulo]])</f>
        <v>CELEBRACIÓN PENITENCIAL (BENDICIÓN PENITENCIAL )</v>
      </c>
      <c r="AL184" t="str">
        <f>LOWER(SUBSTITUTE(Table1345683[[#This Row],[CANTO]], " ", ""))</f>
        <v>celebraciónpenitencial(bendiciónpenitencial)</v>
      </c>
      <c r="AM184" t="str">
        <f>Table1345683[[#This Row],[Subtitle5]]</f>
        <v>Acción de gracias</v>
      </c>
      <c r="AO184" t="str">
        <f>[1]!Table1[[#Headers],[CANTO]]</f>
        <v>CANTO</v>
      </c>
      <c r="AP184" t="str">
        <f>Table1345683[[#This Row],[CANTO]]</f>
        <v>CELEBRACIÓN PENITENCIAL (BENDICIÓN PENITENCIAL )</v>
      </c>
    </row>
    <row r="185" spans="1:42" x14ac:dyDescent="0.35">
      <c r="A185">
        <v>186</v>
      </c>
      <c r="B185" t="s">
        <v>42</v>
      </c>
      <c r="C185">
        <v>53</v>
      </c>
      <c r="D185" t="s">
        <v>43</v>
      </c>
      <c r="E185" t="s">
        <v>44</v>
      </c>
      <c r="F185" t="s">
        <v>45</v>
      </c>
      <c r="G185" t="s">
        <v>174</v>
      </c>
      <c r="H185" t="s">
        <v>47</v>
      </c>
      <c r="I185" t="s">
        <v>48</v>
      </c>
      <c r="J185" t="s">
        <v>45</v>
      </c>
      <c r="K185" t="s">
        <v>175</v>
      </c>
      <c r="L185" t="s">
        <v>50</v>
      </c>
      <c r="M185" t="s">
        <v>51</v>
      </c>
      <c r="N185" t="s">
        <v>45</v>
      </c>
      <c r="O185" s="7" t="s">
        <v>80</v>
      </c>
      <c r="P185" t="s">
        <v>45</v>
      </c>
      <c r="Q185" t="s">
        <v>53</v>
      </c>
      <c r="R185" t="s">
        <v>45</v>
      </c>
      <c r="S185" t="s">
        <v>28</v>
      </c>
      <c r="T185" t="str">
        <f>IF(Table1345683[[#This Row],[Pentecostés]]="","",""", """)</f>
        <v/>
      </c>
      <c r="V185" t="str">
        <f>IF(Table1345683[[#This Row],[Virgen]]="","",""", """)</f>
        <v/>
      </c>
      <c r="X185" t="str">
        <f>IF(Table1345683[[#This Row],[Niños]]="","",""", """)</f>
        <v/>
      </c>
      <c r="Z185" t="str">
        <f>IF(Table1345683[[#This Row],[Laudes]]="","",""", """)</f>
        <v/>
      </c>
      <c r="AB185" t="str">
        <f>IF(Table1345683[[#This Row],[Entrada]]="","",""", """)</f>
        <v/>
      </c>
      <c r="AD185" t="s">
        <v>54</v>
      </c>
      <c r="AE185" s="4" t="str" cm="1">
        <f t="array" ref="AE18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AG185, "/", _xlpm.texto_limpio, ".html")
)</f>
        <v>/cantos/resucito/liturgia/corderodedios.html</v>
      </c>
      <c r="AF185" t="s">
        <v>55</v>
      </c>
      <c r="AG185" t="str">
        <f>IF(Table1345683[[#This Row],[Categoria]]="Liturgia","liturgia",LOWER(LEFT(Table1345683[[#This Row],[Titulo]],1)))</f>
        <v>liturgia</v>
      </c>
      <c r="AH185" t="str">
        <f>LOWER(LEFT(Table1345683[[#This Row],[Titulo]],1))</f>
        <v>c</v>
      </c>
      <c r="AI185" t="str">
        <f>LOWER(LEFT(Table1345683[[#This Row],[Categoria]],1))</f>
        <v>l</v>
      </c>
      <c r="AJ185" t="str">
        <f>_xlfn.CONCAT(Table1345683[[#This Row],[ID]:[c021]])</f>
        <v>{id:53,title: "Cordero de Dios", subtitle: "Después de la consagración", category: "Liturgia", moments: ["Entrada"], url: "/cantos/resucito/liturgia/corderodedios.html"},</v>
      </c>
      <c r="AK185" t="str">
        <f>UPPER(Table1345683[[#This Row],[Titulo]])</f>
        <v>CORDERO DE DIOS</v>
      </c>
      <c r="AL185" t="str">
        <f>LOWER(SUBSTITUTE(Table1345683[[#This Row],[CANTO]], " ", ""))</f>
        <v>corderodedios</v>
      </c>
      <c r="AM185" t="str">
        <f>Table1345683[[#This Row],[Subtitle5]]</f>
        <v>Después de la consagración</v>
      </c>
      <c r="AO185" t="str">
        <f>[1]!Table1[[#Headers],[CANTO]]</f>
        <v>CANTO</v>
      </c>
      <c r="AP185" t="str">
        <f>Table1345683[[#This Row],[CANTO]]</f>
        <v>CORDERO DE DIOS</v>
      </c>
    </row>
    <row r="186" spans="1:42" x14ac:dyDescent="0.35">
      <c r="A186">
        <v>187</v>
      </c>
      <c r="B186" t="s">
        <v>42</v>
      </c>
      <c r="C186">
        <v>54</v>
      </c>
      <c r="D186" t="s">
        <v>43</v>
      </c>
      <c r="E186" t="s">
        <v>44</v>
      </c>
      <c r="F186" t="s">
        <v>45</v>
      </c>
      <c r="G186" t="s">
        <v>176</v>
      </c>
      <c r="H186" t="s">
        <v>47</v>
      </c>
      <c r="I186" t="s">
        <v>48</v>
      </c>
      <c r="J186" t="s">
        <v>45</v>
      </c>
      <c r="K186" t="s">
        <v>177</v>
      </c>
      <c r="L186" t="s">
        <v>50</v>
      </c>
      <c r="M186" t="s">
        <v>51</v>
      </c>
      <c r="N186" t="s">
        <v>45</v>
      </c>
      <c r="O186" s="7" t="s">
        <v>80</v>
      </c>
      <c r="P186" t="s">
        <v>45</v>
      </c>
      <c r="Q186" t="s">
        <v>53</v>
      </c>
      <c r="R186" t="s">
        <v>45</v>
      </c>
      <c r="S186" t="s">
        <v>18</v>
      </c>
      <c r="T186" t="str">
        <f>IF(Table1345683[[#This Row],[Pentecostés]]="","",""", """)</f>
        <v>", "</v>
      </c>
      <c r="U186" t="s">
        <v>26</v>
      </c>
      <c r="V186" t="str">
        <f>IF(Table1345683[[#This Row],[Virgen]]="","",""", """)</f>
        <v>", "</v>
      </c>
      <c r="W186" t="s">
        <v>59</v>
      </c>
      <c r="X186" t="str">
        <f>IF(Table1345683[[#This Row],[Niños]]="","",""", """)</f>
        <v>", "</v>
      </c>
      <c r="Y186" t="s">
        <v>66</v>
      </c>
      <c r="Z186" t="str">
        <f>IF(Table1345683[[#This Row],[Laudes]]="","",""", """)</f>
        <v/>
      </c>
      <c r="AB186" t="str">
        <f>IF(Table1345683[[#This Row],[Entrada]]="","",""", """)</f>
        <v/>
      </c>
      <c r="AD186" t="s">
        <v>54</v>
      </c>
      <c r="AE186" s="4" t="str" cm="1">
        <f t="array" ref="AE18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AG186, "/", _xlpm.texto_limpio, ".html")
)</f>
        <v>/cantos/resucito/liturgia/credo.html</v>
      </c>
      <c r="AF186" t="s">
        <v>55</v>
      </c>
      <c r="AG186" t="str">
        <f>IF(Table1345683[[#This Row],[Categoria]]="Liturgia","liturgia",LOWER(LEFT(Table1345683[[#This Row],[Titulo]],1)))</f>
        <v>liturgia</v>
      </c>
      <c r="AH186" t="str">
        <f>LOWER(LEFT(Table1345683[[#This Row],[Titulo]],1))</f>
        <v>c</v>
      </c>
      <c r="AI186" t="str">
        <f>LOWER(LEFT(Table1345683[[#This Row],[Categoria]],1))</f>
        <v>l</v>
      </c>
      <c r="AJ186" t="str">
        <f>_xlfn.CONCAT(Table1345683[[#This Row],[ID]:[c021]])</f>
        <v>{id:54,title: "Credo", subtitle: "Símbolo Apostólico", category: "Liturgia", moments: ["Pascua", "Laudes", "Comunión", "Antiguo Testamento"], url: "/cantos/resucito/liturgia/credo.html"},</v>
      </c>
      <c r="AK186" t="str">
        <f>UPPER(Table1345683[[#This Row],[Titulo]])</f>
        <v>CREDO</v>
      </c>
      <c r="AL186" t="str">
        <f>LOWER(SUBSTITUTE(Table1345683[[#This Row],[CANTO]], " ", ""))</f>
        <v>credo</v>
      </c>
      <c r="AM186" t="str">
        <f>Table1345683[[#This Row],[Subtitle5]]</f>
        <v>Símbolo Apostólico</v>
      </c>
      <c r="AO186" t="str">
        <f>[1]!Table1[[#Headers],[CANTO]]</f>
        <v>CANTO</v>
      </c>
      <c r="AP186" t="str">
        <f>Table1345683[[#This Row],[CANTO]]</f>
        <v>CREDO</v>
      </c>
    </row>
    <row r="187" spans="1:42" x14ac:dyDescent="0.35">
      <c r="A187">
        <v>188</v>
      </c>
      <c r="B187" t="s">
        <v>42</v>
      </c>
      <c r="C187">
        <v>93</v>
      </c>
      <c r="D187" t="s">
        <v>43</v>
      </c>
      <c r="E187" t="s">
        <v>44</v>
      </c>
      <c r="F187" t="s">
        <v>45</v>
      </c>
      <c r="G187" t="s">
        <v>254</v>
      </c>
      <c r="H187" t="s">
        <v>47</v>
      </c>
      <c r="I187" t="s">
        <v>48</v>
      </c>
      <c r="J187" t="s">
        <v>45</v>
      </c>
      <c r="K187" t="s">
        <v>255</v>
      </c>
      <c r="L187" t="s">
        <v>50</v>
      </c>
      <c r="M187" t="s">
        <v>51</v>
      </c>
      <c r="N187" t="s">
        <v>45</v>
      </c>
      <c r="O187" s="7" t="s">
        <v>80</v>
      </c>
      <c r="P187" t="s">
        <v>45</v>
      </c>
      <c r="Q187" t="s">
        <v>53</v>
      </c>
      <c r="R187" t="s">
        <v>45</v>
      </c>
      <c r="S187" t="s">
        <v>28</v>
      </c>
      <c r="T187" t="str">
        <f>IF(Table1345683[[#This Row],[Pentecostés]]="","",""", """)</f>
        <v>", "</v>
      </c>
      <c r="U187" t="s">
        <v>66</v>
      </c>
      <c r="V187" t="str">
        <f>IF(Table1345683[[#This Row],[Virgen]]="","",""", """)</f>
        <v/>
      </c>
      <c r="X187" t="str">
        <f>IF(Table1345683[[#This Row],[Niños]]="","",""", """)</f>
        <v/>
      </c>
      <c r="Z187" t="str">
        <f>IF(Table1345683[[#This Row],[Laudes]]="","",""", """)</f>
        <v/>
      </c>
      <c r="AB187" t="str">
        <f>IF(Table1345683[[#This Row],[Entrada]]="","",""", """)</f>
        <v/>
      </c>
      <c r="AD187" t="s">
        <v>54</v>
      </c>
      <c r="AE187" s="4" t="str" cm="1">
        <f t="array" ref="AE18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AG187, "/", _xlpm.texto_limpio, ".html")
)</f>
        <v>/cantos/resucito/liturgia/gloriaadiosenloaltodelcielo.html</v>
      </c>
      <c r="AF187" t="s">
        <v>55</v>
      </c>
      <c r="AG187" t="str">
        <f>IF(Table1345683[[#This Row],[Categoria]]="Liturgia","liturgia",LOWER(LEFT(Table1345683[[#This Row],[Titulo]],1)))</f>
        <v>liturgia</v>
      </c>
      <c r="AH187" t="str">
        <f>LOWER(LEFT(Table1345683[[#This Row],[Titulo]],1))</f>
        <v>g</v>
      </c>
      <c r="AI187" t="str">
        <f>LOWER(LEFT(Table1345683[[#This Row],[Categoria]],1))</f>
        <v>l</v>
      </c>
      <c r="AJ187" t="str">
        <f>_xlfn.CONCAT(Table1345683[[#This Row],[ID]:[c021]])</f>
        <v>{id:93,title: "Gloria a Dios en lo alto del cielo", subtitle: "Himno Litúrgico", category: "Liturgia", moments: ["Entrada", "Antiguo Testamento"], url: "/cantos/resucito/liturgia/gloriaadiosenloaltodelcielo.html"},</v>
      </c>
      <c r="AK187" t="str">
        <f>UPPER(Table1345683[[#This Row],[Titulo]])</f>
        <v>GLORIA A DIOS EN LO ALTO DEL CIELO</v>
      </c>
      <c r="AL187" t="str">
        <f>LOWER(SUBSTITUTE(Table1345683[[#This Row],[CANTO]], " ", ""))</f>
        <v>gloriaadiosenloaltodelcielo</v>
      </c>
      <c r="AM187" t="str">
        <f>Table1345683[[#This Row],[Subtitle5]]</f>
        <v>Himno Litúrgico</v>
      </c>
      <c r="AO187" t="str">
        <f>[1]!Table1[[#Headers],[CANTO]]</f>
        <v>CANTO</v>
      </c>
      <c r="AP187" t="str">
        <f>Table1345683[[#This Row],[CANTO]]</f>
        <v>GLORIA A DIOS EN LO ALTO DEL CIELO</v>
      </c>
    </row>
    <row r="188" spans="1:42" x14ac:dyDescent="0.35">
      <c r="A188">
        <v>189</v>
      </c>
      <c r="B188" t="s">
        <v>42</v>
      </c>
      <c r="C188">
        <v>126</v>
      </c>
      <c r="D188" t="s">
        <v>43</v>
      </c>
      <c r="E188" t="s">
        <v>44</v>
      </c>
      <c r="F188" t="s">
        <v>45</v>
      </c>
      <c r="G188" t="s">
        <v>320</v>
      </c>
      <c r="H188" t="s">
        <v>47</v>
      </c>
      <c r="I188" t="s">
        <v>48</v>
      </c>
      <c r="J188" t="s">
        <v>45</v>
      </c>
      <c r="K188" t="s">
        <v>132</v>
      </c>
      <c r="L188" t="s">
        <v>50</v>
      </c>
      <c r="M188" t="s">
        <v>51</v>
      </c>
      <c r="N188" t="s">
        <v>45</v>
      </c>
      <c r="O188" s="7" t="s">
        <v>80</v>
      </c>
      <c r="P188" t="s">
        <v>45</v>
      </c>
      <c r="Q188" t="s">
        <v>53</v>
      </c>
      <c r="R188" t="s">
        <v>45</v>
      </c>
      <c r="T188" t="str">
        <f>IF(Table1345683[[#This Row],[Pentecostés]]="","",""", """)</f>
        <v/>
      </c>
      <c r="V188" t="str">
        <f>IF(Table1345683[[#This Row],[Virgen]]="","",""", """)</f>
        <v/>
      </c>
      <c r="X188" t="str">
        <f>IF(Table1345683[[#This Row],[Niños]]="","",""", """)</f>
        <v/>
      </c>
      <c r="Z188" t="str">
        <f>IF(Table1345683[[#This Row],[Laudes]]="","",""", """)</f>
        <v/>
      </c>
      <c r="AB188" t="str">
        <f>IF(Table1345683[[#This Row],[Entrada]]="","",""", """)</f>
        <v/>
      </c>
      <c r="AD188" t="s">
        <v>54</v>
      </c>
      <c r="AE188" s="4" t="str" cm="1">
        <f t="array" ref="AE18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AG188, "/", _xlpm.texto_limpio, ".html")
)</f>
        <v>/cantos/resucito/liturgia/letaniasdelossantos.html</v>
      </c>
      <c r="AF188" t="s">
        <v>55</v>
      </c>
      <c r="AG188" t="str">
        <f>IF(Table1345683[[#This Row],[Categoria]]="Liturgia","liturgia",LOWER(LEFT(Table1345683[[#This Row],[Titulo]],1)))</f>
        <v>liturgia</v>
      </c>
      <c r="AH188" t="str">
        <f>LOWER(LEFT(Table1345683[[#This Row],[Titulo]],1))</f>
        <v>l</v>
      </c>
      <c r="AI188" t="str">
        <f>LOWER(LEFT(Table1345683[[#This Row],[Categoria]],1))</f>
        <v>l</v>
      </c>
      <c r="AJ188" t="str">
        <f>_xlfn.CONCAT(Table1345683[[#This Row],[ID]:[c021]])</f>
        <v>{id:126,title: "Letanías de los santos", subtitle: "De la liturgia bautismal de la Vigilia pascual", category: "Liturgia", moments: [""], url: "/cantos/resucito/liturgia/letaniasdelossantos.html"},</v>
      </c>
      <c r="AK188" t="str">
        <f>UPPER(Table1345683[[#This Row],[Titulo]])</f>
        <v>LETANÍAS DE LOS SANTOS</v>
      </c>
      <c r="AL188" t="str">
        <f>LOWER(SUBSTITUTE(Table1345683[[#This Row],[CANTO]], " ", ""))</f>
        <v>letaníasdelossantos</v>
      </c>
      <c r="AM188" t="str">
        <f>Table1345683[[#This Row],[Subtitle5]]</f>
        <v>De la liturgia bautismal de la Vigilia pascual</v>
      </c>
      <c r="AO188" t="str">
        <f>[1]!Table1[[#Headers],[CANTO]]</f>
        <v>CANTO</v>
      </c>
      <c r="AP188" t="str">
        <f>Table1345683[[#This Row],[CANTO]]</f>
        <v>LETANÍAS DE LOS SANTOS</v>
      </c>
    </row>
    <row r="189" spans="1:42" x14ac:dyDescent="0.35">
      <c r="A189">
        <v>191</v>
      </c>
      <c r="B189" t="s">
        <v>42</v>
      </c>
      <c r="C189">
        <v>127</v>
      </c>
      <c r="D189" t="s">
        <v>43</v>
      </c>
      <c r="E189" t="s">
        <v>44</v>
      </c>
      <c r="F189" t="s">
        <v>45</v>
      </c>
      <c r="G189" t="s">
        <v>321</v>
      </c>
      <c r="H189" t="s">
        <v>47</v>
      </c>
      <c r="I189" t="s">
        <v>48</v>
      </c>
      <c r="J189" t="s">
        <v>45</v>
      </c>
      <c r="K189" t="s">
        <v>322</v>
      </c>
      <c r="L189" t="s">
        <v>50</v>
      </c>
      <c r="M189" t="s">
        <v>51</v>
      </c>
      <c r="N189" t="s">
        <v>45</v>
      </c>
      <c r="O189" s="7" t="s">
        <v>80</v>
      </c>
      <c r="P189" t="s">
        <v>45</v>
      </c>
      <c r="Q189" t="s">
        <v>53</v>
      </c>
      <c r="R189" t="s">
        <v>45</v>
      </c>
      <c r="S189" t="s">
        <v>65</v>
      </c>
      <c r="T189" t="str">
        <f>IF(Table1345683[[#This Row],[Pentecostés]]="","",""", """)</f>
        <v>", "</v>
      </c>
      <c r="U189" t="s">
        <v>26</v>
      </c>
      <c r="V189" t="str">
        <f>IF(Table1345683[[#This Row],[Virgen]]="","",""", """)</f>
        <v>", "</v>
      </c>
      <c r="W189" t="s">
        <v>28</v>
      </c>
      <c r="X189" t="str">
        <f>IF(Table1345683[[#This Row],[Niños]]="","",""", """)</f>
        <v>", "</v>
      </c>
      <c r="Y189" t="s">
        <v>66</v>
      </c>
      <c r="Z189" t="str">
        <f>IF(Table1345683[[#This Row],[Laudes]]="","",""", """)</f>
        <v/>
      </c>
      <c r="AB189" t="str">
        <f>IF(Table1345683[[#This Row],[Entrada]]="","",""", """)</f>
        <v/>
      </c>
      <c r="AD189" t="s">
        <v>54</v>
      </c>
      <c r="AE189" s="4" t="str" cm="1">
        <f t="array" ref="AE18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AG189, "/", _xlpm.texto_limpio, ".html")
)</f>
        <v>/cantos/resucito/liturgia/letaniaspenitencialesi.html</v>
      </c>
      <c r="AF189" t="s">
        <v>55</v>
      </c>
      <c r="AG189" t="str">
        <f>IF(Table1345683[[#This Row],[Categoria]]="Liturgia","liturgia",LOWER(LEFT(Table1345683[[#This Row],[Titulo]],1)))</f>
        <v>liturgia</v>
      </c>
      <c r="AH189" t="str">
        <f>LOWER(LEFT(Table1345683[[#This Row],[Titulo]],1))</f>
        <v>l</v>
      </c>
      <c r="AI189" t="str">
        <f>LOWER(LEFT(Table1345683[[#This Row],[Categoria]],1))</f>
        <v>l</v>
      </c>
      <c r="AJ189" t="str">
        <f>_xlfn.CONCAT(Table1345683[[#This Row],[ID]:[c021]])</f>
        <v>{id:127,title: "Letanías penitenciales I", subtitle: "Letanía para la Celebración Penitencial – modelo abreviado", category: "Liturgia", moments: ["Cuaresma", "Laudes", "Entrada", "Antiguo Testamento"], url: "/cantos/resucito/liturgia/letaniaspenitencialesi.html"},</v>
      </c>
      <c r="AK189" t="str">
        <f>UPPER(Table1345683[[#This Row],[Titulo]])</f>
        <v>LETANÍAS PENITENCIALES I</v>
      </c>
      <c r="AL189" t="str">
        <f>LOWER(SUBSTITUTE(Table1345683[[#This Row],[CANTO]], " ", ""))</f>
        <v>letaníaspenitencialesi</v>
      </c>
      <c r="AM189" t="str">
        <f>Table1345683[[#This Row],[Subtitle5]]</f>
        <v>Letanía para la Celebración Penitencial – modelo abreviado</v>
      </c>
      <c r="AO189" t="str">
        <f>[1]!Table1[[#Headers],[CANTO]]</f>
        <v>CANTO</v>
      </c>
      <c r="AP189" t="str">
        <f>Table1345683[[#This Row],[CANTO]]</f>
        <v>LETANÍAS PENITENCIALES I</v>
      </c>
    </row>
    <row r="190" spans="1:42" x14ac:dyDescent="0.35">
      <c r="A190">
        <v>192</v>
      </c>
      <c r="B190" t="s">
        <v>42</v>
      </c>
      <c r="C190">
        <v>128</v>
      </c>
      <c r="D190" t="s">
        <v>43</v>
      </c>
      <c r="E190" t="s">
        <v>44</v>
      </c>
      <c r="F190" t="s">
        <v>45</v>
      </c>
      <c r="G190" t="s">
        <v>323</v>
      </c>
      <c r="H190" t="s">
        <v>47</v>
      </c>
      <c r="I190" t="s">
        <v>48</v>
      </c>
      <c r="J190" t="s">
        <v>45</v>
      </c>
      <c r="K190" t="s">
        <v>324</v>
      </c>
      <c r="L190" t="s">
        <v>50</v>
      </c>
      <c r="M190" t="s">
        <v>51</v>
      </c>
      <c r="N190" t="s">
        <v>45</v>
      </c>
      <c r="O190" s="7" t="s">
        <v>80</v>
      </c>
      <c r="P190" t="s">
        <v>45</v>
      </c>
      <c r="Q190" t="s">
        <v>53</v>
      </c>
      <c r="R190" t="s">
        <v>45</v>
      </c>
      <c r="S190" t="s">
        <v>65</v>
      </c>
      <c r="T190" t="str">
        <f>IF(Table1345683[[#This Row],[Pentecostés]]="","",""", """)</f>
        <v>", "</v>
      </c>
      <c r="U190" t="s">
        <v>26</v>
      </c>
      <c r="V190" t="str">
        <f>IF(Table1345683[[#This Row],[Virgen]]="","",""", """)</f>
        <v>", "</v>
      </c>
      <c r="W190" t="s">
        <v>28</v>
      </c>
      <c r="X190" t="str">
        <f>IF(Table1345683[[#This Row],[Niños]]="","",""", """)</f>
        <v/>
      </c>
      <c r="Z190" t="str">
        <f>IF(Table1345683[[#This Row],[Laudes]]="","",""", """)</f>
        <v/>
      </c>
      <c r="AB190" t="str">
        <f>IF(Table1345683[[#This Row],[Entrada]]="","",""", """)</f>
        <v/>
      </c>
      <c r="AD190" t="s">
        <v>54</v>
      </c>
      <c r="AE190" s="4" t="str" cm="1">
        <f t="array" ref="AE19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AG190, "/", _xlpm.texto_limpio, ".html")
)</f>
        <v>/cantos/resucito/liturgia/letaniaspenitencialesii.html</v>
      </c>
      <c r="AF190" t="s">
        <v>55</v>
      </c>
      <c r="AG190" t="str">
        <f>IF(Table1345683[[#This Row],[Categoria]]="Liturgia","liturgia",LOWER(LEFT(Table1345683[[#This Row],[Titulo]],1)))</f>
        <v>liturgia</v>
      </c>
      <c r="AH190" t="str">
        <f>LOWER(LEFT(Table1345683[[#This Row],[Titulo]],1))</f>
        <v>l</v>
      </c>
      <c r="AI190" t="str">
        <f>LOWER(LEFT(Table1345683[[#This Row],[Categoria]],1))</f>
        <v>l</v>
      </c>
      <c r="AJ190" t="str">
        <f>_xlfn.CONCAT(Table1345683[[#This Row],[ID]:[c021]])</f>
        <v>{id:128,title: "Letanías penitenciales II", subtitle: "Letanía para la Celebración Penitencial", category: "Liturgia", moments: ["Cuaresma", "Laudes", "Entrada"], url: "/cantos/resucito/liturgia/letaniaspenitencialesii.html"},</v>
      </c>
      <c r="AK190" t="str">
        <f>UPPER(Table1345683[[#This Row],[Titulo]])</f>
        <v>LETANÍAS PENITENCIALES II</v>
      </c>
      <c r="AL190" t="str">
        <f>LOWER(SUBSTITUTE(Table1345683[[#This Row],[CANTO]], " ", ""))</f>
        <v>letaníaspenitencialesii</v>
      </c>
      <c r="AM190" t="str">
        <f>Table1345683[[#This Row],[Subtitle5]]</f>
        <v>Letanía para la Celebración Penitencial</v>
      </c>
      <c r="AO190" t="str">
        <f>[1]!Table1[[#Headers],[CANTO]]</f>
        <v>CANTO</v>
      </c>
      <c r="AP190" t="str">
        <f>Table1345683[[#This Row],[CANTO]]</f>
        <v>LETANÍAS PENITENCIALES II</v>
      </c>
    </row>
    <row r="191" spans="1:42" x14ac:dyDescent="0.35">
      <c r="A191">
        <v>193</v>
      </c>
      <c r="B191" t="s">
        <v>42</v>
      </c>
      <c r="C191">
        <v>160</v>
      </c>
      <c r="D191" t="s">
        <v>43</v>
      </c>
      <c r="E191" t="s">
        <v>44</v>
      </c>
      <c r="F191" t="s">
        <v>45</v>
      </c>
      <c r="G191" t="s">
        <v>385</v>
      </c>
      <c r="H191" t="s">
        <v>47</v>
      </c>
      <c r="I191" t="s">
        <v>48</v>
      </c>
      <c r="J191" t="s">
        <v>45</v>
      </c>
      <c r="K191" t="s">
        <v>386</v>
      </c>
      <c r="L191" t="s">
        <v>50</v>
      </c>
      <c r="M191" t="s">
        <v>51</v>
      </c>
      <c r="N191" t="s">
        <v>45</v>
      </c>
      <c r="O191" s="7" t="s">
        <v>80</v>
      </c>
      <c r="P191" t="s">
        <v>45</v>
      </c>
      <c r="Q191" t="s">
        <v>53</v>
      </c>
      <c r="R191" t="s">
        <v>45</v>
      </c>
      <c r="T191" t="str">
        <f>IF(Table1345683[[#This Row],[Pentecostés]]="","",""", """)</f>
        <v/>
      </c>
      <c r="V191" t="str">
        <f>IF(Table1345683[[#This Row],[Virgen]]="","",""", """)</f>
        <v/>
      </c>
      <c r="X191" t="str">
        <f>IF(Table1345683[[#This Row],[Niños]]="","",""", """)</f>
        <v/>
      </c>
      <c r="Z191" t="str">
        <f>IF(Table1345683[[#This Row],[Laudes]]="","",""", """)</f>
        <v/>
      </c>
      <c r="AB191" t="str">
        <f>IF(Table1345683[[#This Row],[Entrada]]="","",""", """)</f>
        <v/>
      </c>
      <c r="AD191" t="s">
        <v>54</v>
      </c>
      <c r="AE191" s="4" t="str" cm="1">
        <f t="array" ref="AE19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AG191, "/", _xlpm.texto_limpio, ".html")
)</f>
        <v>/cantos/resucito/liturgia/padrenuestro.html</v>
      </c>
      <c r="AF191" t="s">
        <v>55</v>
      </c>
      <c r="AG191" t="str">
        <f>IF(Table1345683[[#This Row],[Categoria]]="Liturgia","liturgia",LOWER(LEFT(Table1345683[[#This Row],[Titulo]],1)))</f>
        <v>liturgia</v>
      </c>
      <c r="AH191" t="str">
        <f>LOWER(LEFT(Table1345683[[#This Row],[Titulo]],1))</f>
        <v>p</v>
      </c>
      <c r="AI191" t="str">
        <f>LOWER(LEFT(Table1345683[[#This Row],[Categoria]],1))</f>
        <v>l</v>
      </c>
      <c r="AJ191" t="str">
        <f>_xlfn.CONCAT(Table1345683[[#This Row],[ID]:[c021]])</f>
        <v>{id:160,title: "Padre nuestro", subtitle: "Tiempo de la Elección", category: "Liturgia", moments: [""], url: "/cantos/resucito/liturgia/padrenuestro.html"},</v>
      </c>
      <c r="AK191" t="str">
        <f>UPPER(Table1345683[[#This Row],[Titulo]])</f>
        <v>PADRE NUESTRO</v>
      </c>
      <c r="AL191" t="str">
        <f>LOWER(SUBSTITUTE(Table1345683[[#This Row],[CANTO]], " ", ""))</f>
        <v>padrenuestro</v>
      </c>
      <c r="AM191" t="str">
        <f>Table1345683[[#This Row],[Subtitle5]]</f>
        <v>Tiempo de la Elección</v>
      </c>
      <c r="AO191" t="str">
        <f>[1]!Table1[[#Headers],[CANTO]]</f>
        <v>CANTO</v>
      </c>
      <c r="AP191" t="str">
        <f>Table1345683[[#This Row],[CANTO]]</f>
        <v>PADRE NUESTRO</v>
      </c>
    </row>
    <row r="192" spans="1:42" x14ac:dyDescent="0.35">
      <c r="A192">
        <v>194</v>
      </c>
      <c r="B192" t="s">
        <v>42</v>
      </c>
      <c r="C192">
        <v>163</v>
      </c>
      <c r="D192" t="s">
        <v>43</v>
      </c>
      <c r="E192" t="s">
        <v>44</v>
      </c>
      <c r="F192" t="s">
        <v>45</v>
      </c>
      <c r="G192" t="s">
        <v>390</v>
      </c>
      <c r="H192" t="s">
        <v>47</v>
      </c>
      <c r="I192" t="s">
        <v>48</v>
      </c>
      <c r="J192" t="s">
        <v>45</v>
      </c>
      <c r="K192" t="s">
        <v>391</v>
      </c>
      <c r="L192" t="s">
        <v>50</v>
      </c>
      <c r="M192" t="s">
        <v>51</v>
      </c>
      <c r="N192" t="s">
        <v>45</v>
      </c>
      <c r="O192" s="7" t="s">
        <v>80</v>
      </c>
      <c r="P192" t="s">
        <v>45</v>
      </c>
      <c r="Q192" t="s">
        <v>53</v>
      </c>
      <c r="R192" t="s">
        <v>45</v>
      </c>
      <c r="T192" t="str">
        <f>IF(Table1345683[[#This Row],[Pentecostés]]="","",""", """)</f>
        <v/>
      </c>
      <c r="V192" t="str">
        <f>IF(Table1345683[[#This Row],[Virgen]]="","",""", """)</f>
        <v/>
      </c>
      <c r="X192" t="str">
        <f>IF(Table1345683[[#This Row],[Niños]]="","",""", """)</f>
        <v/>
      </c>
      <c r="Z192" t="str">
        <f>IF(Table1345683[[#This Row],[Laudes]]="","",""", """)</f>
        <v/>
      </c>
      <c r="AB192" t="str">
        <f>IF(Table1345683[[#This Row],[Entrada]]="","",""", """)</f>
        <v/>
      </c>
      <c r="AD192" t="s">
        <v>54</v>
      </c>
      <c r="AE192" s="4" t="str" cm="1">
        <f t="array" ref="AE19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AG192, "/", _xlpm.texto_limpio, ".html")
)</f>
        <v>/cantos/resucito/liturgia/plegariaeucaristicaiimodeloip1.html</v>
      </c>
      <c r="AF192" t="s">
        <v>55</v>
      </c>
      <c r="AG192" t="str">
        <f>IF(Table1345683[[#This Row],[Categoria]]="Liturgia","liturgia",LOWER(LEFT(Table1345683[[#This Row],[Titulo]],1)))</f>
        <v>liturgia</v>
      </c>
      <c r="AH192" t="str">
        <f>LOWER(LEFT(Table1345683[[#This Row],[Titulo]],1))</f>
        <v>p</v>
      </c>
      <c r="AI192" t="str">
        <f>LOWER(LEFT(Table1345683[[#This Row],[Categoria]],1))</f>
        <v>l</v>
      </c>
      <c r="AJ192" t="str">
        <f>_xlfn.CONCAT(Table1345683[[#This Row],[ID]:[c021]])</f>
        <v>{id:163,title: "Plegaria Eucarística II Modelo Ip1", subtitle: "Modelo I", category: "Liturgia", moments: [""], url: "/cantos/resucito/liturgia/plegariaeucaristicaiimodeloip1.html"},</v>
      </c>
      <c r="AK192" t="str">
        <f>UPPER(Table1345683[[#This Row],[Titulo]])</f>
        <v>PLEGARIA EUCARÍSTICA II MODELO IP1</v>
      </c>
      <c r="AL192" t="str">
        <f>LOWER(SUBSTITUTE(Table1345683[[#This Row],[CANTO]], " ", ""))</f>
        <v>plegariaeucarísticaiimodeloip1</v>
      </c>
      <c r="AM192" t="str">
        <f>Table1345683[[#This Row],[Subtitle5]]</f>
        <v>Modelo I</v>
      </c>
      <c r="AO192" t="str">
        <f>[1]!Table1[[#Headers],[CANTO]]</f>
        <v>CANTO</v>
      </c>
      <c r="AP192" t="str">
        <f>Table1345683[[#This Row],[CANTO]]</f>
        <v>PLEGARIA EUCARÍSTICA II MODELO IP1</v>
      </c>
    </row>
    <row r="193" spans="1:42" x14ac:dyDescent="0.35">
      <c r="A193">
        <v>197</v>
      </c>
      <c r="B193" t="s">
        <v>42</v>
      </c>
      <c r="C193">
        <v>164</v>
      </c>
      <c r="D193" t="s">
        <v>43</v>
      </c>
      <c r="E193" t="s">
        <v>44</v>
      </c>
      <c r="F193" t="s">
        <v>45</v>
      </c>
      <c r="G193" t="s">
        <v>392</v>
      </c>
      <c r="H193" t="s">
        <v>47</v>
      </c>
      <c r="I193" t="s">
        <v>48</v>
      </c>
      <c r="J193" t="s">
        <v>45</v>
      </c>
      <c r="K193" t="s">
        <v>393</v>
      </c>
      <c r="L193" t="s">
        <v>50</v>
      </c>
      <c r="M193" t="s">
        <v>51</v>
      </c>
      <c r="N193" t="s">
        <v>45</v>
      </c>
      <c r="O193" s="7" t="s">
        <v>80</v>
      </c>
      <c r="P193" t="s">
        <v>45</v>
      </c>
      <c r="Q193" t="s">
        <v>53</v>
      </c>
      <c r="R193" t="s">
        <v>45</v>
      </c>
      <c r="T193" t="str">
        <f>IF(Table1345683[[#This Row],[Pentecostés]]="","",""", """)</f>
        <v/>
      </c>
      <c r="V193" t="str">
        <f>IF(Table1345683[[#This Row],[Virgen]]="","",""", """)</f>
        <v/>
      </c>
      <c r="X193" t="str">
        <f>IF(Table1345683[[#This Row],[Niños]]="","",""", """)</f>
        <v/>
      </c>
      <c r="Z193" t="str">
        <f>IF(Table1345683[[#This Row],[Laudes]]="","",""", """)</f>
        <v/>
      </c>
      <c r="AB193" t="str">
        <f>IF(Table1345683[[#This Row],[Entrada]]="","",""", """)</f>
        <v/>
      </c>
      <c r="AD193" t="s">
        <v>54</v>
      </c>
      <c r="AE193" s="4" t="str" cm="1">
        <f t="array" ref="AE19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AG193, "/", _xlpm.texto_limpio, ".html")
)</f>
        <v>/cantos/resucito/liturgia/plegariaeucaristicaiimodeloii.html</v>
      </c>
      <c r="AF193" t="s">
        <v>55</v>
      </c>
      <c r="AG193" t="str">
        <f>IF(Table1345683[[#This Row],[Categoria]]="Liturgia","liturgia",LOWER(LEFT(Table1345683[[#This Row],[Titulo]],1)))</f>
        <v>liturgia</v>
      </c>
      <c r="AH193" t="str">
        <f>LOWER(LEFT(Table1345683[[#This Row],[Titulo]],1))</f>
        <v>p</v>
      </c>
      <c r="AI193" t="str">
        <f>LOWER(LEFT(Table1345683[[#This Row],[Categoria]],1))</f>
        <v>l</v>
      </c>
      <c r="AJ193" t="str">
        <f>_xlfn.CONCAT(Table1345683[[#This Row],[ID]:[c021]])</f>
        <v>{id:164,title: "Plegaria Eucarística II Modelo II", subtitle: "Modelo II (1987)", category: "Liturgia", moments: [""], url: "/cantos/resucito/liturgia/plegariaeucaristicaiimodeloii.html"},</v>
      </c>
      <c r="AK193" t="str">
        <f>UPPER(Table1345683[[#This Row],[Titulo]])</f>
        <v>PLEGARIA EUCARÍSTICA II MODELO II</v>
      </c>
      <c r="AL193" t="str">
        <f>LOWER(SUBSTITUTE(Table1345683[[#This Row],[CANTO]], " ", ""))</f>
        <v>plegariaeucarísticaiimodeloii</v>
      </c>
      <c r="AM193" t="str">
        <f>Table1345683[[#This Row],[Subtitle5]]</f>
        <v>Modelo II (1987)</v>
      </c>
      <c r="AO193" t="str">
        <f>[1]!Table1[[#Headers],[CANTO]]</f>
        <v>CANTO</v>
      </c>
      <c r="AP193" t="str">
        <f>Table1345683[[#This Row],[CANTO]]</f>
        <v>PLEGARIA EUCARÍSTICA II MODELO II</v>
      </c>
    </row>
    <row r="194" spans="1:42" x14ac:dyDescent="0.35">
      <c r="A194">
        <v>200</v>
      </c>
      <c r="B194" t="s">
        <v>42</v>
      </c>
      <c r="C194">
        <v>165</v>
      </c>
      <c r="D194" t="s">
        <v>43</v>
      </c>
      <c r="E194" t="s">
        <v>44</v>
      </c>
      <c r="F194" t="s">
        <v>45</v>
      </c>
      <c r="G194" t="s">
        <v>394</v>
      </c>
      <c r="H194" t="s">
        <v>47</v>
      </c>
      <c r="I194" t="s">
        <v>48</v>
      </c>
      <c r="J194" t="s">
        <v>45</v>
      </c>
      <c r="K194" s="9" t="s">
        <v>395</v>
      </c>
      <c r="L194" t="s">
        <v>50</v>
      </c>
      <c r="M194" t="s">
        <v>51</v>
      </c>
      <c r="N194" t="s">
        <v>45</v>
      </c>
      <c r="O194" s="7" t="s">
        <v>80</v>
      </c>
      <c r="P194" t="s">
        <v>45</v>
      </c>
      <c r="Q194" t="s">
        <v>53</v>
      </c>
      <c r="R194" t="s">
        <v>45</v>
      </c>
      <c r="T194" t="str">
        <f>IF(Table1345683[[#This Row],[Pentecostés]]="","",""", """)</f>
        <v/>
      </c>
      <c r="V194" t="str">
        <f>IF(Table1345683[[#This Row],[Virgen]]="","",""", """)</f>
        <v/>
      </c>
      <c r="X194" t="str">
        <f>IF(Table1345683[[#This Row],[Niños]]="","",""", """)</f>
        <v/>
      </c>
      <c r="Z194" t="str">
        <f>IF(Table1345683[[#This Row],[Laudes]]="","",""", """)</f>
        <v/>
      </c>
      <c r="AB194" t="str">
        <f>IF(Table1345683[[#This Row],[Entrada]]="","",""", """)</f>
        <v/>
      </c>
      <c r="AD194" t="s">
        <v>54</v>
      </c>
      <c r="AE194" s="4" t="str" cm="1">
        <f t="array" ref="AE19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AG194, "/", _xlpm.texto_limpio, ".html")
)</f>
        <v>/cantos/resucito/liturgia/plegariaeucaristicaiv1988.html</v>
      </c>
      <c r="AF194" t="s">
        <v>55</v>
      </c>
      <c r="AG194" t="str">
        <f>IF(Table1345683[[#This Row],[Categoria]]="Liturgia","liturgia",LOWER(LEFT(Table1345683[[#This Row],[Titulo]],1)))</f>
        <v>liturgia</v>
      </c>
      <c r="AH194" t="str">
        <f>LOWER(LEFT(Table1345683[[#This Row],[Titulo]],1))</f>
        <v>p</v>
      </c>
      <c r="AI194" t="str">
        <f>LOWER(LEFT(Table1345683[[#This Row],[Categoria]],1))</f>
        <v>l</v>
      </c>
      <c r="AJ194" t="str">
        <f>_xlfn.CONCAT(Table1345683[[#This Row],[ID]:[c021]])</f>
        <v>{id:165,title: "Plegaria Eucarística IV  1988", subtitle: "(1988)", category: "Liturgia", moments: [""], url: "/cantos/resucito/liturgia/plegariaeucaristicaiv1988.html"},</v>
      </c>
      <c r="AK194" t="str">
        <f>UPPER(Table1345683[[#This Row],[Titulo]])</f>
        <v>PLEGARIA EUCARÍSTICA IV  1988</v>
      </c>
      <c r="AL194" t="str">
        <f>LOWER(SUBSTITUTE(Table1345683[[#This Row],[CANTO]], " ", ""))</f>
        <v>plegariaeucarísticaiv1988</v>
      </c>
      <c r="AM194" t="str">
        <f>Table1345683[[#This Row],[Subtitle5]]</f>
        <v>(1988)</v>
      </c>
      <c r="AO194" t="str">
        <f>[1]!Table1[[#Headers],[CANTO]]</f>
        <v>CANTO</v>
      </c>
      <c r="AP194" t="str">
        <f>Table1345683[[#This Row],[CANTO]]</f>
        <v>PLEGARIA EUCARÍSTICA IV  1988</v>
      </c>
    </row>
    <row r="195" spans="1:42" x14ac:dyDescent="0.35">
      <c r="A195">
        <v>204</v>
      </c>
      <c r="B195" t="s">
        <v>42</v>
      </c>
      <c r="C195">
        <v>170</v>
      </c>
      <c r="D195" t="s">
        <v>43</v>
      </c>
      <c r="E195" t="s">
        <v>44</v>
      </c>
      <c r="F195" t="s">
        <v>45</v>
      </c>
      <c r="G195" t="s">
        <v>404</v>
      </c>
      <c r="H195" t="s">
        <v>47</v>
      </c>
      <c r="I195" t="s">
        <v>48</v>
      </c>
      <c r="J195" t="s">
        <v>45</v>
      </c>
      <c r="K195" t="s">
        <v>405</v>
      </c>
      <c r="L195" t="s">
        <v>50</v>
      </c>
      <c r="M195" t="s">
        <v>51</v>
      </c>
      <c r="N195" t="s">
        <v>45</v>
      </c>
      <c r="O195" s="7" t="s">
        <v>80</v>
      </c>
      <c r="P195" t="s">
        <v>45</v>
      </c>
      <c r="Q195" t="s">
        <v>53</v>
      </c>
      <c r="R195" t="s">
        <v>45</v>
      </c>
      <c r="S195" t="s">
        <v>101</v>
      </c>
      <c r="T195" t="str">
        <f>IF(Table1345683[[#This Row],[Pentecostés]]="","",""", """)</f>
        <v>", "</v>
      </c>
      <c r="U195" t="s">
        <v>66</v>
      </c>
      <c r="V195" t="str">
        <f>IF(Table1345683[[#This Row],[Virgen]]="","",""", """)</f>
        <v/>
      </c>
      <c r="X195" t="str">
        <f>IF(Table1345683[[#This Row],[Niños]]="","",""", """)</f>
        <v/>
      </c>
      <c r="Z195" t="str">
        <f>IF(Table1345683[[#This Row],[Laudes]]="","",""", """)</f>
        <v/>
      </c>
      <c r="AB195" t="str">
        <f>IF(Table1345683[[#This Row],[Entrada]]="","",""", """)</f>
        <v/>
      </c>
      <c r="AD195" t="s">
        <v>54</v>
      </c>
      <c r="AE195" s="4" t="str" cm="1">
        <f t="array" ref="AE19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AG195, "/", _xlpm.texto_limpio, ".html")
)</f>
        <v>/cantos/resucito/liturgia/prefacioparaadvientoynavidad.html</v>
      </c>
      <c r="AF195" t="s">
        <v>55</v>
      </c>
      <c r="AG195" t="str">
        <f>IF(Table1345683[[#This Row],[Categoria]]="Liturgia","liturgia",LOWER(LEFT(Table1345683[[#This Row],[Titulo]],1)))</f>
        <v>liturgia</v>
      </c>
      <c r="AH195" t="str">
        <f>LOWER(LEFT(Table1345683[[#This Row],[Titulo]],1))</f>
        <v>p</v>
      </c>
      <c r="AI195" t="str">
        <f>LOWER(LEFT(Table1345683[[#This Row],[Categoria]],1))</f>
        <v>l</v>
      </c>
      <c r="AJ195" t="str">
        <f>_xlfn.CONCAT(Table1345683[[#This Row],[ID]:[c021]])</f>
        <v>{id:170,title: "Prefacio para Adviento y Navidad", subtitle: "Prefacio IV de Adviento*", category: "Liturgia", moments: ["Paz", "Antiguo Testamento"], url: "/cantos/resucito/liturgia/prefacioparaadvientoynavidad.html"},</v>
      </c>
      <c r="AK195" t="str">
        <f>UPPER(Table1345683[[#This Row],[Titulo]])</f>
        <v>PREFACIO PARA ADVIENTO Y NAVIDAD</v>
      </c>
      <c r="AL195" t="str">
        <f>LOWER(SUBSTITUTE(Table1345683[[#This Row],[CANTO]], " ", ""))</f>
        <v>prefacioparaadvientoynavidad</v>
      </c>
      <c r="AM195" t="str">
        <f>Table1345683[[#This Row],[Subtitle5]]</f>
        <v>Prefacio IV de Adviento*</v>
      </c>
      <c r="AO195" t="str">
        <f>[1]!Table1[[#Headers],[CANTO]]</f>
        <v>CANTO</v>
      </c>
      <c r="AP195" t="str">
        <f>Table1345683[[#This Row],[CANTO]]</f>
        <v>PREFACIO PARA ADVIENTO Y NAVIDAD</v>
      </c>
    </row>
    <row r="196" spans="1:42" x14ac:dyDescent="0.35">
      <c r="A196">
        <v>205</v>
      </c>
      <c r="B196" t="s">
        <v>42</v>
      </c>
      <c r="C196">
        <v>171</v>
      </c>
      <c r="D196" t="s">
        <v>43</v>
      </c>
      <c r="E196" t="s">
        <v>44</v>
      </c>
      <c r="F196" t="s">
        <v>45</v>
      </c>
      <c r="G196" t="s">
        <v>406</v>
      </c>
      <c r="H196" t="s">
        <v>47</v>
      </c>
      <c r="I196" t="s">
        <v>48</v>
      </c>
      <c r="J196" t="s">
        <v>45</v>
      </c>
      <c r="K196" t="s">
        <v>407</v>
      </c>
      <c r="L196" t="s">
        <v>50</v>
      </c>
      <c r="M196" t="s">
        <v>51</v>
      </c>
      <c r="N196" t="s">
        <v>45</v>
      </c>
      <c r="O196" s="7" t="s">
        <v>80</v>
      </c>
      <c r="P196" t="s">
        <v>45</v>
      </c>
      <c r="Q196" t="s">
        <v>53</v>
      </c>
      <c r="R196" t="s">
        <v>45</v>
      </c>
      <c r="S196" t="s">
        <v>18</v>
      </c>
      <c r="T196" t="str">
        <f>IF(Table1345683[[#This Row],[Pentecostés]]="","",""", """)</f>
        <v>", "</v>
      </c>
      <c r="U196" t="s">
        <v>24</v>
      </c>
      <c r="V196" t="str">
        <f>IF(Table1345683[[#This Row],[Virgen]]="","",""", """)</f>
        <v>", "</v>
      </c>
      <c r="W196" t="s">
        <v>101</v>
      </c>
      <c r="X196" t="str">
        <f>IF(Table1345683[[#This Row],[Niños]]="","",""", """)</f>
        <v/>
      </c>
      <c r="Z196" t="str">
        <f>IF(Table1345683[[#This Row],[Laudes]]="","",""", """)</f>
        <v/>
      </c>
      <c r="AB196" t="str">
        <f>IF(Table1345683[[#This Row],[Entrada]]="","",""", """)</f>
        <v/>
      </c>
      <c r="AD196" t="s">
        <v>54</v>
      </c>
      <c r="AE196" s="4" t="str" cm="1">
        <f t="array" ref="AE19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AG196, "/", _xlpm.texto_limpio, ".html")
)</f>
        <v>/cantos/resucito/liturgia/prefacioparaeltiempopascual.html</v>
      </c>
      <c r="AF196" t="s">
        <v>55</v>
      </c>
      <c r="AG196" t="str">
        <f>IF(Table1345683[[#This Row],[Categoria]]="Liturgia","liturgia",LOWER(LEFT(Table1345683[[#This Row],[Titulo]],1)))</f>
        <v>liturgia</v>
      </c>
      <c r="AH196" t="str">
        <f>LOWER(LEFT(Table1345683[[#This Row],[Titulo]],1))</f>
        <v>p</v>
      </c>
      <c r="AI196" t="str">
        <f>LOWER(LEFT(Table1345683[[#This Row],[Categoria]],1))</f>
        <v>l</v>
      </c>
      <c r="AJ196" t="str">
        <f>_xlfn.CONCAT(Table1345683[[#This Row],[ID]:[c021]])</f>
        <v>{id:171,title: "Prefacio para el tiempo Pascual", subtitle: "Prefacio I de Pascua*", category: "Liturgia", moments: ["Pascua", "Niños", "Paz"], url: "/cantos/resucito/liturgia/prefacioparaeltiempopascual.html"},</v>
      </c>
      <c r="AK196" t="str">
        <f>UPPER(Table1345683[[#This Row],[Titulo]])</f>
        <v>PREFACIO PARA EL TIEMPO PASCUAL</v>
      </c>
      <c r="AL196" t="str">
        <f>LOWER(SUBSTITUTE(Table1345683[[#This Row],[CANTO]], " ", ""))</f>
        <v>prefacioparaeltiempopascual</v>
      </c>
      <c r="AM196" t="str">
        <f>Table1345683[[#This Row],[Subtitle5]]</f>
        <v>Prefacio I de Pascua*</v>
      </c>
      <c r="AO196" t="str">
        <f>[1]!Table1[[#Headers],[CANTO]]</f>
        <v>CANTO</v>
      </c>
      <c r="AP196" t="str">
        <f>Table1345683[[#This Row],[CANTO]]</f>
        <v>PREFACIO PARA EL TIEMPO PASCUAL</v>
      </c>
    </row>
    <row r="197" spans="1:42" x14ac:dyDescent="0.35">
      <c r="A197">
        <v>206</v>
      </c>
      <c r="B197" t="s">
        <v>42</v>
      </c>
      <c r="C197">
        <v>172</v>
      </c>
      <c r="D197" t="s">
        <v>43</v>
      </c>
      <c r="E197" t="s">
        <v>44</v>
      </c>
      <c r="F197" t="s">
        <v>45</v>
      </c>
      <c r="G197" t="s">
        <v>408</v>
      </c>
      <c r="H197" t="s">
        <v>47</v>
      </c>
      <c r="I197" t="s">
        <v>48</v>
      </c>
      <c r="J197" t="s">
        <v>45</v>
      </c>
      <c r="K197" t="s">
        <v>409</v>
      </c>
      <c r="L197" t="s">
        <v>50</v>
      </c>
      <c r="M197" t="s">
        <v>51</v>
      </c>
      <c r="N197" t="s">
        <v>45</v>
      </c>
      <c r="O197" s="7" t="s">
        <v>80</v>
      </c>
      <c r="P197" t="s">
        <v>45</v>
      </c>
      <c r="Q197" t="s">
        <v>53</v>
      </c>
      <c r="R197" t="s">
        <v>45</v>
      </c>
      <c r="S197" t="s">
        <v>65</v>
      </c>
      <c r="T197" t="str">
        <f>IF(Table1345683[[#This Row],[Pentecostés]]="","",""", """)</f>
        <v>", "</v>
      </c>
      <c r="U197" t="s">
        <v>26</v>
      </c>
      <c r="V197" t="str">
        <f>IF(Table1345683[[#This Row],[Virgen]]="","",""", """)</f>
        <v>", "</v>
      </c>
      <c r="W197" t="s">
        <v>66</v>
      </c>
      <c r="X197" t="str">
        <f>IF(Table1345683[[#This Row],[Niños]]="","",""", """)</f>
        <v/>
      </c>
      <c r="Z197" t="str">
        <f>IF(Table1345683[[#This Row],[Laudes]]="","",""", """)</f>
        <v/>
      </c>
      <c r="AB197" t="str">
        <f>IF(Table1345683[[#This Row],[Entrada]]="","",""", """)</f>
        <v/>
      </c>
      <c r="AD197" t="s">
        <v>54</v>
      </c>
      <c r="AE197" s="4" t="str" cm="1">
        <f t="array" ref="AE19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AG197, "/", _xlpm.texto_limpio, ".html")
)</f>
        <v>/cantos/resucito/liturgia/pregonpascual.html</v>
      </c>
      <c r="AF197" t="s">
        <v>55</v>
      </c>
      <c r="AG197" t="str">
        <f>IF(Table1345683[[#This Row],[Categoria]]="Liturgia","liturgia",LOWER(LEFT(Table1345683[[#This Row],[Titulo]],1)))</f>
        <v>liturgia</v>
      </c>
      <c r="AH197" t="str">
        <f>LOWER(LEFT(Table1345683[[#This Row],[Titulo]],1))</f>
        <v>p</v>
      </c>
      <c r="AI197" t="str">
        <f>LOWER(LEFT(Table1345683[[#This Row],[Categoria]],1))</f>
        <v>l</v>
      </c>
      <c r="AJ197" t="str">
        <f>_xlfn.CONCAT(Table1345683[[#This Row],[ID]:[c021]])</f>
        <v>{id:172,title: "Pregón Pascual", subtitle: "«Exsultet»", category: "Liturgia", moments: ["Cuaresma", "Laudes", "Antiguo Testamento"], url: "/cantos/resucito/liturgia/pregonpascual.html"},</v>
      </c>
      <c r="AK197" t="str">
        <f>UPPER(Table1345683[[#This Row],[Titulo]])</f>
        <v>PREGÓN PASCUAL</v>
      </c>
      <c r="AL197" t="str">
        <f>LOWER(SUBSTITUTE(Table1345683[[#This Row],[CANTO]], " ", ""))</f>
        <v>pregónpascual</v>
      </c>
      <c r="AM197" t="str">
        <f>Table1345683[[#This Row],[Subtitle5]]</f>
        <v>«Exsultet»</v>
      </c>
      <c r="AO197" t="str">
        <f>[1]!Table1[[#Headers],[CANTO]]</f>
        <v>CANTO</v>
      </c>
      <c r="AP197" t="str">
        <f>Table1345683[[#This Row],[CANTO]]</f>
        <v>PREGÓN PASCUAL</v>
      </c>
    </row>
    <row r="198" spans="1:42" x14ac:dyDescent="0.35">
      <c r="A198">
        <v>208</v>
      </c>
      <c r="B198" t="s">
        <v>42</v>
      </c>
      <c r="C198">
        <v>182</v>
      </c>
      <c r="D198" t="s">
        <v>43</v>
      </c>
      <c r="E198" t="s">
        <v>44</v>
      </c>
      <c r="F198" t="s">
        <v>45</v>
      </c>
      <c r="G198" t="s">
        <v>424</v>
      </c>
      <c r="H198" t="s">
        <v>47</v>
      </c>
      <c r="I198" t="s">
        <v>48</v>
      </c>
      <c r="J198" t="s">
        <v>45</v>
      </c>
      <c r="K198" t="s">
        <v>425</v>
      </c>
      <c r="L198" t="s">
        <v>50</v>
      </c>
      <c r="M198" t="s">
        <v>51</v>
      </c>
      <c r="N198" t="s">
        <v>45</v>
      </c>
      <c r="O198" s="7" t="s">
        <v>80</v>
      </c>
      <c r="P198" t="s">
        <v>45</v>
      </c>
      <c r="Q198" t="s">
        <v>53</v>
      </c>
      <c r="R198" t="s">
        <v>45</v>
      </c>
      <c r="S198" t="s">
        <v>75</v>
      </c>
      <c r="T198" t="str">
        <f>IF(Table1345683[[#This Row],[Pentecostés]]="","",""", """)</f>
        <v>", "</v>
      </c>
      <c r="U198" t="s">
        <v>59</v>
      </c>
      <c r="V198" t="str">
        <f>IF(Table1345683[[#This Row],[Virgen]]="","",""", """)</f>
        <v>", "</v>
      </c>
      <c r="W198" t="s">
        <v>62</v>
      </c>
      <c r="X198" t="str">
        <f>IF(Table1345683[[#This Row],[Niños]]="","",""", """)</f>
        <v/>
      </c>
      <c r="Z198" t="str">
        <f>IF(Table1345683[[#This Row],[Laudes]]="","",""", """)</f>
        <v/>
      </c>
      <c r="AB198" t="str">
        <f>IF(Table1345683[[#This Row],[Entrada]]="","",""", """)</f>
        <v/>
      </c>
      <c r="AD198" t="s">
        <v>54</v>
      </c>
      <c r="AE198" s="4" t="str" cm="1">
        <f t="array" ref="AE19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AG198, "/", _xlpm.texto_limpio, ".html")
)</f>
        <v>/cantos/resucito/liturgia/salmodiaparaelevangelio.html</v>
      </c>
      <c r="AF198" t="s">
        <v>55</v>
      </c>
      <c r="AG198" t="str">
        <f>IF(Table1345683[[#This Row],[Categoria]]="Liturgia","liturgia",LOWER(LEFT(Table1345683[[#This Row],[Titulo]],1)))</f>
        <v>liturgia</v>
      </c>
      <c r="AH198" t="str">
        <f>LOWER(LEFT(Table1345683[[#This Row],[Titulo]],1))</f>
        <v>s</v>
      </c>
      <c r="AI198" t="str">
        <f>LOWER(LEFT(Table1345683[[#This Row],[Categoria]],1))</f>
        <v>l</v>
      </c>
      <c r="AJ198" t="str">
        <f>_xlfn.CONCAT(Table1345683[[#This Row],[ID]:[c021]])</f>
        <v>{id:182,title: "Salmodia para el evangelio", subtitle: "Juan 3,11-20 ", category: "Liturgia", moments: ["Laudes/Visperas", "Comunión", "Nuevo Testamento"], url: "/cantos/resucito/liturgia/salmodiaparaelevangelio.html"},</v>
      </c>
      <c r="AK198" t="str">
        <f>UPPER(Table1345683[[#This Row],[Titulo]])</f>
        <v>SALMODIA PARA EL EVANGELIO</v>
      </c>
      <c r="AL198" t="str">
        <f>LOWER(SUBSTITUTE(Table1345683[[#This Row],[CANTO]], " ", ""))</f>
        <v>salmodiaparaelevangelio</v>
      </c>
      <c r="AM198" t="str">
        <f>Table1345683[[#This Row],[Subtitle5]]</f>
        <v xml:space="preserve">Juan 3,11-20 </v>
      </c>
      <c r="AO198" t="str">
        <f>[1]!Table1[[#Headers],[CANTO]]</f>
        <v>CANTO</v>
      </c>
      <c r="AP198" t="str">
        <f>Table1345683[[#This Row],[CANTO]]</f>
        <v>SALMODIA PARA EL EVANGELIO</v>
      </c>
    </row>
    <row r="199" spans="1:42" x14ac:dyDescent="0.35">
      <c r="A199">
        <v>209</v>
      </c>
      <c r="B199" t="s">
        <v>42</v>
      </c>
      <c r="C199">
        <v>183</v>
      </c>
      <c r="D199" t="s">
        <v>43</v>
      </c>
      <c r="E199" t="s">
        <v>44</v>
      </c>
      <c r="F199" t="s">
        <v>45</v>
      </c>
      <c r="G199" t="s">
        <v>426</v>
      </c>
      <c r="H199" t="s">
        <v>47</v>
      </c>
      <c r="I199" t="s">
        <v>48</v>
      </c>
      <c r="J199" t="s">
        <v>45</v>
      </c>
      <c r="K199" t="s">
        <v>427</v>
      </c>
      <c r="L199" t="s">
        <v>50</v>
      </c>
      <c r="M199" t="s">
        <v>51</v>
      </c>
      <c r="N199" t="s">
        <v>45</v>
      </c>
      <c r="O199" s="7" t="s">
        <v>80</v>
      </c>
      <c r="P199" t="s">
        <v>45</v>
      </c>
      <c r="Q199" t="s">
        <v>53</v>
      </c>
      <c r="R199" t="s">
        <v>45</v>
      </c>
      <c r="S199" t="s">
        <v>81</v>
      </c>
      <c r="T199" t="str">
        <f>IF(Table1345683[[#This Row],[Pentecostés]]="","",""", """)</f>
        <v/>
      </c>
      <c r="V199" t="str">
        <f>IF(Table1345683[[#This Row],[Virgen]]="","",""", """)</f>
        <v/>
      </c>
      <c r="X199" t="str">
        <f>IF(Table1345683[[#This Row],[Niños]]="","",""", """)</f>
        <v/>
      </c>
      <c r="Z199" t="str">
        <f>IF(Table1345683[[#This Row],[Laudes]]="","",""", """)</f>
        <v/>
      </c>
      <c r="AB199" t="str">
        <f>IF(Table1345683[[#This Row],[Entrada]]="","",""", """)</f>
        <v/>
      </c>
      <c r="AD199" t="s">
        <v>54</v>
      </c>
      <c r="AE199" s="4" t="str" cm="1">
        <f t="array" ref="AE19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AG199, "/", _xlpm.texto_limpio, ".html")
)</f>
        <v>/cantos/resucito/liturgia/salmodiaparaelrosario.html</v>
      </c>
      <c r="AF199" t="s">
        <v>55</v>
      </c>
      <c r="AG199" t="str">
        <f>IF(Table1345683[[#This Row],[Categoria]]="Liturgia","liturgia",LOWER(LEFT(Table1345683[[#This Row],[Titulo]],1)))</f>
        <v>liturgia</v>
      </c>
      <c r="AH199" t="str">
        <f>LOWER(LEFT(Table1345683[[#This Row],[Titulo]],1))</f>
        <v>s</v>
      </c>
      <c r="AI199" t="str">
        <f>LOWER(LEFT(Table1345683[[#This Row],[Categoria]],1))</f>
        <v>l</v>
      </c>
      <c r="AJ199" t="str">
        <f>_xlfn.CONCAT(Table1345683[[#This Row],[ID]:[c021]])</f>
        <v>{id:183,title: "Salmodia para el rosario", subtitle: "Santo Rosario", category: "Liturgia", moments: ["Final"], url: "/cantos/resucito/liturgia/salmodiaparaelrosario.html"},</v>
      </c>
      <c r="AK199" t="str">
        <f>UPPER(Table1345683[[#This Row],[Titulo]])</f>
        <v>SALMODIA PARA EL ROSARIO</v>
      </c>
      <c r="AL199" t="str">
        <f>LOWER(SUBSTITUTE(Table1345683[[#This Row],[CANTO]], " ", ""))</f>
        <v>salmodiaparaelrosario</v>
      </c>
      <c r="AM199" t="str">
        <f>Table1345683[[#This Row],[Subtitle5]]</f>
        <v>Santo Rosario</v>
      </c>
      <c r="AO199" t="str">
        <f>[1]!Table1[[#Headers],[CANTO]]</f>
        <v>CANTO</v>
      </c>
      <c r="AP199" t="str">
        <f>Table1345683[[#This Row],[CANTO]]</f>
        <v>SALMODIA PARA EL ROSARIO</v>
      </c>
    </row>
    <row r="200" spans="1:42" x14ac:dyDescent="0.35">
      <c r="A200">
        <v>210</v>
      </c>
      <c r="B200" t="s">
        <v>42</v>
      </c>
      <c r="C200">
        <v>184</v>
      </c>
      <c r="D200" t="s">
        <v>43</v>
      </c>
      <c r="E200" t="s">
        <v>44</v>
      </c>
      <c r="F200" t="s">
        <v>45</v>
      </c>
      <c r="G200" t="s">
        <v>428</v>
      </c>
      <c r="H200" t="s">
        <v>47</v>
      </c>
      <c r="I200" t="s">
        <v>48</v>
      </c>
      <c r="J200" t="s">
        <v>45</v>
      </c>
      <c r="K200" t="s">
        <v>96</v>
      </c>
      <c r="L200" t="s">
        <v>50</v>
      </c>
      <c r="M200" t="s">
        <v>51</v>
      </c>
      <c r="N200" t="s">
        <v>45</v>
      </c>
      <c r="O200" s="7" t="s">
        <v>80</v>
      </c>
      <c r="P200" t="s">
        <v>45</v>
      </c>
      <c r="Q200" t="s">
        <v>53</v>
      </c>
      <c r="R200" t="s">
        <v>45</v>
      </c>
      <c r="S200" t="s">
        <v>65</v>
      </c>
      <c r="T200" t="str">
        <f>IF(Table1345683[[#This Row],[Pentecostés]]="","",""", """)</f>
        <v>", "</v>
      </c>
      <c r="U200" t="s">
        <v>66</v>
      </c>
      <c r="V200" t="str">
        <f>IF(Table1345683[[#This Row],[Virgen]]="","",""", """)</f>
        <v/>
      </c>
      <c r="X200" t="str">
        <f>IF(Table1345683[[#This Row],[Niños]]="","",""", """)</f>
        <v/>
      </c>
      <c r="Z200" t="str">
        <f>IF(Table1345683[[#This Row],[Laudes]]="","",""", """)</f>
        <v/>
      </c>
      <c r="AB200" t="str">
        <f>IF(Table1345683[[#This Row],[Entrada]]="","",""", """)</f>
        <v/>
      </c>
      <c r="AD200" t="s">
        <v>54</v>
      </c>
      <c r="AE200" s="4" t="str" cm="1">
        <f t="array" ref="AE20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AG200, "/", _xlpm.texto_limpio, ".html")
)</f>
        <v>/cantos/resucito/liturgia/salmodiaparaelsalmoresponsorial.html</v>
      </c>
      <c r="AF200" t="s">
        <v>55</v>
      </c>
      <c r="AG200" t="str">
        <f>IF(Table1345683[[#This Row],[Categoria]]="Liturgia","liturgia",LOWER(LEFT(Table1345683[[#This Row],[Titulo]],1)))</f>
        <v>liturgia</v>
      </c>
      <c r="AH200" t="str">
        <f>LOWER(LEFT(Table1345683[[#This Row],[Titulo]],1))</f>
        <v>s</v>
      </c>
      <c r="AI200" t="str">
        <f>LOWER(LEFT(Table1345683[[#This Row],[Categoria]],1))</f>
        <v>l</v>
      </c>
      <c r="AJ200" t="str">
        <f>_xlfn.CONCAT(Table1345683[[#This Row],[ID]:[c021]])</f>
        <v>{id:184,title: "Salmodia para el Salmo responsorial", subtitle: "Modelo I, II, III", category: "Liturgia", moments: ["Cuaresma", "Antiguo Testamento"], url: "/cantos/resucito/liturgia/salmodiaparaelsalmoresponsorial.html"},</v>
      </c>
      <c r="AK200" t="str">
        <f>UPPER(Table1345683[[#This Row],[Titulo]])</f>
        <v>SALMODIA PARA EL SALMO RESPONSORIAL</v>
      </c>
      <c r="AL200" t="str">
        <f>LOWER(SUBSTITUTE(Table1345683[[#This Row],[CANTO]], " ", ""))</f>
        <v>salmodiaparaelsalmoresponsorial</v>
      </c>
      <c r="AM200" t="str">
        <f>Table1345683[[#This Row],[Subtitle5]]</f>
        <v>Modelo I, II, III</v>
      </c>
      <c r="AO200" t="str">
        <f>[1]!Table1[[#Headers],[CANTO]]</f>
        <v>CANTO</v>
      </c>
      <c r="AP200" t="str">
        <f>Table1345683[[#This Row],[CANTO]]</f>
        <v>SALMODIA PARA EL SALMO RESPONSORIAL</v>
      </c>
    </row>
    <row r="201" spans="1:42" x14ac:dyDescent="0.35">
      <c r="A201">
        <v>211</v>
      </c>
      <c r="B201" t="s">
        <v>42</v>
      </c>
      <c r="C201">
        <v>185</v>
      </c>
      <c r="D201" t="s">
        <v>43</v>
      </c>
      <c r="E201" t="s">
        <v>44</v>
      </c>
      <c r="F201" t="s">
        <v>45</v>
      </c>
      <c r="G201" t="s">
        <v>429</v>
      </c>
      <c r="H201" t="s">
        <v>47</v>
      </c>
      <c r="I201" t="s">
        <v>48</v>
      </c>
      <c r="J201" t="s">
        <v>45</v>
      </c>
      <c r="K201" t="s">
        <v>430</v>
      </c>
      <c r="L201" t="s">
        <v>50</v>
      </c>
      <c r="M201" t="s">
        <v>51</v>
      </c>
      <c r="N201" t="s">
        <v>45</v>
      </c>
      <c r="O201" s="7" t="s">
        <v>80</v>
      </c>
      <c r="P201" t="s">
        <v>45</v>
      </c>
      <c r="Q201" t="s">
        <v>53</v>
      </c>
      <c r="R201" t="s">
        <v>45</v>
      </c>
      <c r="S201" t="s">
        <v>18</v>
      </c>
      <c r="T201" t="str">
        <f>IF(Table1345683[[#This Row],[Pentecostés]]="","",""", """)</f>
        <v>", "</v>
      </c>
      <c r="U201" t="s">
        <v>59</v>
      </c>
      <c r="V201" t="str">
        <f>IF(Table1345683[[#This Row],[Virgen]]="","",""", """)</f>
        <v/>
      </c>
      <c r="X201" t="str">
        <f>IF(Table1345683[[#This Row],[Niños]]="","",""", """)</f>
        <v/>
      </c>
      <c r="Z201" t="str">
        <f>IF(Table1345683[[#This Row],[Laudes]]="","",""", """)</f>
        <v/>
      </c>
      <c r="AB201" t="str">
        <f>IF(Table1345683[[#This Row],[Entrada]]="","",""", """)</f>
        <v/>
      </c>
      <c r="AD201" t="s">
        <v>54</v>
      </c>
      <c r="AE201" s="4" t="str" cm="1">
        <f t="array" ref="AE20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AG201, "/", _xlpm.texto_limpio, ".html")
)</f>
        <v>/cantos/resucito/liturgia/salmodiasparalaoraciondelosfieles.html</v>
      </c>
      <c r="AF201" t="s">
        <v>55</v>
      </c>
      <c r="AG201" t="str">
        <f>IF(Table1345683[[#This Row],[Categoria]]="Liturgia","liturgia",LOWER(LEFT(Table1345683[[#This Row],[Titulo]],1)))</f>
        <v>liturgia</v>
      </c>
      <c r="AH201" t="str">
        <f>LOWER(LEFT(Table1345683[[#This Row],[Titulo]],1))</f>
        <v>s</v>
      </c>
      <c r="AI201" t="str">
        <f>LOWER(LEFT(Table1345683[[#This Row],[Categoria]],1))</f>
        <v>l</v>
      </c>
      <c r="AJ201" t="str">
        <f>_xlfn.CONCAT(Table1345683[[#This Row],[ID]:[c021]])</f>
        <v>{id:185,title: "Salmodias para la oración de los fieles", subtitle: "Para las solemnidades", category: "Liturgia", moments: ["Pascua", "Comunión"], url: "/cantos/resucito/liturgia/salmodiasparalaoraciondelosfieles.html"},</v>
      </c>
      <c r="AK201" t="str">
        <f>UPPER(Table1345683[[#This Row],[Titulo]])</f>
        <v>SALMODIAS PARA LA ORACIÓN DE LOS FIELES</v>
      </c>
      <c r="AL201" t="str">
        <f>LOWER(SUBSTITUTE(Table1345683[[#This Row],[CANTO]], " ", ""))</f>
        <v>salmodiasparalaoracióndelosfieles</v>
      </c>
      <c r="AM201" t="str">
        <f>Table1345683[[#This Row],[Subtitle5]]</f>
        <v>Para las solemnidades</v>
      </c>
      <c r="AO201" t="str">
        <f>[1]!Table1[[#Headers],[CANTO]]</f>
        <v>CANTO</v>
      </c>
      <c r="AP201" t="str">
        <f>Table1345683[[#This Row],[CANTO]]</f>
        <v>SALMODIAS PARA LA ORACIÓN DE LOS FIELES</v>
      </c>
    </row>
    <row r="202" spans="1:42" x14ac:dyDescent="0.35">
      <c r="A202">
        <v>212</v>
      </c>
      <c r="B202" t="s">
        <v>42</v>
      </c>
      <c r="C202">
        <v>186</v>
      </c>
      <c r="D202" t="s">
        <v>43</v>
      </c>
      <c r="E202" t="s">
        <v>44</v>
      </c>
      <c r="F202" t="s">
        <v>45</v>
      </c>
      <c r="G202" t="s">
        <v>431</v>
      </c>
      <c r="H202" t="s">
        <v>47</v>
      </c>
      <c r="I202" t="s">
        <v>48</v>
      </c>
      <c r="J202" t="s">
        <v>45</v>
      </c>
      <c r="K202" t="s">
        <v>432</v>
      </c>
      <c r="L202" t="s">
        <v>50</v>
      </c>
      <c r="M202" t="s">
        <v>51</v>
      </c>
      <c r="N202" t="s">
        <v>45</v>
      </c>
      <c r="O202" s="7" t="s">
        <v>80</v>
      </c>
      <c r="P202" t="s">
        <v>45</v>
      </c>
      <c r="Q202" t="s">
        <v>53</v>
      </c>
      <c r="R202" t="s">
        <v>45</v>
      </c>
      <c r="S202" t="s">
        <v>18</v>
      </c>
      <c r="T202" t="str">
        <f>IF(Table1345683[[#This Row],[Pentecostés]]="","",""", """)</f>
        <v/>
      </c>
      <c r="V202" t="str">
        <f>IF(Table1345683[[#This Row],[Virgen]]="","",""", """)</f>
        <v/>
      </c>
      <c r="X202" t="str">
        <f>IF(Table1345683[[#This Row],[Niños]]="","",""", """)</f>
        <v/>
      </c>
      <c r="Z202" t="str">
        <f>IF(Table1345683[[#This Row],[Laudes]]="","",""", """)</f>
        <v/>
      </c>
      <c r="AB202" t="str">
        <f>IF(Table1345683[[#This Row],[Entrada]]="","",""", """)</f>
        <v/>
      </c>
      <c r="AD202" t="s">
        <v>54</v>
      </c>
      <c r="AE202" s="4" t="str" cm="1">
        <f t="array" ref="AE20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AG202, "/", _xlpm.texto_limpio, ".html")
)</f>
        <v>/cantos/resucito/liturgia/salmodiasparalaudes.html</v>
      </c>
      <c r="AF202" t="s">
        <v>55</v>
      </c>
      <c r="AG202" t="str">
        <f>IF(Table1345683[[#This Row],[Categoria]]="Liturgia","liturgia",LOWER(LEFT(Table1345683[[#This Row],[Titulo]],1)))</f>
        <v>liturgia</v>
      </c>
      <c r="AH202" t="str">
        <f>LOWER(LEFT(Table1345683[[#This Row],[Titulo]],1))</f>
        <v>s</v>
      </c>
      <c r="AI202" t="str">
        <f>LOWER(LEFT(Table1345683[[#This Row],[Categoria]],1))</f>
        <v>l</v>
      </c>
      <c r="AJ202" t="str">
        <f>_xlfn.CONCAT(Table1345683[[#This Row],[ID]:[c021]])</f>
        <v>{id:186,title: "Salmodias para laudes", subtitle: "Modelo I, II, III, IV, V", category: "Liturgia", moments: ["Pascua"], url: "/cantos/resucito/liturgia/salmodiasparalaudes.html"},</v>
      </c>
      <c r="AK202" t="str">
        <f>UPPER(Table1345683[[#This Row],[Titulo]])</f>
        <v>SALMODIAS PARA LAUDES</v>
      </c>
      <c r="AL202" t="str">
        <f>LOWER(SUBSTITUTE(Table1345683[[#This Row],[CANTO]], " ", ""))</f>
        <v>salmodiasparalaudes</v>
      </c>
      <c r="AM202" t="str">
        <f>Table1345683[[#This Row],[Subtitle5]]</f>
        <v>Modelo I, II, III, IV, V</v>
      </c>
      <c r="AO202" t="str">
        <f>[1]!Table1[[#Headers],[CANTO]]</f>
        <v>CANTO</v>
      </c>
      <c r="AP202" t="str">
        <f>Table1345683[[#This Row],[CANTO]]</f>
        <v>SALMODIAS PARA LAUDES</v>
      </c>
    </row>
    <row r="203" spans="1:42" x14ac:dyDescent="0.35">
      <c r="A203">
        <v>214</v>
      </c>
      <c r="B203" t="s">
        <v>42</v>
      </c>
      <c r="C203">
        <v>188</v>
      </c>
      <c r="D203" t="s">
        <v>43</v>
      </c>
      <c r="E203" t="s">
        <v>44</v>
      </c>
      <c r="F203" t="s">
        <v>45</v>
      </c>
      <c r="G203" t="str">
        <f>_xlfn.CONCAT("Santo ",Table1345683[[#This Row],[Subtitle5]])</f>
        <v>Santo Palomeras 65</v>
      </c>
      <c r="H203" t="s">
        <v>47</v>
      </c>
      <c r="I203" t="s">
        <v>48</v>
      </c>
      <c r="J203" t="s">
        <v>45</v>
      </c>
      <c r="K203" t="s">
        <v>435</v>
      </c>
      <c r="L203" t="s">
        <v>50</v>
      </c>
      <c r="M203" t="s">
        <v>51</v>
      </c>
      <c r="N203" t="s">
        <v>45</v>
      </c>
      <c r="O203" s="7" t="s">
        <v>80</v>
      </c>
      <c r="P203" t="s">
        <v>45</v>
      </c>
      <c r="Q203" t="s">
        <v>53</v>
      </c>
      <c r="R203" t="s">
        <v>45</v>
      </c>
      <c r="T203" t="str">
        <f>IF(Table1345683[[#This Row],[Pentecostés]]="","",""", """)</f>
        <v/>
      </c>
      <c r="V203" t="str">
        <f>IF(Table1345683[[#This Row],[Virgen]]="","",""", """)</f>
        <v/>
      </c>
      <c r="X203" t="str">
        <f>IF(Table1345683[[#This Row],[Niños]]="","",""", """)</f>
        <v/>
      </c>
      <c r="Z203" t="str">
        <f>IF(Table1345683[[#This Row],[Laudes]]="","",""", """)</f>
        <v/>
      </c>
      <c r="AB203" t="str">
        <f>IF(Table1345683[[#This Row],[Entrada]]="","",""", """)</f>
        <v/>
      </c>
      <c r="AD203" t="s">
        <v>54</v>
      </c>
      <c r="AE203" s="4" t="str" cm="1">
        <f t="array" ref="AE20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AG203, "/", _xlpm.texto_limpio, ".html")
)</f>
        <v>/cantos/resucito/liturgia/santopalomeras65.html</v>
      </c>
      <c r="AF203" t="s">
        <v>55</v>
      </c>
      <c r="AG203" t="str">
        <f>IF(Table1345683[[#This Row],[Categoria]]="Liturgia","liturgia",LOWER(LEFT(Table1345683[[#This Row],[Titulo]],1)))</f>
        <v>liturgia</v>
      </c>
      <c r="AH203" t="str">
        <f>LOWER(LEFT(Table1345683[[#This Row],[Titulo]],1))</f>
        <v>s</v>
      </c>
      <c r="AI203" t="str">
        <f>LOWER(LEFT(Table1345683[[#This Row],[Categoria]],1))</f>
        <v>l</v>
      </c>
      <c r="AJ203" t="str">
        <f>_xlfn.CONCAT(Table1345683[[#This Row],[ID]:[c021]])</f>
        <v>{id:188,title: "Santo Palomeras 65", subtitle: "Palomeras 65", category: "Liturgia", moments: [""], url: "/cantos/resucito/liturgia/santopalomeras65.html"},</v>
      </c>
      <c r="AK203" t="str">
        <f>UPPER(Table1345683[[#This Row],[Titulo]])</f>
        <v>SANTO PALOMERAS 65</v>
      </c>
      <c r="AL203" t="str">
        <f>LOWER(SUBSTITUTE(Table1345683[[#This Row],[CANTO]], " ", ""))</f>
        <v>santopalomeras65</v>
      </c>
      <c r="AM203" t="str">
        <f>Table1345683[[#This Row],[Subtitle5]]</f>
        <v>Palomeras 65</v>
      </c>
      <c r="AO203" t="str">
        <f>[1]!Table1[[#Headers],[CANTO]]</f>
        <v>CANTO</v>
      </c>
      <c r="AP203" t="str">
        <f>Table1345683[[#This Row],[CANTO]]</f>
        <v>SANTO PALOMERAS 65</v>
      </c>
    </row>
    <row r="204" spans="1:42" x14ac:dyDescent="0.35">
      <c r="A204">
        <v>215</v>
      </c>
      <c r="B204" t="s">
        <v>42</v>
      </c>
      <c r="C204">
        <v>189</v>
      </c>
      <c r="D204" t="s">
        <v>43</v>
      </c>
      <c r="E204" t="s">
        <v>44</v>
      </c>
      <c r="F204" t="s">
        <v>45</v>
      </c>
      <c r="G204" t="str">
        <f>_xlfn.CONCAT("Santo ",Table1345683[[#This Row],[Subtitle5]])</f>
        <v xml:space="preserve">Santo Melodía hebraica </v>
      </c>
      <c r="H204" t="s">
        <v>47</v>
      </c>
      <c r="I204" t="s">
        <v>48</v>
      </c>
      <c r="J204" t="s">
        <v>45</v>
      </c>
      <c r="K204" t="s">
        <v>436</v>
      </c>
      <c r="L204" t="s">
        <v>50</v>
      </c>
      <c r="M204" t="s">
        <v>51</v>
      </c>
      <c r="N204" t="s">
        <v>45</v>
      </c>
      <c r="O204" s="7" t="s">
        <v>80</v>
      </c>
      <c r="P204" t="s">
        <v>45</v>
      </c>
      <c r="Q204" t="s">
        <v>53</v>
      </c>
      <c r="R204" t="s">
        <v>45</v>
      </c>
      <c r="S204" t="s">
        <v>94</v>
      </c>
      <c r="T204" t="str">
        <f>IF(Table1345683[[#This Row],[Pentecostés]]="","",""", """)</f>
        <v/>
      </c>
      <c r="V204" t="str">
        <f>IF(Table1345683[[#This Row],[Virgen]]="","",""", """)</f>
        <v/>
      </c>
      <c r="X204" t="str">
        <f>IF(Table1345683[[#This Row],[Niños]]="","",""", """)</f>
        <v/>
      </c>
      <c r="Z204" t="str">
        <f>IF(Table1345683[[#This Row],[Laudes]]="","",""", """)</f>
        <v/>
      </c>
      <c r="AB204" t="str">
        <f>IF(Table1345683[[#This Row],[Entrada]]="","",""", """)</f>
        <v/>
      </c>
      <c r="AD204" t="s">
        <v>54</v>
      </c>
      <c r="AE204" s="4" t="str" cm="1">
        <f t="array" ref="AE20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AG204, "/", _xlpm.texto_limpio, ".html")
)</f>
        <v>/cantos/resucito/liturgia/santomelodiahebraica.html</v>
      </c>
      <c r="AF204" t="s">
        <v>55</v>
      </c>
      <c r="AG204" t="str">
        <f>IF(Table1345683[[#This Row],[Categoria]]="Liturgia","liturgia",LOWER(LEFT(Table1345683[[#This Row],[Titulo]],1)))</f>
        <v>liturgia</v>
      </c>
      <c r="AH204" t="str">
        <f>LOWER(LEFT(Table1345683[[#This Row],[Titulo]],1))</f>
        <v>s</v>
      </c>
      <c r="AI204" t="str">
        <f>LOWER(LEFT(Table1345683[[#This Row],[Categoria]],1))</f>
        <v>l</v>
      </c>
      <c r="AJ204" t="str">
        <f>_xlfn.CONCAT(Table1345683[[#This Row],[ID]:[c021]])</f>
        <v>{id:189,title: "Santo Melodía hebraica ", subtitle: "Melodía hebraica ", category: "Liturgia", moments: ["Ordinario"], url: "/cantos/resucito/liturgia/santomelodiahebraica.html"},</v>
      </c>
      <c r="AK204" t="str">
        <f>UPPER(Table1345683[[#This Row],[Titulo]])</f>
        <v xml:space="preserve">SANTO MELODÍA HEBRAICA </v>
      </c>
      <c r="AL204" t="str">
        <f>LOWER(SUBSTITUTE(Table1345683[[#This Row],[CANTO]], " ", ""))</f>
        <v>santomelodíahebraica</v>
      </c>
      <c r="AM204" t="str">
        <f>Table1345683[[#This Row],[Subtitle5]]</f>
        <v xml:space="preserve">Melodía hebraica </v>
      </c>
      <c r="AO204" t="str">
        <f>[1]!Table1[[#Headers],[CANTO]]</f>
        <v>CANTO</v>
      </c>
      <c r="AP204" t="str">
        <f>Table1345683[[#This Row],[CANTO]]</f>
        <v xml:space="preserve">SANTO MELODÍA HEBRAICA </v>
      </c>
    </row>
    <row r="205" spans="1:42" x14ac:dyDescent="0.35">
      <c r="A205">
        <v>216</v>
      </c>
      <c r="B205" t="s">
        <v>42</v>
      </c>
      <c r="C205">
        <v>190</v>
      </c>
      <c r="D205" t="s">
        <v>43</v>
      </c>
      <c r="E205" t="s">
        <v>44</v>
      </c>
      <c r="F205" t="s">
        <v>45</v>
      </c>
      <c r="G205" t="str">
        <f>_xlfn.CONCAT("Santo ",Table1345683[[#This Row],[Subtitle5]])</f>
        <v>Santo Palestina 74</v>
      </c>
      <c r="H205" t="s">
        <v>47</v>
      </c>
      <c r="I205" t="s">
        <v>48</v>
      </c>
      <c r="J205" t="s">
        <v>45</v>
      </c>
      <c r="K205" t="s">
        <v>437</v>
      </c>
      <c r="L205" t="s">
        <v>50</v>
      </c>
      <c r="M205" t="s">
        <v>51</v>
      </c>
      <c r="N205" t="s">
        <v>45</v>
      </c>
      <c r="O205" s="7" t="s">
        <v>80</v>
      </c>
      <c r="P205" t="s">
        <v>45</v>
      </c>
      <c r="Q205" t="s">
        <v>53</v>
      </c>
      <c r="R205" t="s">
        <v>45</v>
      </c>
      <c r="S205" t="s">
        <v>94</v>
      </c>
      <c r="T205" t="str">
        <f>IF(Table1345683[[#This Row],[Pentecostés]]="","",""", """)</f>
        <v/>
      </c>
      <c r="V205" t="str">
        <f>IF(Table1345683[[#This Row],[Virgen]]="","",""", """)</f>
        <v/>
      </c>
      <c r="X205" t="str">
        <f>IF(Table1345683[[#This Row],[Niños]]="","",""", """)</f>
        <v/>
      </c>
      <c r="Z205" t="str">
        <f>IF(Table1345683[[#This Row],[Laudes]]="","",""", """)</f>
        <v/>
      </c>
      <c r="AB205" t="str">
        <f>IF(Table1345683[[#This Row],[Entrada]]="","",""", """)</f>
        <v/>
      </c>
      <c r="AD205" t="s">
        <v>54</v>
      </c>
      <c r="AE205" s="4" t="str" cm="1">
        <f t="array" ref="AE20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AG205, "/", _xlpm.texto_limpio, ".html")
)</f>
        <v>/cantos/resucito/liturgia/santopalestina74.html</v>
      </c>
      <c r="AF205" t="s">
        <v>55</v>
      </c>
      <c r="AG205" t="str">
        <f>IF(Table1345683[[#This Row],[Categoria]]="Liturgia","liturgia",LOWER(LEFT(Table1345683[[#This Row],[Titulo]],1)))</f>
        <v>liturgia</v>
      </c>
      <c r="AH205" t="str">
        <f>LOWER(LEFT(Table1345683[[#This Row],[Titulo]],1))</f>
        <v>s</v>
      </c>
      <c r="AI205" t="str">
        <f>LOWER(LEFT(Table1345683[[#This Row],[Categoria]],1))</f>
        <v>l</v>
      </c>
      <c r="AJ205" t="str">
        <f>_xlfn.CONCAT(Table1345683[[#This Row],[ID]:[c021]])</f>
        <v>{id:190,title: "Santo Palestina 74", subtitle: "Palestina 74", category: "Liturgia", moments: ["Ordinario"], url: "/cantos/resucito/liturgia/santopalestina74.html"},</v>
      </c>
      <c r="AK205" t="str">
        <f>UPPER(Table1345683[[#This Row],[Titulo]])</f>
        <v>SANTO PALESTINA 74</v>
      </c>
      <c r="AL205" t="str">
        <f>LOWER(SUBSTITUTE(Table1345683[[#This Row],[CANTO]], " ", ""))</f>
        <v>santopalestina74</v>
      </c>
      <c r="AM205" t="str">
        <f>Table1345683[[#This Row],[Subtitle5]]</f>
        <v>Palestina 74</v>
      </c>
      <c r="AO205" t="str">
        <f>[1]!Table1[[#Headers],[CANTO]]</f>
        <v>CANTO</v>
      </c>
      <c r="AP205" t="str">
        <f>Table1345683[[#This Row],[CANTO]]</f>
        <v>SANTO PALESTINA 74</v>
      </c>
    </row>
    <row r="206" spans="1:42" x14ac:dyDescent="0.35">
      <c r="A206">
        <v>217</v>
      </c>
      <c r="B206" t="s">
        <v>42</v>
      </c>
      <c r="C206">
        <v>191</v>
      </c>
      <c r="D206" t="s">
        <v>43</v>
      </c>
      <c r="E206" t="s">
        <v>44</v>
      </c>
      <c r="F206" t="s">
        <v>45</v>
      </c>
      <c r="G206" t="str">
        <f>_xlfn.CONCAT("Santo ",Table1345683[[#This Row],[Subtitle5]])</f>
        <v>Santo Roma 77</v>
      </c>
      <c r="H206" t="s">
        <v>47</v>
      </c>
      <c r="I206" t="s">
        <v>48</v>
      </c>
      <c r="J206" t="s">
        <v>45</v>
      </c>
      <c r="K206" t="s">
        <v>438</v>
      </c>
      <c r="L206" t="s">
        <v>50</v>
      </c>
      <c r="M206" t="s">
        <v>51</v>
      </c>
      <c r="N206" t="s">
        <v>45</v>
      </c>
      <c r="O206" s="7" t="s">
        <v>80</v>
      </c>
      <c r="P206" t="s">
        <v>45</v>
      </c>
      <c r="Q206" t="s">
        <v>53</v>
      </c>
      <c r="R206" t="s">
        <v>45</v>
      </c>
      <c r="T206" t="str">
        <f>IF(Table1345683[[#This Row],[Pentecostés]]="","",""", """)</f>
        <v/>
      </c>
      <c r="V206" t="str">
        <f>IF(Table1345683[[#This Row],[Virgen]]="","",""", """)</f>
        <v/>
      </c>
      <c r="X206" t="str">
        <f>IF(Table1345683[[#This Row],[Niños]]="","",""", """)</f>
        <v/>
      </c>
      <c r="Z206" t="str">
        <f>IF(Table1345683[[#This Row],[Laudes]]="","",""", """)</f>
        <v/>
      </c>
      <c r="AB206" t="str">
        <f>IF(Table1345683[[#This Row],[Entrada]]="","",""", """)</f>
        <v/>
      </c>
      <c r="AD206" t="s">
        <v>54</v>
      </c>
      <c r="AE206" s="4" t="str" cm="1">
        <f t="array" ref="AE20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AG206, "/", _xlpm.texto_limpio, ".html")
)</f>
        <v>/cantos/resucito/liturgia/santoroma77.html</v>
      </c>
      <c r="AF206" t="s">
        <v>55</v>
      </c>
      <c r="AG206" t="str">
        <f>IF(Table1345683[[#This Row],[Categoria]]="Liturgia","liturgia",LOWER(LEFT(Table1345683[[#This Row],[Titulo]],1)))</f>
        <v>liturgia</v>
      </c>
      <c r="AH206" t="str">
        <f>LOWER(LEFT(Table1345683[[#This Row],[Titulo]],1))</f>
        <v>s</v>
      </c>
      <c r="AI206" t="str">
        <f>LOWER(LEFT(Table1345683[[#This Row],[Categoria]],1))</f>
        <v>l</v>
      </c>
      <c r="AJ206" t="str">
        <f>_xlfn.CONCAT(Table1345683[[#This Row],[ID]:[c021]])</f>
        <v>{id:191,title: "Santo Roma 77", subtitle: "Roma 77", category: "Liturgia", moments: [""], url: "/cantos/resucito/liturgia/santoroma77.html"},</v>
      </c>
      <c r="AK206" t="str">
        <f>UPPER(Table1345683[[#This Row],[Titulo]])</f>
        <v>SANTO ROMA 77</v>
      </c>
      <c r="AL206" t="str">
        <f>LOWER(SUBSTITUTE(Table1345683[[#This Row],[CANTO]], " ", ""))</f>
        <v>santoroma77</v>
      </c>
      <c r="AM206" t="str">
        <f>Table1345683[[#This Row],[Subtitle5]]</f>
        <v>Roma 77</v>
      </c>
      <c r="AO206" t="str">
        <f>[1]!Table1[[#Headers],[CANTO]]</f>
        <v>CANTO</v>
      </c>
      <c r="AP206" t="str">
        <f>Table1345683[[#This Row],[CANTO]]</f>
        <v>SANTO ROMA 77</v>
      </c>
    </row>
    <row r="207" spans="1:42" x14ac:dyDescent="0.35">
      <c r="A207">
        <v>218</v>
      </c>
      <c r="B207" t="s">
        <v>42</v>
      </c>
      <c r="C207">
        <v>192</v>
      </c>
      <c r="D207" t="s">
        <v>43</v>
      </c>
      <c r="E207" t="s">
        <v>44</v>
      </c>
      <c r="F207" t="s">
        <v>45</v>
      </c>
      <c r="G207" t="str">
        <f>_xlfn.CONCAT("Santo ",Table1345683[[#This Row],[Subtitle5]])</f>
        <v>Santo 1982</v>
      </c>
      <c r="H207" t="s">
        <v>47</v>
      </c>
      <c r="I207" t="s">
        <v>48</v>
      </c>
      <c r="J207" t="s">
        <v>45</v>
      </c>
      <c r="K207">
        <v>1982</v>
      </c>
      <c r="L207" t="s">
        <v>50</v>
      </c>
      <c r="M207" t="s">
        <v>51</v>
      </c>
      <c r="N207" t="s">
        <v>45</v>
      </c>
      <c r="O207" s="7" t="s">
        <v>80</v>
      </c>
      <c r="P207" t="s">
        <v>45</v>
      </c>
      <c r="Q207" t="s">
        <v>53</v>
      </c>
      <c r="R207" t="s">
        <v>45</v>
      </c>
      <c r="T207" t="str">
        <f>IF(Table1345683[[#This Row],[Pentecostés]]="","",""", """)</f>
        <v/>
      </c>
      <c r="V207" t="str">
        <f>IF(Table1345683[[#This Row],[Virgen]]="","",""", """)</f>
        <v/>
      </c>
      <c r="X207" t="str">
        <f>IF(Table1345683[[#This Row],[Niños]]="","",""", """)</f>
        <v/>
      </c>
      <c r="Z207" t="str">
        <f>IF(Table1345683[[#This Row],[Laudes]]="","",""", """)</f>
        <v/>
      </c>
      <c r="AB207" t="str">
        <f>IF(Table1345683[[#This Row],[Entrada]]="","",""", """)</f>
        <v/>
      </c>
      <c r="AD207" t="s">
        <v>54</v>
      </c>
      <c r="AE207" s="4" t="str" cm="1">
        <f t="array" ref="AE20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AG207, "/", _xlpm.texto_limpio, ".html")
)</f>
        <v>/cantos/resucito/liturgia/santo1982.html</v>
      </c>
      <c r="AF207" t="s">
        <v>55</v>
      </c>
      <c r="AG207" t="str">
        <f>IF(Table1345683[[#This Row],[Categoria]]="Liturgia","liturgia",LOWER(LEFT(Table1345683[[#This Row],[Titulo]],1)))</f>
        <v>liturgia</v>
      </c>
      <c r="AH207" t="str">
        <f>LOWER(LEFT(Table1345683[[#This Row],[Titulo]],1))</f>
        <v>s</v>
      </c>
      <c r="AI207" t="str">
        <f>LOWER(LEFT(Table1345683[[#This Row],[Categoria]],1))</f>
        <v>l</v>
      </c>
      <c r="AJ207" t="str">
        <f>_xlfn.CONCAT(Table1345683[[#This Row],[ID]:[c021]])</f>
        <v>{id:192,title: "Santo 1982", subtitle: "1982", category: "Liturgia", moments: [""], url: "/cantos/resucito/liturgia/santo1982.html"},</v>
      </c>
      <c r="AK207" t="str">
        <f>UPPER(Table1345683[[#This Row],[Titulo]])</f>
        <v>SANTO 1982</v>
      </c>
      <c r="AL207" t="str">
        <f>LOWER(SUBSTITUTE(Table1345683[[#This Row],[CANTO]], " ", ""))</f>
        <v>santo1982</v>
      </c>
      <c r="AM207">
        <f>Table1345683[[#This Row],[Subtitle5]]</f>
        <v>1982</v>
      </c>
      <c r="AO207" t="str">
        <f>[1]!Table1[[#Headers],[CANTO]]</f>
        <v>CANTO</v>
      </c>
      <c r="AP207" t="str">
        <f>Table1345683[[#This Row],[CANTO]]</f>
        <v>SANTO 1982</v>
      </c>
    </row>
    <row r="208" spans="1:42" x14ac:dyDescent="0.35">
      <c r="A208">
        <v>219</v>
      </c>
      <c r="B208" t="s">
        <v>42</v>
      </c>
      <c r="C208">
        <v>193</v>
      </c>
      <c r="D208" t="s">
        <v>43</v>
      </c>
      <c r="E208" t="s">
        <v>44</v>
      </c>
      <c r="F208" t="s">
        <v>45</v>
      </c>
      <c r="G208" t="str">
        <f>_xlfn.CONCAT("Santo ",Table1345683[[#This Row],[Subtitle5]])</f>
        <v>Santo 1988</v>
      </c>
      <c r="H208" t="s">
        <v>47</v>
      </c>
      <c r="I208" t="s">
        <v>48</v>
      </c>
      <c r="J208" t="s">
        <v>45</v>
      </c>
      <c r="K208">
        <v>1988</v>
      </c>
      <c r="L208" t="s">
        <v>50</v>
      </c>
      <c r="M208" t="s">
        <v>51</v>
      </c>
      <c r="N208" t="s">
        <v>45</v>
      </c>
      <c r="O208" s="7" t="s">
        <v>80</v>
      </c>
      <c r="P208" t="s">
        <v>45</v>
      </c>
      <c r="Q208" t="s">
        <v>53</v>
      </c>
      <c r="R208" t="s">
        <v>45</v>
      </c>
      <c r="S208" t="s">
        <v>22</v>
      </c>
      <c r="T208" t="str">
        <f>IF(Table1345683[[#This Row],[Pentecostés]]="","",""", """)</f>
        <v>", "</v>
      </c>
      <c r="U208" t="s">
        <v>81</v>
      </c>
      <c r="V208" t="str">
        <f>IF(Table1345683[[#This Row],[Virgen]]="","",""", """)</f>
        <v/>
      </c>
      <c r="X208" t="str">
        <f>IF(Table1345683[[#This Row],[Niños]]="","",""", """)</f>
        <v/>
      </c>
      <c r="Z208" t="str">
        <f>IF(Table1345683[[#This Row],[Laudes]]="","",""", """)</f>
        <v/>
      </c>
      <c r="AB208" t="str">
        <f>IF(Table1345683[[#This Row],[Entrada]]="","",""", """)</f>
        <v/>
      </c>
      <c r="AD208" t="s">
        <v>54</v>
      </c>
      <c r="AE208" s="4" t="str" cm="1">
        <f t="array" ref="AE20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AG208, "/", _xlpm.texto_limpio, ".html")
)</f>
        <v>/cantos/resucito/liturgia/santo1988.html</v>
      </c>
      <c r="AF208" t="s">
        <v>55</v>
      </c>
      <c r="AG208" t="str">
        <f>IF(Table1345683[[#This Row],[Categoria]]="Liturgia","liturgia",LOWER(LEFT(Table1345683[[#This Row],[Titulo]],1)))</f>
        <v>liturgia</v>
      </c>
      <c r="AH208" t="str">
        <f>LOWER(LEFT(Table1345683[[#This Row],[Titulo]],1))</f>
        <v>s</v>
      </c>
      <c r="AI208" t="str">
        <f>LOWER(LEFT(Table1345683[[#This Row],[Categoria]],1))</f>
        <v>l</v>
      </c>
      <c r="AJ208" t="str">
        <f>_xlfn.CONCAT(Table1345683[[#This Row],[ID]:[c021]])</f>
        <v>{id:193,title: "Santo 1988", subtitle: "1988", category: "Liturgia", moments: ["Virgen", "Final"], url: "/cantos/resucito/liturgia/santo1988.html"},</v>
      </c>
      <c r="AK208" t="str">
        <f>UPPER(Table1345683[[#This Row],[Titulo]])</f>
        <v>SANTO 1988</v>
      </c>
      <c r="AL208" t="str">
        <f>LOWER(SUBSTITUTE(Table1345683[[#This Row],[CANTO]], " ", ""))</f>
        <v>santo1988</v>
      </c>
      <c r="AM208">
        <f>Table1345683[[#This Row],[Subtitle5]]</f>
        <v>1988</v>
      </c>
      <c r="AO208" t="str">
        <f>[1]!Table1[[#Headers],[CANTO]]</f>
        <v>CANTO</v>
      </c>
      <c r="AP208" t="str">
        <f>Table1345683[[#This Row],[CANTO]]</f>
        <v>SANTO 1988</v>
      </c>
    </row>
    <row r="209" spans="1:42" x14ac:dyDescent="0.35">
      <c r="A209">
        <v>220</v>
      </c>
      <c r="B209" t="s">
        <v>42</v>
      </c>
      <c r="C209">
        <v>211</v>
      </c>
      <c r="D209" t="s">
        <v>43</v>
      </c>
      <c r="E209" t="s">
        <v>44</v>
      </c>
      <c r="F209" t="s">
        <v>45</v>
      </c>
      <c r="G209" t="s">
        <v>470</v>
      </c>
      <c r="H209" t="s">
        <v>47</v>
      </c>
      <c r="I209" t="s">
        <v>48</v>
      </c>
      <c r="J209" t="s">
        <v>45</v>
      </c>
      <c r="K209" t="s">
        <v>471</v>
      </c>
      <c r="L209" t="s">
        <v>50</v>
      </c>
      <c r="M209" t="s">
        <v>51</v>
      </c>
      <c r="N209" t="s">
        <v>45</v>
      </c>
      <c r="O209" s="7" t="s">
        <v>80</v>
      </c>
      <c r="P209" t="s">
        <v>45</v>
      </c>
      <c r="Q209" t="s">
        <v>53</v>
      </c>
      <c r="R209" t="s">
        <v>45</v>
      </c>
      <c r="S209" t="s">
        <v>22</v>
      </c>
      <c r="T209" t="str">
        <f>IF(Table1345683[[#This Row],[Pentecostés]]="","",""", """)</f>
        <v/>
      </c>
      <c r="V209" t="str">
        <f>IF(Table1345683[[#This Row],[Virgen]]="","",""", """)</f>
        <v/>
      </c>
      <c r="X209" t="str">
        <f>IF(Table1345683[[#This Row],[Niños]]="","",""", """)</f>
        <v/>
      </c>
      <c r="Z209" t="str">
        <f>IF(Table1345683[[#This Row],[Laudes]]="","",""", """)</f>
        <v/>
      </c>
      <c r="AB209" t="str">
        <f>IF(Table1345683[[#This Row],[Entrada]]="","",""", """)</f>
        <v/>
      </c>
      <c r="AD209" t="s">
        <v>54</v>
      </c>
      <c r="AE209" s="4" t="str" cm="1">
        <f t="array" ref="AE20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AG209, "/", _xlpm.texto_limpio, ".html")
)</f>
        <v>/cantos/resucito/liturgia/tedeum.html</v>
      </c>
      <c r="AF209" t="s">
        <v>55</v>
      </c>
      <c r="AG209" t="str">
        <f>IF(Table1345683[[#This Row],[Categoria]]="Liturgia","liturgia",LOWER(LEFT(Table1345683[[#This Row],[Titulo]],1)))</f>
        <v>liturgia</v>
      </c>
      <c r="AH209" t="str">
        <f>LOWER(LEFT(Table1345683[[#This Row],[Titulo]],1))</f>
        <v>t</v>
      </c>
      <c r="AI209" t="str">
        <f>LOWER(LEFT(Table1345683[[#This Row],[Categoria]],1))</f>
        <v>l</v>
      </c>
      <c r="AJ209" t="str">
        <f>_xlfn.CONCAT(Table1345683[[#This Row],[ID]:[c021]])</f>
        <v>{id:211,title: "Te Deum", subtitle: "Himno", category: "Liturgia", moments: ["Virgen"], url: "/cantos/resucito/liturgia/tedeum.html"},</v>
      </c>
      <c r="AK209" t="str">
        <f>UPPER(Table1345683[[#This Row],[Titulo]])</f>
        <v>TE DEUM</v>
      </c>
      <c r="AL209" t="str">
        <f>LOWER(SUBSTITUTE(Table1345683[[#This Row],[CANTO]], " ", ""))</f>
        <v>tedeum</v>
      </c>
      <c r="AM209" t="str">
        <f>Table1345683[[#This Row],[Subtitle5]]</f>
        <v>Himno</v>
      </c>
      <c r="AO209" t="str">
        <f>[1]!Table1[[#Headers],[CANTO]]</f>
        <v>CANTO</v>
      </c>
      <c r="AP209" t="str">
        <f>Table1345683[[#This Row],[CANTO]]</f>
        <v>TE DEUM</v>
      </c>
    </row>
    <row r="210" spans="1:42" x14ac:dyDescent="0.35">
      <c r="A210">
        <v>221</v>
      </c>
      <c r="B210" t="s">
        <v>42</v>
      </c>
      <c r="C210">
        <v>47</v>
      </c>
      <c r="D210" t="s">
        <v>43</v>
      </c>
      <c r="E210" t="s">
        <v>44</v>
      </c>
      <c r="F210" t="s">
        <v>45</v>
      </c>
      <c r="G210" t="s">
        <v>160</v>
      </c>
      <c r="H210" t="s">
        <v>47</v>
      </c>
      <c r="I210" t="s">
        <v>48</v>
      </c>
      <c r="J210" t="s">
        <v>45</v>
      </c>
      <c r="K210" t="s">
        <v>161</v>
      </c>
      <c r="L210" t="s">
        <v>50</v>
      </c>
      <c r="M210" t="s">
        <v>51</v>
      </c>
      <c r="N210" t="s">
        <v>45</v>
      </c>
      <c r="O210" s="8" t="s">
        <v>162</v>
      </c>
      <c r="P210" t="s">
        <v>45</v>
      </c>
      <c r="Q210" t="s">
        <v>53</v>
      </c>
      <c r="R210" t="s">
        <v>45</v>
      </c>
      <c r="S210" t="s">
        <v>101</v>
      </c>
      <c r="T210" t="str">
        <f>IF(Table1345683[[#This Row],[Pentecostés]]="","",""", """)</f>
        <v>", "</v>
      </c>
      <c r="U210" t="s">
        <v>66</v>
      </c>
      <c r="V210" t="str">
        <f>IF(Table1345683[[#This Row],[Virgen]]="","",""", """)</f>
        <v/>
      </c>
      <c r="X210" t="str">
        <f>IF(Table1345683[[#This Row],[Niños]]="","",""", """)</f>
        <v/>
      </c>
      <c r="Z210" t="str">
        <f>IF(Table1345683[[#This Row],[Laudes]]="","",""", """)</f>
        <v/>
      </c>
      <c r="AB210" t="str">
        <f>IF(Table1345683[[#This Row],[Entrada]]="","",""", """)</f>
        <v/>
      </c>
      <c r="AD210" t="s">
        <v>54</v>
      </c>
      <c r="AE210" s="4" t="str" cm="1">
        <f t="array" ref="AE21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AG210, "/", _xlpm.texto_limpio, ".html")
)</f>
        <v>/cantos/resucito/c/comoelimpulsoquesientelaira.html</v>
      </c>
      <c r="AF210" t="s">
        <v>55</v>
      </c>
      <c r="AG210" t="str">
        <f>IF(Table1345683[[#This Row],[Categoria]]="Liturgia","liturgia",LOWER(LEFT(Table1345683[[#This Row],[Titulo]],1)))</f>
        <v>c</v>
      </c>
      <c r="AH210" t="str">
        <f>LOWER(LEFT(Table1345683[[#This Row],[Titulo]],1))</f>
        <v>c</v>
      </c>
      <c r="AI210" t="str">
        <f>LOWER(LEFT(Table1345683[[#This Row],[Categoria]],1))</f>
        <v>c</v>
      </c>
      <c r="AJ210" t="str">
        <f>_xlfn.CONCAT(Table1345683[[#This Row],[ID]:[c021]])</f>
        <v>{id:47,title: "Como el impulso que siente la ira", subtitle: "Oda VII de Salomón", category: "Catecumenado", moments: ["Paz", "Antiguo Testamento"], url: "/cantos/resucito/c/comoelimpulsoquesientelaira.html"},</v>
      </c>
      <c r="AK210" t="str">
        <f>UPPER(Table1345683[[#This Row],[Titulo]])</f>
        <v>COMO EL IMPULSO QUE SIENTE LA IRA</v>
      </c>
      <c r="AL210" t="str">
        <f>LOWER(SUBSTITUTE(Table1345683[[#This Row],[CANTO]], " ", ""))</f>
        <v>comoelimpulsoquesientelaira</v>
      </c>
      <c r="AM210" t="str">
        <f>Table1345683[[#This Row],[Subtitle5]]</f>
        <v>Oda VII de Salomón</v>
      </c>
      <c r="AO210" t="str">
        <f>[1]!Table1[[#Headers],[CANTO]]</f>
        <v>CANTO</v>
      </c>
      <c r="AP210" t="str">
        <f>Table1345683[[#This Row],[CANTO]]</f>
        <v>COMO EL IMPULSO QUE SIENTE LA IRA</v>
      </c>
    </row>
    <row r="211" spans="1:42" x14ac:dyDescent="0.35">
      <c r="A211">
        <v>222</v>
      </c>
      <c r="B211" t="s">
        <v>42</v>
      </c>
      <c r="C211">
        <v>56</v>
      </c>
      <c r="D211" t="s">
        <v>43</v>
      </c>
      <c r="E211" t="s">
        <v>44</v>
      </c>
      <c r="F211" t="s">
        <v>45</v>
      </c>
      <c r="G211" t="s">
        <v>180</v>
      </c>
      <c r="H211" t="s">
        <v>47</v>
      </c>
      <c r="I211" t="s">
        <v>48</v>
      </c>
      <c r="J211" t="s">
        <v>45</v>
      </c>
      <c r="K211" t="s">
        <v>181</v>
      </c>
      <c r="L211" t="s">
        <v>50</v>
      </c>
      <c r="M211" t="s">
        <v>51</v>
      </c>
      <c r="N211" t="s">
        <v>45</v>
      </c>
      <c r="O211" s="8" t="s">
        <v>162</v>
      </c>
      <c r="P211" t="s">
        <v>45</v>
      </c>
      <c r="Q211" t="s">
        <v>53</v>
      </c>
      <c r="R211" t="s">
        <v>45</v>
      </c>
      <c r="S211" t="s">
        <v>18</v>
      </c>
      <c r="T211" t="str">
        <f>IF(Table1345683[[#This Row],[Pentecostés]]="","",""", """)</f>
        <v>", "</v>
      </c>
      <c r="U211" t="s">
        <v>26</v>
      </c>
      <c r="V211" t="str">
        <f>IF(Table1345683[[#This Row],[Virgen]]="","",""", """)</f>
        <v>", "</v>
      </c>
      <c r="W211" t="s">
        <v>66</v>
      </c>
      <c r="X211" t="str">
        <f>IF(Table1345683[[#This Row],[Niños]]="","",""", """)</f>
        <v/>
      </c>
      <c r="Z211" t="str">
        <f>IF(Table1345683[[#This Row],[Laudes]]="","",""", """)</f>
        <v/>
      </c>
      <c r="AB211" t="str">
        <f>IF(Table1345683[[#This Row],[Entrada]]="","",""", """)</f>
        <v/>
      </c>
      <c r="AD211" t="s">
        <v>54</v>
      </c>
      <c r="AE211" s="4" t="str" cm="1">
        <f t="array" ref="AE21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AG211, "/", _xlpm.texto_limpio, ".html")
)</f>
        <v>/cantos/resucito/c/cuandodormia.html</v>
      </c>
      <c r="AF211" t="s">
        <v>55</v>
      </c>
      <c r="AG211" t="str">
        <f>IF(Table1345683[[#This Row],[Categoria]]="Liturgia","liturgia",LOWER(LEFT(Table1345683[[#This Row],[Titulo]],1)))</f>
        <v>c</v>
      </c>
      <c r="AH211" t="str">
        <f>LOWER(LEFT(Table1345683[[#This Row],[Titulo]],1))</f>
        <v>c</v>
      </c>
      <c r="AI211" t="str">
        <f>LOWER(LEFT(Table1345683[[#This Row],[Categoria]],1))</f>
        <v>c</v>
      </c>
      <c r="AJ211" t="str">
        <f>_xlfn.CONCAT(Table1345683[[#This Row],[ID]:[c021]])</f>
        <v>{id:56,title: "Cuando dormía", subtitle: "Cantar de los Cantares 5,2ss ", category: "Catecumenado", moments: ["Pascua", "Laudes", "Antiguo Testamento"], url: "/cantos/resucito/c/cuandodormia.html"},</v>
      </c>
      <c r="AK211" t="str">
        <f>UPPER(Table1345683[[#This Row],[Titulo]])</f>
        <v>CUANDO DORMÍA</v>
      </c>
      <c r="AL211" t="str">
        <f>LOWER(SUBSTITUTE(Table1345683[[#This Row],[CANTO]], " ", ""))</f>
        <v>cuandodormía</v>
      </c>
      <c r="AM211" t="str">
        <f>Table1345683[[#This Row],[Subtitle5]]</f>
        <v xml:space="preserve">Cantar de los Cantares 5,2ss </v>
      </c>
      <c r="AO211" t="str">
        <f>[1]!Table1[[#Headers],[CANTO]]</f>
        <v>CANTO</v>
      </c>
      <c r="AP211" t="str">
        <f>Table1345683[[#This Row],[CANTO]]</f>
        <v>CUANDO DORMÍA</v>
      </c>
    </row>
    <row r="212" spans="1:42" x14ac:dyDescent="0.35">
      <c r="A212">
        <v>223</v>
      </c>
      <c r="B212" t="s">
        <v>42</v>
      </c>
      <c r="C212">
        <v>61</v>
      </c>
      <c r="D212" t="s">
        <v>43</v>
      </c>
      <c r="E212" t="s">
        <v>44</v>
      </c>
      <c r="F212" t="s">
        <v>45</v>
      </c>
      <c r="G212" t="s">
        <v>190</v>
      </c>
      <c r="H212" t="s">
        <v>47</v>
      </c>
      <c r="I212" t="s">
        <v>48</v>
      </c>
      <c r="J212" t="s">
        <v>45</v>
      </c>
      <c r="K212" t="s">
        <v>191</v>
      </c>
      <c r="L212" t="s">
        <v>50</v>
      </c>
      <c r="M212" t="s">
        <v>51</v>
      </c>
      <c r="N212" t="s">
        <v>45</v>
      </c>
      <c r="O212" s="8" t="s">
        <v>162</v>
      </c>
      <c r="P212" t="s">
        <v>45</v>
      </c>
      <c r="Q212" t="s">
        <v>53</v>
      </c>
      <c r="R212" t="s">
        <v>45</v>
      </c>
      <c r="S212" t="s">
        <v>65</v>
      </c>
      <c r="T212" t="str">
        <f>IF(Table1345683[[#This Row],[Pentecostés]]="","",""", """)</f>
        <v>", "</v>
      </c>
      <c r="U212" t="s">
        <v>28</v>
      </c>
      <c r="V212" t="str">
        <f>IF(Table1345683[[#This Row],[Virgen]]="","",""", """)</f>
        <v>", "</v>
      </c>
      <c r="W212" t="s">
        <v>66</v>
      </c>
      <c r="X212" t="str">
        <f>IF(Table1345683[[#This Row],[Niños]]="","",""", """)</f>
        <v/>
      </c>
      <c r="Z212" t="str">
        <f>IF(Table1345683[[#This Row],[Laudes]]="","",""", """)</f>
        <v/>
      </c>
      <c r="AB212" t="str">
        <f>IF(Table1345683[[#This Row],[Entrada]]="","",""", """)</f>
        <v/>
      </c>
      <c r="AD212" t="s">
        <v>54</v>
      </c>
      <c r="AE212" s="4" t="str" cm="1">
        <f t="array" ref="AE21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AG212, "/", _xlpm.texto_limpio, ".html")
)</f>
        <v>/cantos/resucito/d/debora.html</v>
      </c>
      <c r="AF212" t="s">
        <v>55</v>
      </c>
      <c r="AG212" t="str">
        <f>IF(Table1345683[[#This Row],[Categoria]]="Liturgia","liturgia",LOWER(LEFT(Table1345683[[#This Row],[Titulo]],1)))</f>
        <v>d</v>
      </c>
      <c r="AH212" t="str">
        <f>LOWER(LEFT(Table1345683[[#This Row],[Titulo]],1))</f>
        <v>d</v>
      </c>
      <c r="AI212" t="str">
        <f>LOWER(LEFT(Table1345683[[#This Row],[Categoria]],1))</f>
        <v>c</v>
      </c>
      <c r="AJ212" t="str">
        <f>_xlfn.CONCAT(Table1345683[[#This Row],[ID]:[c021]])</f>
        <v>{id:61,title: "Débora", subtitle: "Jueces 5", category: "Catecumenado", moments: ["Cuaresma", "Entrada", "Antiguo Testamento"], url: "/cantos/resucito/d/debora.html"},</v>
      </c>
      <c r="AK212" t="str">
        <f>UPPER(Table1345683[[#This Row],[Titulo]])</f>
        <v>DÉBORA</v>
      </c>
      <c r="AL212" t="str">
        <f>LOWER(SUBSTITUTE(Table1345683[[#This Row],[CANTO]], " ", ""))</f>
        <v>débora</v>
      </c>
      <c r="AM212" t="str">
        <f>Table1345683[[#This Row],[Subtitle5]]</f>
        <v>Jueces 5</v>
      </c>
      <c r="AO212" t="str">
        <f>[1]!Table1[[#Headers],[CANTO]]</f>
        <v>CANTO</v>
      </c>
      <c r="AP212" t="str">
        <f>Table1345683[[#This Row],[CANTO]]</f>
        <v>DÉBORA</v>
      </c>
    </row>
    <row r="213" spans="1:42" x14ac:dyDescent="0.35">
      <c r="A213">
        <v>224</v>
      </c>
      <c r="B213" t="s">
        <v>42</v>
      </c>
      <c r="C213">
        <v>72</v>
      </c>
      <c r="D213" t="s">
        <v>43</v>
      </c>
      <c r="E213" t="s">
        <v>44</v>
      </c>
      <c r="F213" t="s">
        <v>45</v>
      </c>
      <c r="G213" t="s">
        <v>212</v>
      </c>
      <c r="H213" t="s">
        <v>47</v>
      </c>
      <c r="I213" t="s">
        <v>48</v>
      </c>
      <c r="J213" t="s">
        <v>45</v>
      </c>
      <c r="K213" t="s">
        <v>213</v>
      </c>
      <c r="L213" t="s">
        <v>50</v>
      </c>
      <c r="M213" t="s">
        <v>51</v>
      </c>
      <c r="N213" t="s">
        <v>45</v>
      </c>
      <c r="O213" s="8" t="s">
        <v>162</v>
      </c>
      <c r="P213" t="s">
        <v>45</v>
      </c>
      <c r="Q213" t="s">
        <v>53</v>
      </c>
      <c r="R213" t="s">
        <v>45</v>
      </c>
      <c r="S213" t="s">
        <v>90</v>
      </c>
      <c r="T213" t="str">
        <f>IF(Table1345683[[#This Row],[Pentecostés]]="","",""", """)</f>
        <v>", "</v>
      </c>
      <c r="U213" t="s">
        <v>66</v>
      </c>
      <c r="V213" t="str">
        <f>IF(Table1345683[[#This Row],[Virgen]]="","",""", """)</f>
        <v/>
      </c>
      <c r="X213" t="str">
        <f>IF(Table1345683[[#This Row],[Niños]]="","",""", """)</f>
        <v/>
      </c>
      <c r="Z213" t="str">
        <f>IF(Table1345683[[#This Row],[Laudes]]="","",""", """)</f>
        <v/>
      </c>
      <c r="AB213" t="str">
        <f>IF(Table1345683[[#This Row],[Entrada]]="","",""", """)</f>
        <v/>
      </c>
      <c r="AD213" t="s">
        <v>54</v>
      </c>
      <c r="AE213" s="4" t="str" cm="1">
        <f t="array" ref="AE21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AG213, "/", _xlpm.texto_limpio, ".html")
)</f>
        <v>/cantos/resucito/e/elmismodios.html</v>
      </c>
      <c r="AF213" t="s">
        <v>55</v>
      </c>
      <c r="AG213" t="str">
        <f>IF(Table1345683[[#This Row],[Categoria]]="Liturgia","liturgia",LOWER(LEFT(Table1345683[[#This Row],[Titulo]],1)))</f>
        <v>e</v>
      </c>
      <c r="AH213" t="str">
        <f>LOWER(LEFT(Table1345683[[#This Row],[Titulo]],1))</f>
        <v>e</v>
      </c>
      <c r="AI213" t="str">
        <f>LOWER(LEFT(Table1345683[[#This Row],[Categoria]],1))</f>
        <v>c</v>
      </c>
      <c r="AJ213" t="str">
        <f>_xlfn.CONCAT(Table1345683[[#This Row],[ID]:[c021]])</f>
        <v>{id:72,title: "El mismo Dios", subtitle: "2 Corintios 4,6-12", category: "Catecumenado", moments: ["Navidad", "Antiguo Testamento"], url: "/cantos/resucito/e/elmismodios.html"},</v>
      </c>
      <c r="AK213" t="str">
        <f>UPPER(Table1345683[[#This Row],[Titulo]])</f>
        <v>EL MISMO DIOS</v>
      </c>
      <c r="AL213" t="str">
        <f>LOWER(SUBSTITUTE(Table1345683[[#This Row],[CANTO]], " ", ""))</f>
        <v>elmismodios</v>
      </c>
      <c r="AM213" t="str">
        <f>Table1345683[[#This Row],[Subtitle5]]</f>
        <v>2 Corintios 4,6-12</v>
      </c>
      <c r="AO213" t="str">
        <f>[1]!Table1[[#Headers],[CANTO]]</f>
        <v>CANTO</v>
      </c>
      <c r="AP213" t="str">
        <f>Table1345683[[#This Row],[CANTO]]</f>
        <v>EL MISMO DIOS</v>
      </c>
    </row>
    <row r="214" spans="1:42" x14ac:dyDescent="0.35">
      <c r="A214">
        <v>225</v>
      </c>
      <c r="B214" t="s">
        <v>42</v>
      </c>
      <c r="C214">
        <v>75</v>
      </c>
      <c r="D214" t="s">
        <v>43</v>
      </c>
      <c r="E214" t="s">
        <v>44</v>
      </c>
      <c r="F214" t="s">
        <v>45</v>
      </c>
      <c r="G214" t="s">
        <v>218</v>
      </c>
      <c r="H214" t="s">
        <v>47</v>
      </c>
      <c r="I214" t="s">
        <v>48</v>
      </c>
      <c r="J214" t="s">
        <v>45</v>
      </c>
      <c r="K214" t="s">
        <v>219</v>
      </c>
      <c r="L214" t="s">
        <v>50</v>
      </c>
      <c r="M214" t="s">
        <v>51</v>
      </c>
      <c r="N214" t="s">
        <v>45</v>
      </c>
      <c r="O214" s="8" t="s">
        <v>162</v>
      </c>
      <c r="P214" t="s">
        <v>45</v>
      </c>
      <c r="Q214" t="s">
        <v>53</v>
      </c>
      <c r="R214" t="s">
        <v>45</v>
      </c>
      <c r="S214" t="s">
        <v>59</v>
      </c>
      <c r="T214" t="str">
        <f>IF(Table1345683[[#This Row],[Pentecostés]]="","",""", """)</f>
        <v>", "</v>
      </c>
      <c r="U214" t="s">
        <v>66</v>
      </c>
      <c r="V214" t="str">
        <f>IF(Table1345683[[#This Row],[Virgen]]="","",""", """)</f>
        <v/>
      </c>
      <c r="X214" t="str">
        <f>IF(Table1345683[[#This Row],[Niños]]="","",""", """)</f>
        <v/>
      </c>
      <c r="Z214" t="str">
        <f>IF(Table1345683[[#This Row],[Laudes]]="","",""", """)</f>
        <v/>
      </c>
      <c r="AB214" t="str">
        <f>IF(Table1345683[[#This Row],[Entrada]]="","",""", """)</f>
        <v/>
      </c>
      <c r="AD214" t="s">
        <v>54</v>
      </c>
      <c r="AE214" s="4" t="str" cm="1">
        <f t="array" ref="AE21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AG214, "/", _xlpm.texto_limpio, ".html")
)</f>
        <v>/cantos/resucito/e/elsembrador.html</v>
      </c>
      <c r="AF214" t="s">
        <v>55</v>
      </c>
      <c r="AG214" t="str">
        <f>IF(Table1345683[[#This Row],[Categoria]]="Liturgia","liturgia",LOWER(LEFT(Table1345683[[#This Row],[Titulo]],1)))</f>
        <v>e</v>
      </c>
      <c r="AH214" t="str">
        <f>LOWER(LEFT(Table1345683[[#This Row],[Titulo]],1))</f>
        <v>e</v>
      </c>
      <c r="AI214" t="str">
        <f>LOWER(LEFT(Table1345683[[#This Row],[Categoria]],1))</f>
        <v>c</v>
      </c>
      <c r="AJ214" t="str">
        <f>_xlfn.CONCAT(Table1345683[[#This Row],[ID]:[c021]])</f>
        <v>{id:75,title: "El sembrador", subtitle: "Marcos 4,3ss", category: "Catecumenado", moments: ["Comunión", "Antiguo Testamento"], url: "/cantos/resucito/e/elsembrador.html"},</v>
      </c>
      <c r="AK214" t="str">
        <f>UPPER(Table1345683[[#This Row],[Titulo]])</f>
        <v>EL SEMBRADOR</v>
      </c>
      <c r="AL214" t="str">
        <f>LOWER(SUBSTITUTE(Table1345683[[#This Row],[CANTO]], " ", ""))</f>
        <v>elsembrador</v>
      </c>
      <c r="AM214" t="str">
        <f>Table1345683[[#This Row],[Subtitle5]]</f>
        <v>Marcos 4,3ss</v>
      </c>
      <c r="AO214" t="str">
        <f>[1]!Table1[[#Headers],[CANTO]]</f>
        <v>CANTO</v>
      </c>
      <c r="AP214" t="str">
        <f>Table1345683[[#This Row],[CANTO]]</f>
        <v>EL SEMBRADOR</v>
      </c>
    </row>
    <row r="215" spans="1:42" x14ac:dyDescent="0.35">
      <c r="A215">
        <v>226</v>
      </c>
      <c r="B215" t="s">
        <v>42</v>
      </c>
      <c r="C215">
        <v>99</v>
      </c>
      <c r="D215" t="s">
        <v>43</v>
      </c>
      <c r="E215" t="s">
        <v>44</v>
      </c>
      <c r="F215" t="s">
        <v>45</v>
      </c>
      <c r="G215" t="s">
        <v>266</v>
      </c>
      <c r="H215" t="s">
        <v>47</v>
      </c>
      <c r="I215" t="s">
        <v>48</v>
      </c>
      <c r="J215" t="s">
        <v>45</v>
      </c>
      <c r="K215" t="s">
        <v>267</v>
      </c>
      <c r="L215" t="s">
        <v>50</v>
      </c>
      <c r="M215" t="s">
        <v>51</v>
      </c>
      <c r="N215" t="s">
        <v>45</v>
      </c>
      <c r="O215" s="8" t="s">
        <v>162</v>
      </c>
      <c r="P215" t="s">
        <v>45</v>
      </c>
      <c r="Q215" t="s">
        <v>53</v>
      </c>
      <c r="R215" t="s">
        <v>45</v>
      </c>
      <c r="S215" t="s">
        <v>93</v>
      </c>
      <c r="T215" t="str">
        <f>IF(Table1345683[[#This Row],[Pentecostés]]="","",""", """)</f>
        <v>", "</v>
      </c>
      <c r="U215" t="s">
        <v>65</v>
      </c>
      <c r="V215" t="str">
        <f>IF(Table1345683[[#This Row],[Virgen]]="","",""", """)</f>
        <v>", "</v>
      </c>
      <c r="W215" t="s">
        <v>66</v>
      </c>
      <c r="X215" t="str">
        <f>IF(Table1345683[[#This Row],[Niños]]="","",""", """)</f>
        <v/>
      </c>
      <c r="Z215" t="str">
        <f>IF(Table1345683[[#This Row],[Laudes]]="","",""", """)</f>
        <v/>
      </c>
      <c r="AB215" t="str">
        <f>IF(Table1345683[[#This Row],[Entrada]]="","",""", """)</f>
        <v/>
      </c>
      <c r="AD215" t="s">
        <v>54</v>
      </c>
      <c r="AE215" s="4" t="str" cm="1">
        <f t="array" ref="AE21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AG215, "/", _xlpm.texto_limpio, ".html")
)</f>
        <v>/cantos/resucito/h/heaquiquenuestroespejoeselsenor.html</v>
      </c>
      <c r="AF215" t="s">
        <v>55</v>
      </c>
      <c r="AG215" t="str">
        <f>IF(Table1345683[[#This Row],[Categoria]]="Liturgia","liturgia",LOWER(LEFT(Table1345683[[#This Row],[Titulo]],1)))</f>
        <v>h</v>
      </c>
      <c r="AH215" t="str">
        <f>LOWER(LEFT(Table1345683[[#This Row],[Titulo]],1))</f>
        <v>h</v>
      </c>
      <c r="AI215" t="str">
        <f>LOWER(LEFT(Table1345683[[#This Row],[Categoria]],1))</f>
        <v>c</v>
      </c>
      <c r="AJ215" t="str">
        <f>_xlfn.CONCAT(Table1345683[[#This Row],[ID]:[c021]])</f>
        <v>{id:99,title: "He aquí que nuestro espejo es el Señor", subtitle: "Oda XIII de Salomón", category: "Catecumenado", moments: ["Adviento", "Cuaresma", "Antiguo Testamento"], url: "/cantos/resucito/h/heaquiquenuestroespejoeselsenor.html"},</v>
      </c>
      <c r="AK215" t="str">
        <f>UPPER(Table1345683[[#This Row],[Titulo]])</f>
        <v>HE AQUÍ QUE NUESTRO ESPEJO ES EL SEÑOR</v>
      </c>
      <c r="AL215" t="str">
        <f>LOWER(SUBSTITUTE(Table1345683[[#This Row],[CANTO]], " ", ""))</f>
        <v>heaquíquenuestroespejoeselseñor</v>
      </c>
      <c r="AM215" t="str">
        <f>Table1345683[[#This Row],[Subtitle5]]</f>
        <v>Oda XIII de Salomón</v>
      </c>
      <c r="AO215" t="str">
        <f>[1]!Table1[[#Headers],[CANTO]]</f>
        <v>CANTO</v>
      </c>
      <c r="AP215" t="str">
        <f>Table1345683[[#This Row],[CANTO]]</f>
        <v>HE AQUÍ QUE NUESTRO ESPEJO ES EL SEÑOR</v>
      </c>
    </row>
    <row r="216" spans="1:42" x14ac:dyDescent="0.35">
      <c r="A216">
        <v>227</v>
      </c>
      <c r="B216" t="s">
        <v>42</v>
      </c>
      <c r="C216">
        <v>106</v>
      </c>
      <c r="D216" t="s">
        <v>43</v>
      </c>
      <c r="E216" t="s">
        <v>44</v>
      </c>
      <c r="F216" t="s">
        <v>45</v>
      </c>
      <c r="G216" t="s">
        <v>280</v>
      </c>
      <c r="H216" t="s">
        <v>47</v>
      </c>
      <c r="I216" t="s">
        <v>48</v>
      </c>
      <c r="J216" t="s">
        <v>45</v>
      </c>
      <c r="K216" t="s">
        <v>281</v>
      </c>
      <c r="L216" t="s">
        <v>50</v>
      </c>
      <c r="M216" t="s">
        <v>51</v>
      </c>
      <c r="N216" t="s">
        <v>45</v>
      </c>
      <c r="O216" s="8" t="s">
        <v>162</v>
      </c>
      <c r="P216" t="s">
        <v>45</v>
      </c>
      <c r="Q216" t="s">
        <v>53</v>
      </c>
      <c r="R216" t="s">
        <v>45</v>
      </c>
      <c r="S216" t="s">
        <v>93</v>
      </c>
      <c r="T216" t="str">
        <f>IF(Table1345683[[#This Row],[Pentecostés]]="","",""", """)</f>
        <v/>
      </c>
      <c r="V216" t="str">
        <f>IF(Table1345683[[#This Row],[Virgen]]="","",""", """)</f>
        <v/>
      </c>
      <c r="X216" t="str">
        <f>IF(Table1345683[[#This Row],[Niños]]="","",""", """)</f>
        <v/>
      </c>
      <c r="Z216" t="str">
        <f>IF(Table1345683[[#This Row],[Laudes]]="","",""", """)</f>
        <v/>
      </c>
      <c r="AB216" t="str">
        <f>IF(Table1345683[[#This Row],[Entrada]]="","",""", """)</f>
        <v/>
      </c>
      <c r="AD216" t="s">
        <v>54</v>
      </c>
      <c r="AE216" s="4" t="str" cm="1">
        <f t="array" ref="AE21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AG216, "/", _xlpm.texto_limpio, ".html")
)</f>
        <v>/cantos/resucito/h/himnoalacruzgloriosa.html</v>
      </c>
      <c r="AF216" t="s">
        <v>55</v>
      </c>
      <c r="AG216" t="str">
        <f>IF(Table1345683[[#This Row],[Categoria]]="Liturgia","liturgia",LOWER(LEFT(Table1345683[[#This Row],[Titulo]],1)))</f>
        <v>h</v>
      </c>
      <c r="AH216" t="str">
        <f>LOWER(LEFT(Table1345683[[#This Row],[Titulo]],1))</f>
        <v>h</v>
      </c>
      <c r="AI216" t="str">
        <f>LOWER(LEFT(Table1345683[[#This Row],[Categoria]],1))</f>
        <v>c</v>
      </c>
      <c r="AJ216" t="str">
        <f>_xlfn.CONCAT(Table1345683[[#This Row],[ID]:[c021]])</f>
        <v>{id:106,title: "Himno a la cruz gloriosa", subtitle: "Homilía La Santa Pascua (Anónimo s. II)", category: "Catecumenado", moments: ["Adviento"], url: "/cantos/resucito/h/himnoalacruzgloriosa.html"},</v>
      </c>
      <c r="AK216" t="str">
        <f>UPPER(Table1345683[[#This Row],[Titulo]])</f>
        <v>HIMNO A LA CRUZ GLORIOSA</v>
      </c>
      <c r="AL216" t="str">
        <f>LOWER(SUBSTITUTE(Table1345683[[#This Row],[CANTO]], " ", ""))</f>
        <v>himnoalacruzgloriosa</v>
      </c>
      <c r="AM216" t="str">
        <f>Table1345683[[#This Row],[Subtitle5]]</f>
        <v>Homilía La Santa Pascua (Anónimo s. II)</v>
      </c>
      <c r="AO216" t="str">
        <f>[1]!Table1[[#Headers],[CANTO]]</f>
        <v>CANTO</v>
      </c>
      <c r="AP216" t="str">
        <f>Table1345683[[#This Row],[CANTO]]</f>
        <v>HIMNO A LA CRUZ GLORIOSA</v>
      </c>
    </row>
    <row r="217" spans="1:42" x14ac:dyDescent="0.35">
      <c r="A217">
        <v>228</v>
      </c>
      <c r="B217" t="s">
        <v>42</v>
      </c>
      <c r="C217">
        <v>114</v>
      </c>
      <c r="D217" t="s">
        <v>43</v>
      </c>
      <c r="E217" t="s">
        <v>44</v>
      </c>
      <c r="F217" t="s">
        <v>45</v>
      </c>
      <c r="G217" t="s">
        <v>296</v>
      </c>
      <c r="H217" t="s">
        <v>47</v>
      </c>
      <c r="I217" t="s">
        <v>48</v>
      </c>
      <c r="J217" t="s">
        <v>45</v>
      </c>
      <c r="K217" t="s">
        <v>297</v>
      </c>
      <c r="L217" t="s">
        <v>50</v>
      </c>
      <c r="M217" t="s">
        <v>51</v>
      </c>
      <c r="N217" t="s">
        <v>45</v>
      </c>
      <c r="O217" s="8" t="s">
        <v>162</v>
      </c>
      <c r="P217" t="s">
        <v>45</v>
      </c>
      <c r="Q217" t="s">
        <v>53</v>
      </c>
      <c r="R217" t="s">
        <v>45</v>
      </c>
      <c r="S217" t="s">
        <v>62</v>
      </c>
      <c r="T217" t="str">
        <f>IF(Table1345683[[#This Row],[Pentecostés]]="","",""", """)</f>
        <v/>
      </c>
      <c r="V217" t="str">
        <f>IF(Table1345683[[#This Row],[Virgen]]="","",""", """)</f>
        <v/>
      </c>
      <c r="X217" t="str">
        <f>IF(Table1345683[[#This Row],[Niños]]="","",""", """)</f>
        <v/>
      </c>
      <c r="Z217" t="str">
        <f>IF(Table1345683[[#This Row],[Laudes]]="","",""", """)</f>
        <v/>
      </c>
      <c r="AB217" t="str">
        <f>IF(Table1345683[[#This Row],[Entrada]]="","",""", """)</f>
        <v/>
      </c>
      <c r="AD217" t="s">
        <v>54</v>
      </c>
      <c r="AE217" s="4" t="str" cm="1">
        <f t="array" ref="AE21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AG217, "/", _xlpm.texto_limpio, ".html")
)</f>
        <v>/cantos/resucito/j/jacob.html</v>
      </c>
      <c r="AF217" t="s">
        <v>55</v>
      </c>
      <c r="AG217" t="str">
        <f>IF(Table1345683[[#This Row],[Categoria]]="Liturgia","liturgia",LOWER(LEFT(Table1345683[[#This Row],[Titulo]],1)))</f>
        <v>j</v>
      </c>
      <c r="AH217" t="str">
        <f>LOWER(LEFT(Table1345683[[#This Row],[Titulo]],1))</f>
        <v>j</v>
      </c>
      <c r="AI217" t="str">
        <f>LOWER(LEFT(Table1345683[[#This Row],[Categoria]],1))</f>
        <v>c</v>
      </c>
      <c r="AJ217" t="str">
        <f>_xlfn.CONCAT(Table1345683[[#This Row],[ID]:[c021]])</f>
        <v>{id:114,title: "Jacob", subtitle: "Genesis 32,23-29 ", category: "Catecumenado", moments: ["Nuevo Testamento"], url: "/cantos/resucito/j/jacob.html"},</v>
      </c>
      <c r="AK217" t="str">
        <f>UPPER(Table1345683[[#This Row],[Titulo]])</f>
        <v>JACOB</v>
      </c>
      <c r="AL217" t="str">
        <f>LOWER(SUBSTITUTE(Table1345683[[#This Row],[CANTO]], " ", ""))</f>
        <v>jacob</v>
      </c>
      <c r="AM217" t="str">
        <f>Table1345683[[#This Row],[Subtitle5]]</f>
        <v xml:space="preserve">Genesis 32,23-29 </v>
      </c>
      <c r="AO217" t="str">
        <f>[1]!Table1[[#Headers],[CANTO]]</f>
        <v>CANTO</v>
      </c>
      <c r="AP217" t="str">
        <f>Table1345683[[#This Row],[CANTO]]</f>
        <v>JACOB</v>
      </c>
    </row>
    <row r="218" spans="1:42" x14ac:dyDescent="0.35">
      <c r="A218">
        <v>229</v>
      </c>
      <c r="B218" t="s">
        <v>42</v>
      </c>
      <c r="C218">
        <v>146</v>
      </c>
      <c r="D218" t="s">
        <v>43</v>
      </c>
      <c r="E218" t="s">
        <v>44</v>
      </c>
      <c r="F218" t="s">
        <v>45</v>
      </c>
      <c r="G218" t="s">
        <v>357</v>
      </c>
      <c r="H218" t="s">
        <v>47</v>
      </c>
      <c r="I218" t="s">
        <v>48</v>
      </c>
      <c r="J218" t="s">
        <v>45</v>
      </c>
      <c r="K218" t="s">
        <v>358</v>
      </c>
      <c r="L218" t="s">
        <v>50</v>
      </c>
      <c r="M218" t="s">
        <v>51</v>
      </c>
      <c r="N218" t="s">
        <v>45</v>
      </c>
      <c r="O218" s="8" t="s">
        <v>162</v>
      </c>
      <c r="P218" t="s">
        <v>45</v>
      </c>
      <c r="Q218" t="s">
        <v>53</v>
      </c>
      <c r="R218" t="s">
        <v>45</v>
      </c>
      <c r="S218" t="s">
        <v>59</v>
      </c>
      <c r="T218" t="str">
        <f>IF(Table1345683[[#This Row],[Pentecostés]]="","",""", """)</f>
        <v>", "</v>
      </c>
      <c r="U218" t="s">
        <v>62</v>
      </c>
      <c r="V218" t="str">
        <f>IF(Table1345683[[#This Row],[Virgen]]="","",""", """)</f>
        <v/>
      </c>
      <c r="X218" t="str">
        <f>IF(Table1345683[[#This Row],[Niños]]="","",""", """)</f>
        <v/>
      </c>
      <c r="Z218" t="str">
        <f>IF(Table1345683[[#This Row],[Laudes]]="","",""", """)</f>
        <v/>
      </c>
      <c r="AB218" t="str">
        <f>IF(Table1345683[[#This Row],[Entrada]]="","",""", """)</f>
        <v/>
      </c>
      <c r="AD218" t="s">
        <v>54</v>
      </c>
      <c r="AE218" s="4" t="str" cm="1">
        <f t="array" ref="AE21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AG218, "/", _xlpm.texto_limpio, ".html")
)</f>
        <v>/cantos/resucito/n/ningunopuedeserviradossenores.html</v>
      </c>
      <c r="AF218" t="s">
        <v>55</v>
      </c>
      <c r="AG218" t="str">
        <f>IF(Table1345683[[#This Row],[Categoria]]="Liturgia","liturgia",LOWER(LEFT(Table1345683[[#This Row],[Titulo]],1)))</f>
        <v>n</v>
      </c>
      <c r="AH218" t="str">
        <f>LOWER(LEFT(Table1345683[[#This Row],[Titulo]],1))</f>
        <v>n</v>
      </c>
      <c r="AI218" t="str">
        <f>LOWER(LEFT(Table1345683[[#This Row],[Categoria]],1))</f>
        <v>c</v>
      </c>
      <c r="AJ218" t="str">
        <f>_xlfn.CONCAT(Table1345683[[#This Row],[ID]:[c021]])</f>
        <v>{id:146,title: "Ninguno puede servir a dos señores", subtitle: "Mateo 6,24-33 ", category: "Catecumenado", moments: ["Comunión", "Nuevo Testamento"], url: "/cantos/resucito/n/ningunopuedeserviradossenores.html"},</v>
      </c>
      <c r="AK218" t="str">
        <f>UPPER(Table1345683[[#This Row],[Titulo]])</f>
        <v>NINGUNO PUEDE SERVIR A DOS SEÑORES</v>
      </c>
      <c r="AL218" t="str">
        <f>LOWER(SUBSTITUTE(Table1345683[[#This Row],[CANTO]], " ", ""))</f>
        <v>ningunopuedeserviradosseñores</v>
      </c>
      <c r="AM218" t="str">
        <f>Table1345683[[#This Row],[Subtitle5]]</f>
        <v xml:space="preserve">Mateo 6,24-33 </v>
      </c>
      <c r="AO218" t="str">
        <f>[1]!Table1[[#Headers],[CANTO]]</f>
        <v>CANTO</v>
      </c>
      <c r="AP218" t="str">
        <f>Table1345683[[#This Row],[CANTO]]</f>
        <v>NINGUNO PUEDE SERVIR A DOS SEÑORES</v>
      </c>
    </row>
    <row r="219" spans="1:42" x14ac:dyDescent="0.35">
      <c r="A219">
        <v>230</v>
      </c>
      <c r="B219" t="s">
        <v>42</v>
      </c>
      <c r="C219">
        <v>149</v>
      </c>
      <c r="D219" t="s">
        <v>43</v>
      </c>
      <c r="E219" t="s">
        <v>44</v>
      </c>
      <c r="F219" t="s">
        <v>45</v>
      </c>
      <c r="G219" t="s">
        <v>363</v>
      </c>
      <c r="H219" t="s">
        <v>47</v>
      </c>
      <c r="I219" t="s">
        <v>48</v>
      </c>
      <c r="J219" t="s">
        <v>45</v>
      </c>
      <c r="K219" t="s">
        <v>364</v>
      </c>
      <c r="L219" t="s">
        <v>50</v>
      </c>
      <c r="M219" t="s">
        <v>51</v>
      </c>
      <c r="N219" t="s">
        <v>45</v>
      </c>
      <c r="O219" s="8" t="s">
        <v>162</v>
      </c>
      <c r="P219" t="s">
        <v>45</v>
      </c>
      <c r="Q219" t="s">
        <v>53</v>
      </c>
      <c r="R219" t="s">
        <v>45</v>
      </c>
      <c r="S219" t="s">
        <v>93</v>
      </c>
      <c r="T219" t="str">
        <f>IF(Table1345683[[#This Row],[Pentecostés]]="","",""", """)</f>
        <v/>
      </c>
      <c r="V219" t="str">
        <f>IF(Table1345683[[#This Row],[Virgen]]="","",""", """)</f>
        <v/>
      </c>
      <c r="X219" t="str">
        <f>IF(Table1345683[[#This Row],[Niños]]="","",""", """)</f>
        <v/>
      </c>
      <c r="Z219" t="str">
        <f>IF(Table1345683[[#This Row],[Laudes]]="","",""", """)</f>
        <v/>
      </c>
      <c r="AB219" t="str">
        <f>IF(Table1345683[[#This Row],[Entrada]]="","",""", """)</f>
        <v/>
      </c>
      <c r="AD219" t="s">
        <v>54</v>
      </c>
      <c r="AE219" s="4" t="str" cm="1">
        <f t="array" ref="AE21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AG219, "/", _xlpm.texto_limpio, ".html")
)</f>
        <v>/cantos/resucito/n/noresistaisalmal.html</v>
      </c>
      <c r="AF219" t="s">
        <v>55</v>
      </c>
      <c r="AG219" t="str">
        <f>IF(Table1345683[[#This Row],[Categoria]]="Liturgia","liturgia",LOWER(LEFT(Table1345683[[#This Row],[Titulo]],1)))</f>
        <v>n</v>
      </c>
      <c r="AH219" t="str">
        <f>LOWER(LEFT(Table1345683[[#This Row],[Titulo]],1))</f>
        <v>n</v>
      </c>
      <c r="AI219" t="str">
        <f>LOWER(LEFT(Table1345683[[#This Row],[Categoria]],1))</f>
        <v>c</v>
      </c>
      <c r="AJ219" t="str">
        <f>_xlfn.CONCAT(Table1345683[[#This Row],[ID]:[c021]])</f>
        <v>{id:149,title: "No resistáis al mal", subtitle: "Mateo 5,38ss", category: "Catecumenado", moments: ["Adviento"], url: "/cantos/resucito/n/noresistaisalmal.html"},</v>
      </c>
      <c r="AK219" t="str">
        <f>UPPER(Table1345683[[#This Row],[Titulo]])</f>
        <v>NO RESISTÁIS AL MAL</v>
      </c>
      <c r="AL219" t="str">
        <f>LOWER(SUBSTITUTE(Table1345683[[#This Row],[CANTO]], " ", ""))</f>
        <v>noresistáisalmal</v>
      </c>
      <c r="AM219" t="str">
        <f>Table1345683[[#This Row],[Subtitle5]]</f>
        <v>Mateo 5,38ss</v>
      </c>
      <c r="AO219" t="str">
        <f>[1]!Table1[[#Headers],[CANTO]]</f>
        <v>CANTO</v>
      </c>
      <c r="AP219" t="str">
        <f>Table1345683[[#This Row],[CANTO]]</f>
        <v>NO RESISTÁIS AL MAL</v>
      </c>
    </row>
    <row r="220" spans="1:42" x14ac:dyDescent="0.35">
      <c r="A220">
        <v>231</v>
      </c>
      <c r="B220" t="s">
        <v>42</v>
      </c>
      <c r="C220">
        <v>150</v>
      </c>
      <c r="D220" t="s">
        <v>43</v>
      </c>
      <c r="E220" t="s">
        <v>44</v>
      </c>
      <c r="F220" t="s">
        <v>45</v>
      </c>
      <c r="G220" t="s">
        <v>365</v>
      </c>
      <c r="H220" t="s">
        <v>47</v>
      </c>
      <c r="I220" t="s">
        <v>48</v>
      </c>
      <c r="J220" t="s">
        <v>45</v>
      </c>
      <c r="K220" t="s">
        <v>366</v>
      </c>
      <c r="L220" t="s">
        <v>50</v>
      </c>
      <c r="M220" t="s">
        <v>51</v>
      </c>
      <c r="N220" t="s">
        <v>45</v>
      </c>
      <c r="O220" s="8" t="s">
        <v>162</v>
      </c>
      <c r="P220" t="s">
        <v>45</v>
      </c>
      <c r="Q220" t="s">
        <v>53</v>
      </c>
      <c r="R220" t="s">
        <v>45</v>
      </c>
      <c r="S220" t="s">
        <v>66</v>
      </c>
      <c r="T220" t="str">
        <f>IF(Table1345683[[#This Row],[Pentecostés]]="","",""", """)</f>
        <v/>
      </c>
      <c r="V220" t="str">
        <f>IF(Table1345683[[#This Row],[Virgen]]="","",""", """)</f>
        <v/>
      </c>
      <c r="X220" t="str">
        <f>IF(Table1345683[[#This Row],[Niños]]="","",""", """)</f>
        <v/>
      </c>
      <c r="Z220" t="str">
        <f>IF(Table1345683[[#This Row],[Laudes]]="","",""", """)</f>
        <v/>
      </c>
      <c r="AB220" t="str">
        <f>IF(Table1345683[[#This Row],[Entrada]]="","",""", """)</f>
        <v/>
      </c>
      <c r="AD220" t="s">
        <v>54</v>
      </c>
      <c r="AE220" s="4" t="str" cm="1">
        <f t="array" ref="AE22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AG220, "/", _xlpm.texto_limpio, ".html")
)</f>
        <v>/cantos/resucito/n/nosufrasporlosmalvados.html</v>
      </c>
      <c r="AF220" t="s">
        <v>55</v>
      </c>
      <c r="AG220" t="str">
        <f>IF(Table1345683[[#This Row],[Categoria]]="Liturgia","liturgia",LOWER(LEFT(Table1345683[[#This Row],[Titulo]],1)))</f>
        <v>n</v>
      </c>
      <c r="AH220" t="str">
        <f>LOWER(LEFT(Table1345683[[#This Row],[Titulo]],1))</f>
        <v>n</v>
      </c>
      <c r="AI220" t="str">
        <f>LOWER(LEFT(Table1345683[[#This Row],[Categoria]],1))</f>
        <v>c</v>
      </c>
      <c r="AJ220" t="str">
        <f>_xlfn.CONCAT(Table1345683[[#This Row],[ID]:[c021]])</f>
        <v>{id:150,title: "No sufras por los malvados", subtitle: "Sal 37 (36)", category: "Catecumenado", moments: ["Antiguo Testamento"], url: "/cantos/resucito/n/nosufrasporlosmalvados.html"},</v>
      </c>
      <c r="AK220" t="str">
        <f>UPPER(Table1345683[[#This Row],[Titulo]])</f>
        <v>NO SUFRAS POR LOS MALVADOS</v>
      </c>
      <c r="AL220" t="str">
        <f>LOWER(SUBSTITUTE(Table1345683[[#This Row],[CANTO]], " ", ""))</f>
        <v>nosufrasporlosmalvados</v>
      </c>
      <c r="AM220" t="str">
        <f>Table1345683[[#This Row],[Subtitle5]]</f>
        <v>Sal 37 (36)</v>
      </c>
      <c r="AO220" t="str">
        <f>[1]!Table1[[#Headers],[CANTO]]</f>
        <v>CANTO</v>
      </c>
      <c r="AP220" t="str">
        <f>Table1345683[[#This Row],[CANTO]]</f>
        <v>NO SUFRAS POR LOS MALVADOS</v>
      </c>
    </row>
    <row r="221" spans="1:42" x14ac:dyDescent="0.35">
      <c r="A221">
        <v>232</v>
      </c>
      <c r="B221" t="s">
        <v>42</v>
      </c>
      <c r="C221">
        <v>157</v>
      </c>
      <c r="D221" t="s">
        <v>43</v>
      </c>
      <c r="E221" t="s">
        <v>44</v>
      </c>
      <c r="F221" t="s">
        <v>45</v>
      </c>
      <c r="G221" t="s">
        <v>379</v>
      </c>
      <c r="H221" t="s">
        <v>47</v>
      </c>
      <c r="I221" t="s">
        <v>48</v>
      </c>
      <c r="J221" t="s">
        <v>45</v>
      </c>
      <c r="K221" t="s">
        <v>380</v>
      </c>
      <c r="L221" t="s">
        <v>50</v>
      </c>
      <c r="M221" t="s">
        <v>51</v>
      </c>
      <c r="N221" t="s">
        <v>45</v>
      </c>
      <c r="O221" s="8" t="s">
        <v>162</v>
      </c>
      <c r="P221" t="s">
        <v>45</v>
      </c>
      <c r="Q221" t="s">
        <v>53</v>
      </c>
      <c r="R221" t="s">
        <v>45</v>
      </c>
      <c r="T221" t="str">
        <f>IF(Table1345683[[#This Row],[Pentecostés]]="","",""", """)</f>
        <v/>
      </c>
      <c r="V221" t="str">
        <f>IF(Table1345683[[#This Row],[Virgen]]="","",""", """)</f>
        <v/>
      </c>
      <c r="X221" t="str">
        <f>IF(Table1345683[[#This Row],[Niños]]="","",""", """)</f>
        <v/>
      </c>
      <c r="Z221" t="str">
        <f>IF(Table1345683[[#This Row],[Laudes]]="","",""", """)</f>
        <v/>
      </c>
      <c r="AB221" t="str">
        <f>IF(Table1345683[[#This Row],[Entrada]]="","",""", """)</f>
        <v/>
      </c>
      <c r="AD221" t="s">
        <v>54</v>
      </c>
      <c r="AE221" s="4" t="str" cm="1">
        <f t="array" ref="AE22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AG221, "/", _xlpm.texto_limpio, ".html")
)</f>
        <v>/cantos/resucito/o/ohsenormicorazonyanoesambicioso.html</v>
      </c>
      <c r="AF221" t="s">
        <v>55</v>
      </c>
      <c r="AG221" t="str">
        <f>IF(Table1345683[[#This Row],[Categoria]]="Liturgia","liturgia",LOWER(LEFT(Table1345683[[#This Row],[Titulo]],1)))</f>
        <v>o</v>
      </c>
      <c r="AH221" t="str">
        <f>LOWER(LEFT(Table1345683[[#This Row],[Titulo]],1))</f>
        <v>o</v>
      </c>
      <c r="AI221" t="str">
        <f>LOWER(LEFT(Table1345683[[#This Row],[Categoria]],1))</f>
        <v>c</v>
      </c>
      <c r="AJ221" t="str">
        <f>_xlfn.CONCAT(Table1345683[[#This Row],[ID]:[c021]])</f>
        <v>{id:157,title: "Oh Señor, mi corazón ya no es ambicioso", subtitle: "Sal 131 (130)", category: "Catecumenado", moments: [""], url: "/cantos/resucito/o/ohsenormicorazonyanoesambicioso.html"},</v>
      </c>
      <c r="AK221" t="str">
        <f>UPPER(Table1345683[[#This Row],[Titulo]])</f>
        <v>OH SEÑOR, MI CORAZÓN YA NO ES AMBICIOSO</v>
      </c>
      <c r="AL221" t="str">
        <f>LOWER(SUBSTITUTE(Table1345683[[#This Row],[CANTO]], " ", ""))</f>
        <v>ohseñor,micorazónyanoesambicioso</v>
      </c>
      <c r="AM221" t="str">
        <f>Table1345683[[#This Row],[Subtitle5]]</f>
        <v>Sal 131 (130)</v>
      </c>
      <c r="AO221" t="str">
        <f>[1]!Table1[[#Headers],[CANTO]]</f>
        <v>CANTO</v>
      </c>
      <c r="AP221" t="str">
        <f>Table1345683[[#This Row],[CANTO]]</f>
        <v>OH SEÑOR, MI CORAZÓN YA NO ES AMBICIOSO</v>
      </c>
    </row>
    <row r="222" spans="1:42" x14ac:dyDescent="0.35">
      <c r="A222">
        <v>233</v>
      </c>
      <c r="B222" t="s">
        <v>42</v>
      </c>
      <c r="C222">
        <v>197</v>
      </c>
      <c r="D222" t="s">
        <v>43</v>
      </c>
      <c r="E222" t="s">
        <v>44</v>
      </c>
      <c r="F222" t="s">
        <v>45</v>
      </c>
      <c r="G222" t="s">
        <v>443</v>
      </c>
      <c r="H222" t="s">
        <v>47</v>
      </c>
      <c r="I222" t="s">
        <v>48</v>
      </c>
      <c r="J222" t="s">
        <v>45</v>
      </c>
      <c r="K222" t="s">
        <v>444</v>
      </c>
      <c r="L222" t="s">
        <v>50</v>
      </c>
      <c r="M222" t="s">
        <v>51</v>
      </c>
      <c r="N222" t="s">
        <v>45</v>
      </c>
      <c r="O222" s="8" t="s">
        <v>162</v>
      </c>
      <c r="P222" t="s">
        <v>45</v>
      </c>
      <c r="Q222" t="s">
        <v>53</v>
      </c>
      <c r="R222" t="s">
        <v>45</v>
      </c>
      <c r="S222" t="s">
        <v>20</v>
      </c>
      <c r="T222" t="str">
        <f>IF(Table1345683[[#This Row],[Pentecostés]]="","",""", """)</f>
        <v>", "</v>
      </c>
      <c r="U222" t="s">
        <v>28</v>
      </c>
      <c r="V222" t="str">
        <f>IF(Table1345683[[#This Row],[Virgen]]="","",""", """)</f>
        <v/>
      </c>
      <c r="X222" t="str">
        <f>IF(Table1345683[[#This Row],[Niños]]="","",""", """)</f>
        <v/>
      </c>
      <c r="Z222" t="str">
        <f>IF(Table1345683[[#This Row],[Laudes]]="","",""", """)</f>
        <v/>
      </c>
      <c r="AB222" t="str">
        <f>IF(Table1345683[[#This Row],[Entrada]]="","",""", """)</f>
        <v/>
      </c>
      <c r="AD222" t="s">
        <v>54</v>
      </c>
      <c r="AE222" s="4" t="str" cm="1">
        <f t="array" ref="AE22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AG222, "/", _xlpm.texto_limpio, ".html")
)</f>
        <v>/cantos/resucito/s/senortumeescrutasyconoces.html</v>
      </c>
      <c r="AF222" t="s">
        <v>55</v>
      </c>
      <c r="AG222" t="str">
        <f>IF(Table1345683[[#This Row],[Categoria]]="Liturgia","liturgia",LOWER(LEFT(Table1345683[[#This Row],[Titulo]],1)))</f>
        <v>s</v>
      </c>
      <c r="AH222" t="str">
        <f>LOWER(LEFT(Table1345683[[#This Row],[Titulo]],1))</f>
        <v>s</v>
      </c>
      <c r="AI222" t="str">
        <f>LOWER(LEFT(Table1345683[[#This Row],[Categoria]],1))</f>
        <v>c</v>
      </c>
      <c r="AJ222" t="str">
        <f>_xlfn.CONCAT(Table1345683[[#This Row],[ID]:[c021]])</f>
        <v>{id:197,title: "Señor, tú me escrutas y conoces", subtitle: "Sal 139 (138)", category: "Catecumenado", moments: ["Pentecostés", "Entrada"], url: "/cantos/resucito/s/senortumeescrutasyconoces.html"},</v>
      </c>
      <c r="AK222" t="str">
        <f>UPPER(Table1345683[[#This Row],[Titulo]])</f>
        <v>SEÑOR, TÚ ME ESCRUTAS Y CONOCES</v>
      </c>
      <c r="AL222" t="str">
        <f>LOWER(SUBSTITUTE(Table1345683[[#This Row],[CANTO]], " ", ""))</f>
        <v>señor,túmeescrutasyconoces</v>
      </c>
      <c r="AM222" t="str">
        <f>Table1345683[[#This Row],[Subtitle5]]</f>
        <v>Sal 139 (138)</v>
      </c>
      <c r="AO222" t="str">
        <f>[1]!Table1[[#Headers],[CANTO]]</f>
        <v>CANTO</v>
      </c>
      <c r="AP222" t="str">
        <f>Table1345683[[#This Row],[CANTO]]</f>
        <v>SEÑOR, TÚ ME ESCRUTAS Y CONOCES</v>
      </c>
    </row>
    <row r="223" spans="1:42" x14ac:dyDescent="0.35">
      <c r="A223">
        <v>234</v>
      </c>
      <c r="B223" t="s">
        <v>42</v>
      </c>
      <c r="C223">
        <v>199</v>
      </c>
      <c r="D223" t="s">
        <v>43</v>
      </c>
      <c r="E223" t="s">
        <v>44</v>
      </c>
      <c r="F223" t="s">
        <v>45</v>
      </c>
      <c r="G223" t="s">
        <v>447</v>
      </c>
      <c r="H223" t="s">
        <v>47</v>
      </c>
      <c r="I223" t="s">
        <v>48</v>
      </c>
      <c r="J223" t="s">
        <v>45</v>
      </c>
      <c r="K223" t="s">
        <v>448</v>
      </c>
      <c r="L223" t="s">
        <v>50</v>
      </c>
      <c r="M223" t="s">
        <v>51</v>
      </c>
      <c r="N223" t="s">
        <v>45</v>
      </c>
      <c r="O223" s="8" t="s">
        <v>162</v>
      </c>
      <c r="P223" t="s">
        <v>45</v>
      </c>
      <c r="Q223" t="s">
        <v>53</v>
      </c>
      <c r="R223" t="s">
        <v>45</v>
      </c>
      <c r="S223" t="s">
        <v>65</v>
      </c>
      <c r="T223" t="str">
        <f>IF(Table1345683[[#This Row],[Pentecostés]]="","",""", """)</f>
        <v>", "</v>
      </c>
      <c r="U223" t="s">
        <v>26</v>
      </c>
      <c r="V223" t="str">
        <f>IF(Table1345683[[#This Row],[Virgen]]="","",""", """)</f>
        <v>", "</v>
      </c>
      <c r="W223" t="s">
        <v>59</v>
      </c>
      <c r="X223" t="str">
        <f>IF(Table1345683[[#This Row],[Niños]]="","",""", """)</f>
        <v/>
      </c>
      <c r="Z223" t="str">
        <f>IF(Table1345683[[#This Row],[Laudes]]="","",""", """)</f>
        <v/>
      </c>
      <c r="AB223" t="str">
        <f>IF(Table1345683[[#This Row],[Entrada]]="","",""", """)</f>
        <v/>
      </c>
      <c r="AD223" t="s">
        <v>54</v>
      </c>
      <c r="AE223" s="4" t="str" cm="1">
        <f t="array" ref="AE22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AG223, "/", _xlpm.texto_limpio, ".html")
)</f>
        <v>/cantos/resucito/s/shemaisrael.html</v>
      </c>
      <c r="AF223" t="s">
        <v>55</v>
      </c>
      <c r="AG223" t="str">
        <f>IF(Table1345683[[#This Row],[Categoria]]="Liturgia","liturgia",LOWER(LEFT(Table1345683[[#This Row],[Titulo]],1)))</f>
        <v>s</v>
      </c>
      <c r="AH223" t="str">
        <f>LOWER(LEFT(Table1345683[[#This Row],[Titulo]],1))</f>
        <v>s</v>
      </c>
      <c r="AI223" t="str">
        <f>LOWER(LEFT(Table1345683[[#This Row],[Categoria]],1))</f>
        <v>c</v>
      </c>
      <c r="AJ223" t="str">
        <f>_xlfn.CONCAT(Table1345683[[#This Row],[ID]:[c021]])</f>
        <v>{id:199,title: "Shemá Israel", subtitle: "Dt 6,4-9", category: "Catecumenado", moments: ["Cuaresma", "Laudes", "Comunión"], url: "/cantos/resucito/s/shemaisrael.html"},</v>
      </c>
      <c r="AK223" t="str">
        <f>UPPER(Table1345683[[#This Row],[Titulo]])</f>
        <v>SHEMÁ ISRAEL</v>
      </c>
      <c r="AL223" t="str">
        <f>LOWER(SUBSTITUTE(Table1345683[[#This Row],[CANTO]], " ", ""))</f>
        <v>shemáisrael</v>
      </c>
      <c r="AM223" t="str">
        <f>Table1345683[[#This Row],[Subtitle5]]</f>
        <v>Dt 6,4-9</v>
      </c>
      <c r="AO223" t="str">
        <f>[1]!Table1[[#Headers],[CANTO]]</f>
        <v>CANTO</v>
      </c>
      <c r="AP223" t="str">
        <f>Table1345683[[#This Row],[CANTO]]</f>
        <v>SHEMÁ ISRAEL</v>
      </c>
    </row>
    <row r="224" spans="1:42" x14ac:dyDescent="0.35">
      <c r="A224">
        <v>235</v>
      </c>
      <c r="B224" t="s">
        <v>42</v>
      </c>
      <c r="C224">
        <v>205</v>
      </c>
      <c r="D224" t="s">
        <v>43</v>
      </c>
      <c r="E224" t="s">
        <v>44</v>
      </c>
      <c r="F224" t="s">
        <v>45</v>
      </c>
      <c r="G224" t="s">
        <v>459</v>
      </c>
      <c r="H224" t="s">
        <v>47</v>
      </c>
      <c r="I224" t="s">
        <v>48</v>
      </c>
      <c r="J224" t="s">
        <v>45</v>
      </c>
      <c r="K224" t="s">
        <v>460</v>
      </c>
      <c r="L224" t="s">
        <v>50</v>
      </c>
      <c r="M224" t="s">
        <v>51</v>
      </c>
      <c r="N224" t="s">
        <v>45</v>
      </c>
      <c r="O224" s="8" t="s">
        <v>162</v>
      </c>
      <c r="P224" t="s">
        <v>45</v>
      </c>
      <c r="Q224" t="s">
        <v>53</v>
      </c>
      <c r="R224" t="s">
        <v>45</v>
      </c>
      <c r="S224" t="s">
        <v>28</v>
      </c>
      <c r="T224" t="str">
        <f>IF(Table1345683[[#This Row],[Pentecostés]]="","",""", """)</f>
        <v>", "</v>
      </c>
      <c r="U224" t="s">
        <v>66</v>
      </c>
      <c r="V224" t="str">
        <f>IF(Table1345683[[#This Row],[Virgen]]="","",""", """)</f>
        <v/>
      </c>
      <c r="X224" t="str">
        <f>IF(Table1345683[[#This Row],[Niños]]="","",""", """)</f>
        <v/>
      </c>
      <c r="Z224" t="str">
        <f>IF(Table1345683[[#This Row],[Laudes]]="","",""", """)</f>
        <v/>
      </c>
      <c r="AB224" t="str">
        <f>IF(Table1345683[[#This Row],[Entrada]]="","",""", """)</f>
        <v/>
      </c>
      <c r="AD224" t="s">
        <v>54</v>
      </c>
      <c r="AE224" s="4" t="str" cm="1">
        <f t="array" ref="AE22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AG224, "/", _xlpm.texto_limpio, ".html")
)</f>
        <v>/cantos/resucito/s/sientatesolitarioysilencioso.html</v>
      </c>
      <c r="AF224" t="s">
        <v>55</v>
      </c>
      <c r="AG224" t="str">
        <f>IF(Table1345683[[#This Row],[Categoria]]="Liturgia","liturgia",LOWER(LEFT(Table1345683[[#This Row],[Titulo]],1)))</f>
        <v>s</v>
      </c>
      <c r="AH224" t="str">
        <f>LOWER(LEFT(Table1345683[[#This Row],[Titulo]],1))</f>
        <v>s</v>
      </c>
      <c r="AI224" t="str">
        <f>LOWER(LEFT(Table1345683[[#This Row],[Categoria]],1))</f>
        <v>c</v>
      </c>
      <c r="AJ224" t="str">
        <f>_xlfn.CONCAT(Table1345683[[#This Row],[ID]:[c021]])</f>
        <v>{id:205,title: "Siéntate solitario y silencioso", subtitle: "Lamentaciones 3", category: "Catecumenado", moments: ["Entrada", "Antiguo Testamento"], url: "/cantos/resucito/s/sientatesolitarioysilencioso.html"},</v>
      </c>
      <c r="AK224" t="str">
        <f>UPPER(Table1345683[[#This Row],[Titulo]])</f>
        <v>SIÉNTATE SOLITARIO Y SILENCIOSO</v>
      </c>
      <c r="AL224" t="str">
        <f>LOWER(SUBSTITUTE(Table1345683[[#This Row],[CANTO]], " ", ""))</f>
        <v>siéntatesolitarioysilencioso</v>
      </c>
      <c r="AM224" t="str">
        <f>Table1345683[[#This Row],[Subtitle5]]</f>
        <v>Lamentaciones 3</v>
      </c>
      <c r="AO224" t="str">
        <f>[1]!Table1[[#Headers],[CANTO]]</f>
        <v>CANTO</v>
      </c>
      <c r="AP224" t="str">
        <f>Table1345683[[#This Row],[CANTO]]</f>
        <v>SIÉNTATE SOLITARIO Y SILENCIOSO</v>
      </c>
    </row>
    <row r="225" spans="1:42" x14ac:dyDescent="0.35">
      <c r="A225">
        <v>236</v>
      </c>
      <c r="B225" t="s">
        <v>42</v>
      </c>
      <c r="C225">
        <v>214</v>
      </c>
      <c r="D225" t="s">
        <v>43</v>
      </c>
      <c r="E225" t="s">
        <v>44</v>
      </c>
      <c r="F225" t="s">
        <v>45</v>
      </c>
      <c r="G225" t="s">
        <v>476</v>
      </c>
      <c r="H225" t="s">
        <v>47</v>
      </c>
      <c r="I225" t="s">
        <v>48</v>
      </c>
      <c r="J225" t="s">
        <v>45</v>
      </c>
      <c r="K225" t="s">
        <v>477</v>
      </c>
      <c r="L225" t="s">
        <v>50</v>
      </c>
      <c r="M225" t="s">
        <v>51</v>
      </c>
      <c r="N225" t="s">
        <v>45</v>
      </c>
      <c r="O225" s="8" t="s">
        <v>162</v>
      </c>
      <c r="P225" t="s">
        <v>45</v>
      </c>
      <c r="Q225" t="s">
        <v>53</v>
      </c>
      <c r="R225" t="s">
        <v>45</v>
      </c>
      <c r="S225" t="s">
        <v>18</v>
      </c>
      <c r="T225" t="str">
        <f>IF(Table1345683[[#This Row],[Pentecostés]]="","",""", """)</f>
        <v>", "</v>
      </c>
      <c r="U225" t="s">
        <v>20</v>
      </c>
      <c r="V225" t="str">
        <f>IF(Table1345683[[#This Row],[Virgen]]="","",""", """)</f>
        <v>", "</v>
      </c>
      <c r="W225" t="s">
        <v>101</v>
      </c>
      <c r="X225" t="str">
        <f>IF(Table1345683[[#This Row],[Niños]]="","",""", """)</f>
        <v/>
      </c>
      <c r="Z225" t="str">
        <f>IF(Table1345683[[#This Row],[Laudes]]="","",""", """)</f>
        <v/>
      </c>
      <c r="AB225" t="str">
        <f>IF(Table1345683[[#This Row],[Entrada]]="","",""", """)</f>
        <v/>
      </c>
      <c r="AD225" t="s">
        <v>54</v>
      </c>
      <c r="AE225" s="4" t="str" cm="1">
        <f t="array" ref="AE22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AG225, "/", _xlpm.texto_limpio, ".html")
)</f>
        <v>/cantos/resucito/t/tueresmiesperanzasenor.html</v>
      </c>
      <c r="AF225" t="s">
        <v>55</v>
      </c>
      <c r="AG225" t="str">
        <f>IF(Table1345683[[#This Row],[Categoria]]="Liturgia","liturgia",LOWER(LEFT(Table1345683[[#This Row],[Titulo]],1)))</f>
        <v>t</v>
      </c>
      <c r="AH225" t="str">
        <f>LOWER(LEFT(Table1345683[[#This Row],[Titulo]],1))</f>
        <v>t</v>
      </c>
      <c r="AI225" t="str">
        <f>LOWER(LEFT(Table1345683[[#This Row],[Categoria]],1))</f>
        <v>c</v>
      </c>
      <c r="AJ225" t="str">
        <f>_xlfn.CONCAT(Table1345683[[#This Row],[ID]:[c021]])</f>
        <v>{id:214,title: "Tú eres mi esperanza, Señor", subtitle: "Oda XXIX de Salomón", category: "Catecumenado", moments: ["Pascua", "Pentecostés", "Paz"], url: "/cantos/resucito/t/tueresmiesperanzasenor.html"},</v>
      </c>
      <c r="AK225" t="str">
        <f>UPPER(Table1345683[[#This Row],[Titulo]])</f>
        <v>TÚ ERES MI ESPERANZA, SEÑOR</v>
      </c>
      <c r="AL225" t="str">
        <f>LOWER(SUBSTITUTE(Table1345683[[#This Row],[CANTO]], " ", ""))</f>
        <v>túeresmiesperanza,señor</v>
      </c>
      <c r="AM225" t="str">
        <f>Table1345683[[#This Row],[Subtitle5]]</f>
        <v>Oda XXIX de Salomón</v>
      </c>
      <c r="AO225" t="str">
        <f>[1]!Table1[[#Headers],[CANTO]]</f>
        <v>CANTO</v>
      </c>
      <c r="AP225" t="str">
        <f>Table1345683[[#This Row],[CANTO]]</f>
        <v>TÚ ERES MI ESPERANZA, SEÑOR</v>
      </c>
    </row>
    <row r="226" spans="1:42" x14ac:dyDescent="0.35">
      <c r="A226">
        <v>237</v>
      </c>
      <c r="B226" t="s">
        <v>42</v>
      </c>
      <c r="C226">
        <v>1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45</v>
      </c>
      <c r="K226" t="s">
        <v>49</v>
      </c>
      <c r="L226" t="s">
        <v>50</v>
      </c>
      <c r="M226" t="s">
        <v>51</v>
      </c>
      <c r="N226" t="s">
        <v>45</v>
      </c>
      <c r="O226" s="3" t="s">
        <v>52</v>
      </c>
      <c r="P226" t="s">
        <v>45</v>
      </c>
      <c r="Q226" t="s">
        <v>53</v>
      </c>
      <c r="R226" t="s">
        <v>45</v>
      </c>
      <c r="S226" t="s">
        <v>18</v>
      </c>
      <c r="T226" t="str">
        <f>IF(Table1345683[[#This Row],[Pentecostés]]="","",""", """)</f>
        <v>", "</v>
      </c>
      <c r="U226" t="s">
        <v>20</v>
      </c>
      <c r="V226" t="str">
        <f>IF(Table1345683[[#This Row],[Virgen]]="","",""", """)</f>
        <v>", "</v>
      </c>
      <c r="W226" t="s">
        <v>28</v>
      </c>
      <c r="X226" t="str">
        <f>IF(Table1345683[[#This Row],[Niños]]="","",""", """)</f>
        <v/>
      </c>
      <c r="Z226" t="str">
        <f>IF(Table1345683[[#This Row],[Laudes]]="","",""", """)</f>
        <v/>
      </c>
      <c r="AB226" t="str">
        <f>IF(Table1345683[[#This Row],[Entrada]]="","",""", """)</f>
        <v/>
      </c>
      <c r="AD226" t="s">
        <v>54</v>
      </c>
      <c r="AE226" s="4" t="str" cm="1">
        <f t="array" ref="AE22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AG226, "/", _xlpm.texto_limpio, ".html")
)</f>
        <v>/cantos/resucito/a/alacenadelcordero.html</v>
      </c>
      <c r="AF226" t="s">
        <v>55</v>
      </c>
      <c r="AG226" t="str">
        <f>IF(Table1345683[[#This Row],[Categoria]]="Liturgia","liturgia",LOWER(LEFT(Table1345683[[#This Row],[Titulo]],1)))</f>
        <v>a</v>
      </c>
      <c r="AH226" t="str">
        <f>LOWER(LEFT(Table1345683[[#This Row],[Titulo]],1))</f>
        <v>a</v>
      </c>
      <c r="AI226" t="str">
        <f>LOWER(LEFT(Table1345683[[#This Row],[Categoria]],1))</f>
        <v>e</v>
      </c>
      <c r="AJ226" t="str">
        <f>_xlfn.CONCAT(Table1345683[[#This Row],[ID]:[c021]])</f>
        <v>{id:1,title: "A la cena del Cordero", subtitle: "Himno lat. «Ad cenam Agni providi»", category: "Eleccion", moments: ["Pascua", "Pentecostés", "Entrada"], url: "/cantos/resucito/a/alacenadelcordero.html"},</v>
      </c>
      <c r="AK226" t="str">
        <f>UPPER(Table1345683[[#This Row],[Titulo]])</f>
        <v>A LA CENA DEL CORDERO</v>
      </c>
      <c r="AL226" t="str">
        <f>LOWER(SUBSTITUTE(Table1345683[[#This Row],[CANTO]], " ", ""))</f>
        <v>alacenadelcordero</v>
      </c>
      <c r="AM226" t="str">
        <f>Table1345683[[#This Row],[Subtitle5]]</f>
        <v>Himno lat. «Ad cenam Agni providi»</v>
      </c>
      <c r="AO226" t="str">
        <f>[1]!Table1[[#Headers],[CANTO]]</f>
        <v>CANTO</v>
      </c>
      <c r="AP226" t="str">
        <f>Table1345683[[#This Row],[CANTO]]</f>
        <v>A LA CENA DEL CORDERO</v>
      </c>
    </row>
    <row r="227" spans="1:42" x14ac:dyDescent="0.35">
      <c r="A227">
        <v>238</v>
      </c>
      <c r="B227" t="s">
        <v>42</v>
      </c>
      <c r="C227">
        <v>12</v>
      </c>
      <c r="D227" t="s">
        <v>43</v>
      </c>
      <c r="E227" t="s">
        <v>44</v>
      </c>
      <c r="F227" t="s">
        <v>45</v>
      </c>
      <c r="G227" t="s">
        <v>84</v>
      </c>
      <c r="H227" t="s">
        <v>47</v>
      </c>
      <c r="I227" t="s">
        <v>48</v>
      </c>
      <c r="J227" t="s">
        <v>45</v>
      </c>
      <c r="K227" t="s">
        <v>85</v>
      </c>
      <c r="L227" t="s">
        <v>50</v>
      </c>
      <c r="M227" t="s">
        <v>51</v>
      </c>
      <c r="N227" t="s">
        <v>45</v>
      </c>
      <c r="O227" s="3" t="s">
        <v>52</v>
      </c>
      <c r="P227" t="s">
        <v>45</v>
      </c>
      <c r="Q227" t="s">
        <v>53</v>
      </c>
      <c r="R227" t="s">
        <v>45</v>
      </c>
      <c r="S227" t="s">
        <v>65</v>
      </c>
      <c r="T227" t="str">
        <f>IF(Table1345683[[#This Row],[Pentecostés]]="","",""", """)</f>
        <v>", "</v>
      </c>
      <c r="U227" t="s">
        <v>26</v>
      </c>
      <c r="V227" t="str">
        <f>IF(Table1345683[[#This Row],[Virgen]]="","",""", """)</f>
        <v>", "</v>
      </c>
      <c r="W227" t="s">
        <v>66</v>
      </c>
      <c r="X227" t="str">
        <f>IF(Table1345683[[#This Row],[Niños]]="","",""", """)</f>
        <v/>
      </c>
      <c r="Z227" t="str">
        <f>IF(Table1345683[[#This Row],[Laudes]]="","",""", """)</f>
        <v/>
      </c>
      <c r="AB227" t="str">
        <f>IF(Table1345683[[#This Row],[Entrada]]="","",""", """)</f>
        <v/>
      </c>
      <c r="AD227" t="s">
        <v>54</v>
      </c>
      <c r="AE227" s="4" t="str" cm="1">
        <f t="array" ref="AE22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AG227, "/", _xlpm.texto_limpio, ".html")
)</f>
        <v>/cantos/resucito/a/adondeteescondisteamado.html</v>
      </c>
      <c r="AF227" t="s">
        <v>55</v>
      </c>
      <c r="AG227" t="str">
        <f>IF(Table1345683[[#This Row],[Categoria]]="Liturgia","liturgia",LOWER(LEFT(Table1345683[[#This Row],[Titulo]],1)))</f>
        <v>a</v>
      </c>
      <c r="AH227" t="str">
        <f>LOWER(LEFT(Table1345683[[#This Row],[Titulo]],1))</f>
        <v>a</v>
      </c>
      <c r="AI227" t="str">
        <f>LOWER(LEFT(Table1345683[[#This Row],[Categoria]],1))</f>
        <v>e</v>
      </c>
      <c r="AJ227" t="str">
        <f>_xlfn.CONCAT(Table1345683[[#This Row],[ID]:[c021]])</f>
        <v>{id:12,title: "Adónde te escondiste, Amado", subtitle: "Cántico espiritual (San Juan de la Cruz) ", category: "Eleccion", moments: ["Cuaresma", "Laudes", "Antiguo Testamento"], url: "/cantos/resucito/a/adondeteescondisteamado.html"},</v>
      </c>
      <c r="AK227" t="str">
        <f>UPPER(Table1345683[[#This Row],[Titulo]])</f>
        <v>ADÓNDE TE ESCONDISTE, AMADO</v>
      </c>
      <c r="AL227" t="str">
        <f>LOWER(SUBSTITUTE(Table1345683[[#This Row],[CANTO]], " ", ""))</f>
        <v>adóndeteescondiste,amado</v>
      </c>
      <c r="AM227" t="str">
        <f>Table1345683[[#This Row],[Subtitle5]]</f>
        <v xml:space="preserve">Cántico espiritual (San Juan de la Cruz) </v>
      </c>
      <c r="AO227" t="str">
        <f>[1]!Table1[[#Headers],[CANTO]]</f>
        <v>CANTO</v>
      </c>
      <c r="AP227" t="str">
        <f>Table1345683[[#This Row],[CANTO]]</f>
        <v>ADÓNDE TE ESCONDISTE, AMADO</v>
      </c>
    </row>
    <row r="228" spans="1:42" x14ac:dyDescent="0.35">
      <c r="A228">
        <v>239</v>
      </c>
      <c r="B228" t="s">
        <v>42</v>
      </c>
      <c r="C228">
        <v>46</v>
      </c>
      <c r="D228" t="s">
        <v>43</v>
      </c>
      <c r="E228" t="s">
        <v>44</v>
      </c>
      <c r="F228" t="s">
        <v>45</v>
      </c>
      <c r="G228" t="s">
        <v>158</v>
      </c>
      <c r="H228" t="s">
        <v>47</v>
      </c>
      <c r="I228" t="s">
        <v>48</v>
      </c>
      <c r="J228" t="s">
        <v>45</v>
      </c>
      <c r="K228" t="s">
        <v>159</v>
      </c>
      <c r="L228" t="s">
        <v>50</v>
      </c>
      <c r="M228" t="s">
        <v>51</v>
      </c>
      <c r="N228" t="s">
        <v>45</v>
      </c>
      <c r="O228" s="3" t="s">
        <v>52</v>
      </c>
      <c r="P228" t="s">
        <v>45</v>
      </c>
      <c r="Q228" t="s">
        <v>53</v>
      </c>
      <c r="R228" t="s">
        <v>45</v>
      </c>
      <c r="S228" t="s">
        <v>75</v>
      </c>
      <c r="T228" t="str">
        <f>IF(Table1345683[[#This Row],[Pentecostés]]="","",""", """)</f>
        <v>", "</v>
      </c>
      <c r="U228" t="s">
        <v>28</v>
      </c>
      <c r="V228" t="str">
        <f>IF(Table1345683[[#This Row],[Virgen]]="","",""", """)</f>
        <v>", "</v>
      </c>
      <c r="W228" t="s">
        <v>59</v>
      </c>
      <c r="X228" t="str">
        <f>IF(Table1345683[[#This Row],[Niños]]="","",""", """)</f>
        <v/>
      </c>
      <c r="Z228" t="str">
        <f>IF(Table1345683[[#This Row],[Laudes]]="","",""", """)</f>
        <v/>
      </c>
      <c r="AB228" t="str">
        <f>IF(Table1345683[[#This Row],[Entrada]]="","",""", """)</f>
        <v/>
      </c>
      <c r="AD228" t="s">
        <v>54</v>
      </c>
      <c r="AE228" s="4" t="str" cm="1">
        <f t="array" ref="AE22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AG228, "/", _xlpm.texto_limpio, ".html")
)</f>
        <v>/cantos/resucito/c/comodestilalamiel.html</v>
      </c>
      <c r="AF228" t="s">
        <v>55</v>
      </c>
      <c r="AG228" t="str">
        <f>IF(Table1345683[[#This Row],[Categoria]]="Liturgia","liturgia",LOWER(LEFT(Table1345683[[#This Row],[Titulo]],1)))</f>
        <v>c</v>
      </c>
      <c r="AH228" t="str">
        <f>LOWER(LEFT(Table1345683[[#This Row],[Titulo]],1))</f>
        <v>c</v>
      </c>
      <c r="AI228" t="str">
        <f>LOWER(LEFT(Table1345683[[#This Row],[Categoria]],1))</f>
        <v>e</v>
      </c>
      <c r="AJ228" t="str">
        <f>_xlfn.CONCAT(Table1345683[[#This Row],[ID]:[c021]])</f>
        <v>{id:46,title: "Como destila la miel", subtitle: "Oda XL de Salomón", category: "Eleccion", moments: ["Laudes/Visperas", "Entrada", "Comunión"], url: "/cantos/resucito/c/comodestilalamiel.html"},</v>
      </c>
      <c r="AK228" t="str">
        <f>UPPER(Table1345683[[#This Row],[Titulo]])</f>
        <v>COMO DESTILA LA MIEL</v>
      </c>
      <c r="AL228" t="str">
        <f>LOWER(SUBSTITUTE(Table1345683[[#This Row],[CANTO]], " ", ""))</f>
        <v>comodestilalamiel</v>
      </c>
      <c r="AM228" t="str">
        <f>Table1345683[[#This Row],[Subtitle5]]</f>
        <v>Oda XL de Salomón</v>
      </c>
      <c r="AO228" t="str">
        <f>[1]!Table1[[#Headers],[CANTO]]</f>
        <v>CANTO</v>
      </c>
      <c r="AP228" t="str">
        <f>Table1345683[[#This Row],[CANTO]]</f>
        <v>COMO DESTILA LA MIEL</v>
      </c>
    </row>
    <row r="229" spans="1:42" x14ac:dyDescent="0.35">
      <c r="A229">
        <v>240</v>
      </c>
      <c r="B229" t="s">
        <v>42</v>
      </c>
      <c r="C229">
        <v>50</v>
      </c>
      <c r="D229" t="s">
        <v>43</v>
      </c>
      <c r="E229" t="s">
        <v>44</v>
      </c>
      <c r="F229" t="s">
        <v>45</v>
      </c>
      <c r="G229" t="s">
        <v>167</v>
      </c>
      <c r="H229" t="s">
        <v>47</v>
      </c>
      <c r="I229" t="s">
        <v>48</v>
      </c>
      <c r="J229" t="s">
        <v>45</v>
      </c>
      <c r="K229" t="s">
        <v>168</v>
      </c>
      <c r="L229" t="s">
        <v>50</v>
      </c>
      <c r="M229" t="s">
        <v>51</v>
      </c>
      <c r="N229" t="s">
        <v>45</v>
      </c>
      <c r="O229" s="3" t="s">
        <v>52</v>
      </c>
      <c r="P229" t="s">
        <v>45</v>
      </c>
      <c r="Q229" t="s">
        <v>53</v>
      </c>
      <c r="R229" t="s">
        <v>45</v>
      </c>
      <c r="S229" t="s">
        <v>93</v>
      </c>
      <c r="T229" t="str">
        <f>IF(Table1345683[[#This Row],[Pentecostés]]="","",""", """)</f>
        <v>", "</v>
      </c>
      <c r="U229" t="s">
        <v>28</v>
      </c>
      <c r="V229" t="str">
        <f>IF(Table1345683[[#This Row],[Virgen]]="","",""", """)</f>
        <v>", "</v>
      </c>
      <c r="W229" t="s">
        <v>101</v>
      </c>
      <c r="X229" t="str">
        <f>IF(Table1345683[[#This Row],[Niños]]="","",""", """)</f>
        <v>", "</v>
      </c>
      <c r="Y229" t="s">
        <v>81</v>
      </c>
      <c r="Z229" t="str">
        <f>IF(Table1345683[[#This Row],[Laudes]]="","",""", """)</f>
        <v>", "</v>
      </c>
      <c r="AA229" t="s">
        <v>66</v>
      </c>
      <c r="AB229" t="str">
        <f>IF(Table1345683[[#This Row],[Entrada]]="","",""", """)</f>
        <v/>
      </c>
      <c r="AD229" t="s">
        <v>54</v>
      </c>
      <c r="AE229" s="4" t="str" cm="1">
        <f t="array" ref="AE229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AG229, "/", _xlpm.texto_limpio, ".html")
)</f>
        <v>/cantos/resucito/c/comolirioentreloscardos.html</v>
      </c>
      <c r="AF229" t="s">
        <v>55</v>
      </c>
      <c r="AG229" t="str">
        <f>IF(Table1345683[[#This Row],[Categoria]]="Liturgia","liturgia",LOWER(LEFT(Table1345683[[#This Row],[Titulo]],1)))</f>
        <v>c</v>
      </c>
      <c r="AH229" t="str">
        <f>LOWER(LEFT(Table1345683[[#This Row],[Titulo]],1))</f>
        <v>c</v>
      </c>
      <c r="AI229" t="str">
        <f>LOWER(LEFT(Table1345683[[#This Row],[Categoria]],1))</f>
        <v>e</v>
      </c>
      <c r="AJ229" t="str">
        <f>_xlfn.CONCAT(Table1345683[[#This Row],[ID]:[c021]])</f>
        <v>{id:50,title: "Como lirio entre los cardos", subtitle: "Cantar de los cantares 1,13ss ", category: "Eleccion", moments: ["Adviento", "Entrada", "Paz", "Final", "Antiguo Testamento"], url: "/cantos/resucito/c/comolirioentreloscardos.html"},</v>
      </c>
      <c r="AK229" t="str">
        <f>UPPER(Table1345683[[#This Row],[Titulo]])</f>
        <v>COMO LIRIO ENTRE LOS CARDOS</v>
      </c>
      <c r="AL229" t="str">
        <f>LOWER(SUBSTITUTE(Table1345683[[#This Row],[CANTO]], " ", ""))</f>
        <v>comolirioentreloscardos</v>
      </c>
      <c r="AM229" t="str">
        <f>Table1345683[[#This Row],[Subtitle5]]</f>
        <v xml:space="preserve">Cantar de los cantares 1,13ss </v>
      </c>
      <c r="AO229" t="str">
        <f>[1]!Table1[[#Headers],[CANTO]]</f>
        <v>CANTO</v>
      </c>
      <c r="AP229" t="str">
        <f>Table1345683[[#This Row],[CANTO]]</f>
        <v>COMO LIRIO ENTRE LOS CARDOS</v>
      </c>
    </row>
    <row r="230" spans="1:42" x14ac:dyDescent="0.35">
      <c r="A230">
        <v>241</v>
      </c>
      <c r="B230" t="s">
        <v>42</v>
      </c>
      <c r="C230">
        <v>102</v>
      </c>
      <c r="D230" t="s">
        <v>43</v>
      </c>
      <c r="E230" t="s">
        <v>44</v>
      </c>
      <c r="F230" t="s">
        <v>45</v>
      </c>
      <c r="G230" t="s">
        <v>272</v>
      </c>
      <c r="H230" t="s">
        <v>47</v>
      </c>
      <c r="I230" t="s">
        <v>48</v>
      </c>
      <c r="J230" t="s">
        <v>45</v>
      </c>
      <c r="K230" t="s">
        <v>273</v>
      </c>
      <c r="L230" t="s">
        <v>50</v>
      </c>
      <c r="M230" t="s">
        <v>51</v>
      </c>
      <c r="N230" t="s">
        <v>45</v>
      </c>
      <c r="O230" s="3" t="s">
        <v>52</v>
      </c>
      <c r="P230" t="s">
        <v>45</v>
      </c>
      <c r="Q230" t="s">
        <v>53</v>
      </c>
      <c r="R230" t="s">
        <v>45</v>
      </c>
      <c r="S230" t="s">
        <v>18</v>
      </c>
      <c r="T230" t="str">
        <f>IF(Table1345683[[#This Row],[Pentecostés]]="","",""", """)</f>
        <v/>
      </c>
      <c r="V230" t="str">
        <f>IF(Table1345683[[#This Row],[Virgen]]="","",""", """)</f>
        <v/>
      </c>
      <c r="X230" t="str">
        <f>IF(Table1345683[[#This Row],[Niños]]="","",""", """)</f>
        <v/>
      </c>
      <c r="Z230" t="str">
        <f>IF(Table1345683[[#This Row],[Laudes]]="","",""", """)</f>
        <v/>
      </c>
      <c r="AB230" t="str">
        <f>IF(Table1345683[[#This Row],[Entrada]]="","",""", """)</f>
        <v/>
      </c>
      <c r="AD230" t="s">
        <v>54</v>
      </c>
      <c r="AE230" s="4" t="str" cm="1">
        <f t="array" ref="AE230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AG230, "/", _xlpm.texto_limpio, ".html")
)</f>
        <v>/cantos/resucito/h/hermosaeresamigamia.html</v>
      </c>
      <c r="AF230" t="s">
        <v>55</v>
      </c>
      <c r="AG230" t="str">
        <f>IF(Table1345683[[#This Row],[Categoria]]="Liturgia","liturgia",LOWER(LEFT(Table1345683[[#This Row],[Titulo]],1)))</f>
        <v>h</v>
      </c>
      <c r="AH230" t="str">
        <f>LOWER(LEFT(Table1345683[[#This Row],[Titulo]],1))</f>
        <v>h</v>
      </c>
      <c r="AI230" t="str">
        <f>LOWER(LEFT(Table1345683[[#This Row],[Categoria]],1))</f>
        <v>e</v>
      </c>
      <c r="AJ230" t="str">
        <f>_xlfn.CONCAT(Table1345683[[#This Row],[ID]:[c021]])</f>
        <v>{id:102,title: "Hermosa eres, amiga mía", subtitle: "Cantar de los cantares 6-7", category: "Eleccion", moments: ["Pascua"], url: "/cantos/resucito/h/hermosaeresamigamia.html"},</v>
      </c>
      <c r="AK230" t="str">
        <f>UPPER(Table1345683[[#This Row],[Titulo]])</f>
        <v>HERMOSA ERES, AMIGA MÍA</v>
      </c>
      <c r="AL230" t="str">
        <f>LOWER(SUBSTITUTE(Table1345683[[#This Row],[CANTO]], " ", ""))</f>
        <v>hermosaeres,amigamía</v>
      </c>
      <c r="AM230" t="str">
        <f>Table1345683[[#This Row],[Subtitle5]]</f>
        <v>Cantar de los cantares 6-7</v>
      </c>
      <c r="AO230" t="str">
        <f>[1]!Table1[[#Headers],[CANTO]]</f>
        <v>CANTO</v>
      </c>
      <c r="AP230" t="str">
        <f>Table1345683[[#This Row],[CANTO]]</f>
        <v>HERMOSA ERES, AMIGA MÍA</v>
      </c>
    </row>
    <row r="231" spans="1:42" x14ac:dyDescent="0.35">
      <c r="A231">
        <v>242</v>
      </c>
      <c r="B231" t="s">
        <v>42</v>
      </c>
      <c r="C231">
        <v>120</v>
      </c>
      <c r="D231" t="s">
        <v>43</v>
      </c>
      <c r="E231" t="s">
        <v>44</v>
      </c>
      <c r="F231" t="s">
        <v>45</v>
      </c>
      <c r="G231" t="s">
        <v>308</v>
      </c>
      <c r="H231" t="s">
        <v>47</v>
      </c>
      <c r="I231" t="s">
        <v>48</v>
      </c>
      <c r="J231" t="s">
        <v>45</v>
      </c>
      <c r="K231" t="s">
        <v>309</v>
      </c>
      <c r="L231" t="s">
        <v>50</v>
      </c>
      <c r="M231" t="s">
        <v>51</v>
      </c>
      <c r="N231" t="s">
        <v>45</v>
      </c>
      <c r="O231" s="3" t="s">
        <v>52</v>
      </c>
      <c r="P231" t="s">
        <v>45</v>
      </c>
      <c r="Q231" t="s">
        <v>53</v>
      </c>
      <c r="R231" t="s">
        <v>45</v>
      </c>
      <c r="S231" t="s">
        <v>59</v>
      </c>
      <c r="T231" t="str">
        <f>IF(Table1345683[[#This Row],[Pentecostés]]="","",""", """)</f>
        <v>", "</v>
      </c>
      <c r="U231" t="s">
        <v>66</v>
      </c>
      <c r="V231" t="str">
        <f>IF(Table1345683[[#This Row],[Virgen]]="","",""", """)</f>
        <v/>
      </c>
      <c r="X231" t="str">
        <f>IF(Table1345683[[#This Row],[Niños]]="","",""", """)</f>
        <v/>
      </c>
      <c r="Z231" t="str">
        <f>IF(Table1345683[[#This Row],[Laudes]]="","",""", """)</f>
        <v/>
      </c>
      <c r="AB231" t="str">
        <f>IF(Table1345683[[#This Row],[Entrada]]="","",""", """)</f>
        <v/>
      </c>
      <c r="AD231" t="s">
        <v>54</v>
      </c>
      <c r="AE231" s="4" t="str" cm="1">
        <f t="array" ref="AE231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AG231, "/", _xlpm.texto_limpio, ".html")
)</f>
        <v>/cantos/resucito/l/lapalomavolo.html</v>
      </c>
      <c r="AF231" t="s">
        <v>55</v>
      </c>
      <c r="AG231" t="str">
        <f>IF(Table1345683[[#This Row],[Categoria]]="Liturgia","liturgia",LOWER(LEFT(Table1345683[[#This Row],[Titulo]],1)))</f>
        <v>l</v>
      </c>
      <c r="AH231" t="str">
        <f>LOWER(LEFT(Table1345683[[#This Row],[Titulo]],1))</f>
        <v>l</v>
      </c>
      <c r="AI231" t="str">
        <f>LOWER(LEFT(Table1345683[[#This Row],[Categoria]],1))</f>
        <v>e</v>
      </c>
      <c r="AJ231" t="str">
        <f>_xlfn.CONCAT(Table1345683[[#This Row],[ID]:[c021]])</f>
        <v>{id:120,title: "La paloma voló", subtitle: "Oda XXIV de Salomón", category: "Eleccion", moments: ["Comunión", "Antiguo Testamento"], url: "/cantos/resucito/l/lapalomavolo.html"},</v>
      </c>
      <c r="AK231" t="str">
        <f>UPPER(Table1345683[[#This Row],[Titulo]])</f>
        <v>LA PALOMA VOLÓ</v>
      </c>
      <c r="AL231" t="str">
        <f>LOWER(SUBSTITUTE(Table1345683[[#This Row],[CANTO]], " ", ""))</f>
        <v>lapalomavoló</v>
      </c>
      <c r="AM231" t="str">
        <f>Table1345683[[#This Row],[Subtitle5]]</f>
        <v>Oda XXIV de Salomón</v>
      </c>
      <c r="AO231" t="str">
        <f>[1]!Table1[[#Headers],[CANTO]]</f>
        <v>CANTO</v>
      </c>
      <c r="AP231" t="str">
        <f>Table1345683[[#This Row],[CANTO]]</f>
        <v>LA PALOMA VOLÓ</v>
      </c>
    </row>
    <row r="232" spans="1:42" x14ac:dyDescent="0.35">
      <c r="A232">
        <v>243</v>
      </c>
      <c r="B232" t="s">
        <v>42</v>
      </c>
      <c r="C232">
        <v>141</v>
      </c>
      <c r="D232" t="s">
        <v>43</v>
      </c>
      <c r="E232" t="s">
        <v>44</v>
      </c>
      <c r="F232" t="s">
        <v>45</v>
      </c>
      <c r="G232" t="s">
        <v>347</v>
      </c>
      <c r="H232" t="s">
        <v>47</v>
      </c>
      <c r="I232" t="s">
        <v>48</v>
      </c>
      <c r="J232" t="s">
        <v>45</v>
      </c>
      <c r="K232" t="s">
        <v>348</v>
      </c>
      <c r="L232" t="s">
        <v>50</v>
      </c>
      <c r="M232" t="s">
        <v>51</v>
      </c>
      <c r="N232" t="s">
        <v>45</v>
      </c>
      <c r="O232" s="3" t="s">
        <v>52</v>
      </c>
      <c r="P232" t="s">
        <v>45</v>
      </c>
      <c r="Q232" t="s">
        <v>53</v>
      </c>
      <c r="R232" t="s">
        <v>45</v>
      </c>
      <c r="S232" t="s">
        <v>65</v>
      </c>
      <c r="T232" t="str">
        <f>IF(Table1345683[[#This Row],[Pentecostés]]="","",""", """)</f>
        <v>", "</v>
      </c>
      <c r="U232" t="s">
        <v>26</v>
      </c>
      <c r="V232" t="str">
        <f>IF(Table1345683[[#This Row],[Virgen]]="","",""", """)</f>
        <v>", "</v>
      </c>
      <c r="W232" t="s">
        <v>66</v>
      </c>
      <c r="X232" t="str">
        <f>IF(Table1345683[[#This Row],[Niños]]="","",""", """)</f>
        <v/>
      </c>
      <c r="Z232" t="str">
        <f>IF(Table1345683[[#This Row],[Laudes]]="","",""", """)</f>
        <v/>
      </c>
      <c r="AB232" t="str">
        <f>IF(Table1345683[[#This Row],[Entrada]]="","",""", """)</f>
        <v/>
      </c>
      <c r="AD232" t="s">
        <v>54</v>
      </c>
      <c r="AE232" s="4" t="str" cm="1">
        <f t="array" ref="AE232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AG232, "/", _xlpm.texto_limpio, ".html")
)</f>
        <v>/cantos/resucito/m/merobasteelcorazon.html</v>
      </c>
      <c r="AF232" t="s">
        <v>55</v>
      </c>
      <c r="AG232" t="str">
        <f>IF(Table1345683[[#This Row],[Categoria]]="Liturgia","liturgia",LOWER(LEFT(Table1345683[[#This Row],[Titulo]],1)))</f>
        <v>m</v>
      </c>
      <c r="AH232" t="str">
        <f>LOWER(LEFT(Table1345683[[#This Row],[Titulo]],1))</f>
        <v>m</v>
      </c>
      <c r="AI232" t="str">
        <f>LOWER(LEFT(Table1345683[[#This Row],[Categoria]],1))</f>
        <v>e</v>
      </c>
      <c r="AJ232" t="str">
        <f>_xlfn.CONCAT(Table1345683[[#This Row],[ID]:[c021]])</f>
        <v>{id:141,title: "Me robaste el corazón", subtitle: "Cantar de los cantares 4,9 - 5,1", category: "Eleccion", moments: ["Cuaresma", "Laudes", "Antiguo Testamento"], url: "/cantos/resucito/m/merobasteelcorazon.html"},</v>
      </c>
      <c r="AK232" t="str">
        <f>UPPER(Table1345683[[#This Row],[Titulo]])</f>
        <v>ME ROBASTE EL CORAZÓN</v>
      </c>
      <c r="AL232" t="str">
        <f>LOWER(SUBSTITUTE(Table1345683[[#This Row],[CANTO]], " ", ""))</f>
        <v>merobasteelcorazón</v>
      </c>
      <c r="AM232" t="str">
        <f>Table1345683[[#This Row],[Subtitle5]]</f>
        <v>Cantar de los cantares 4,9 - 5,1</v>
      </c>
      <c r="AO232" t="str">
        <f>[1]!Table1[[#Headers],[CANTO]]</f>
        <v>CANTO</v>
      </c>
      <c r="AP232" t="str">
        <f>Table1345683[[#This Row],[CANTO]]</f>
        <v>ME ROBASTE EL CORAZÓN</v>
      </c>
    </row>
    <row r="233" spans="1:42" x14ac:dyDescent="0.35">
      <c r="A233">
        <v>244</v>
      </c>
      <c r="B233" t="s">
        <v>42</v>
      </c>
      <c r="C233">
        <v>209</v>
      </c>
      <c r="D233" t="s">
        <v>43</v>
      </c>
      <c r="E233" t="s">
        <v>44</v>
      </c>
      <c r="F233" t="s">
        <v>45</v>
      </c>
      <c r="G233" t="s">
        <v>466</v>
      </c>
      <c r="H233" t="s">
        <v>47</v>
      </c>
      <c r="I233" t="s">
        <v>48</v>
      </c>
      <c r="J233" t="s">
        <v>45</v>
      </c>
      <c r="K233" t="s">
        <v>467</v>
      </c>
      <c r="L233" t="s">
        <v>50</v>
      </c>
      <c r="M233" t="s">
        <v>51</v>
      </c>
      <c r="N233" t="s">
        <v>45</v>
      </c>
      <c r="O233" s="3" t="s">
        <v>52</v>
      </c>
      <c r="P233" t="s">
        <v>45</v>
      </c>
      <c r="Q233" t="s">
        <v>53</v>
      </c>
      <c r="R233" t="s">
        <v>45</v>
      </c>
      <c r="S233" t="s">
        <v>65</v>
      </c>
      <c r="T233" t="str">
        <f>IF(Table1345683[[#This Row],[Pentecostés]]="","",""", """)</f>
        <v>", "</v>
      </c>
      <c r="U233" t="s">
        <v>66</v>
      </c>
      <c r="V233" t="str">
        <f>IF(Table1345683[[#This Row],[Virgen]]="","",""", """)</f>
        <v/>
      </c>
      <c r="X233" t="str">
        <f>IF(Table1345683[[#This Row],[Niños]]="","",""", """)</f>
        <v/>
      </c>
      <c r="Z233" t="str">
        <f>IF(Table1345683[[#This Row],[Laudes]]="","",""", """)</f>
        <v/>
      </c>
      <c r="AB233" t="str">
        <f>IF(Table1345683[[#This Row],[Entrada]]="","",""", """)</f>
        <v/>
      </c>
      <c r="AD233" t="s">
        <v>54</v>
      </c>
      <c r="AE233" s="4" t="str" cm="1">
        <f t="array" ref="AE233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AG233, "/", _xlpm.texto_limpio, ".html")
)</f>
        <v>/cantos/resucito/s/subaelesposoallenodesutalamo.html</v>
      </c>
      <c r="AF233" t="s">
        <v>55</v>
      </c>
      <c r="AG233" t="str">
        <f>IF(Table1345683[[#This Row],[Categoria]]="Liturgia","liturgia",LOWER(LEFT(Table1345683[[#This Row],[Titulo]],1)))</f>
        <v>s</v>
      </c>
      <c r="AH233" t="str">
        <f>LOWER(LEFT(Table1345683[[#This Row],[Titulo]],1))</f>
        <v>s</v>
      </c>
      <c r="AI233" t="str">
        <f>LOWER(LEFT(Table1345683[[#This Row],[Categoria]],1))</f>
        <v>e</v>
      </c>
      <c r="AJ233" t="str">
        <f>_xlfn.CONCAT(Table1345683[[#This Row],[ID]:[c021]])</f>
        <v>{id:209,title: "Suba el Esposo al leño de su tálamo", subtitle: "Himno (San Quodvultdeus)", category: "Eleccion", moments: ["Cuaresma", "Antiguo Testamento"], url: "/cantos/resucito/s/subaelesposoallenodesutalamo.html"},</v>
      </c>
      <c r="AK233" t="str">
        <f>UPPER(Table1345683[[#This Row],[Titulo]])</f>
        <v>SUBA EL ESPOSO AL LEÑO DE SU TÁLAMO</v>
      </c>
      <c r="AL233" t="str">
        <f>LOWER(SUBSTITUTE(Table1345683[[#This Row],[CANTO]], " ", ""))</f>
        <v>subaelesposoalleñodesutálamo</v>
      </c>
      <c r="AM233" t="str">
        <f>Table1345683[[#This Row],[Subtitle5]]</f>
        <v>Himno (San Quodvultdeus)</v>
      </c>
      <c r="AO233" t="str">
        <f>[1]!Table1[[#Headers],[CANTO]]</f>
        <v>CANTO</v>
      </c>
      <c r="AP233" t="str">
        <f>Table1345683[[#This Row],[CANTO]]</f>
        <v>SUBA EL ESPOSO AL LEÑO DE SU TÁLAMO</v>
      </c>
    </row>
    <row r="234" spans="1:42" x14ac:dyDescent="0.35">
      <c r="A234">
        <v>245</v>
      </c>
      <c r="B234" t="s">
        <v>42</v>
      </c>
      <c r="C234">
        <v>234</v>
      </c>
      <c r="D234" t="s">
        <v>43</v>
      </c>
      <c r="E234" t="s">
        <v>44</v>
      </c>
      <c r="F234" t="s">
        <v>45</v>
      </c>
      <c r="G234" t="s">
        <v>512</v>
      </c>
      <c r="H234" t="s">
        <v>47</v>
      </c>
      <c r="I234" t="s">
        <v>48</v>
      </c>
      <c r="J234" t="s">
        <v>45</v>
      </c>
      <c r="K234" t="s">
        <v>513</v>
      </c>
      <c r="L234" t="s">
        <v>50</v>
      </c>
      <c r="M234" t="s">
        <v>51</v>
      </c>
      <c r="N234" t="s">
        <v>45</v>
      </c>
      <c r="O234" t="s">
        <v>58</v>
      </c>
      <c r="P234" t="s">
        <v>45</v>
      </c>
      <c r="Q234" t="s">
        <v>53</v>
      </c>
      <c r="R234" t="s">
        <v>45</v>
      </c>
      <c r="S234" t="s">
        <v>65</v>
      </c>
      <c r="T234" t="str">
        <f>IF(Table1345683[[#This Row],[Pentecostés]]="","",""", """)</f>
        <v>", "</v>
      </c>
      <c r="U234" t="s">
        <v>26</v>
      </c>
      <c r="V234" t="str">
        <f>IF(Table1345683[[#This Row],[Virgen]]="","",""", """)</f>
        <v>", "</v>
      </c>
      <c r="W234" t="s">
        <v>66</v>
      </c>
      <c r="X234" t="str">
        <f>IF(Table1345683[[#This Row],[Niños]]="","",""", """)</f>
        <v/>
      </c>
      <c r="Z234" t="str">
        <f>IF(Table1345683[[#This Row],[Laudes]]="","",""", """)</f>
        <v/>
      </c>
      <c r="AB234" t="str">
        <f>IF(Table1345683[[#This Row],[Entrada]]="","",""", """)</f>
        <v/>
      </c>
      <c r="AD234" t="s">
        <v>54</v>
      </c>
      <c r="AE234" s="4" t="str" cm="1">
        <f t="array" ref="AE234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AG234, "/", _xlpm.texto_limpio, ".html")
)</f>
        <v>/cantos/resucito/p/prountuariodeacordes.html</v>
      </c>
      <c r="AF234" t="s">
        <v>55</v>
      </c>
      <c r="AG234" t="str">
        <f>IF(Table1345683[[#This Row],[Categoria]]="Liturgia","liturgia",LOWER(LEFT(Table1345683[[#This Row],[Titulo]],1)))</f>
        <v>p</v>
      </c>
      <c r="AH234" t="str">
        <f>LOWER(LEFT(Table1345683[[#This Row],[Titulo]],1))</f>
        <v>p</v>
      </c>
      <c r="AI234" t="str">
        <f>LOWER(LEFT(Table1345683[[#This Row],[Categoria]],1))</f>
        <v>p</v>
      </c>
      <c r="AJ234" t="str">
        <f>_xlfn.CONCAT(Table1345683[[#This Row],[ID]:[c021]])</f>
        <v>{id:234,title: "Prountuario de Acordes", subtitle: "Notas", category: "Precatecumenado", moments: ["Cuaresma", "Laudes", "Antiguo Testamento"], url: "/cantos/resucito/p/prountuariodeacordes.html"},</v>
      </c>
      <c r="AK234" t="str">
        <f>UPPER(Table1345683[[#This Row],[Titulo]])</f>
        <v>PROUNTUARIO DE ACORDES</v>
      </c>
      <c r="AL234" t="str">
        <f>LOWER(SUBSTITUTE(Table1345683[[#This Row],[CANTO]], " ", ""))</f>
        <v>prountuariodeacordes</v>
      </c>
      <c r="AM234" t="str">
        <f>Table1345683[[#This Row],[Subtitle5]]</f>
        <v>Notas</v>
      </c>
      <c r="AO234" t="str">
        <f>[1]!Table1[[#Headers],[CANTO]]</f>
        <v>CANTO</v>
      </c>
      <c r="AP234" t="str">
        <f>Table1345683[[#This Row],[CANTO]]</f>
        <v>PROUNTUARIO DE ACORDES</v>
      </c>
    </row>
    <row r="235" spans="1:42" x14ac:dyDescent="0.35">
      <c r="A235">
        <v>246</v>
      </c>
      <c r="B235" t="s">
        <v>42</v>
      </c>
      <c r="C235">
        <v>235</v>
      </c>
      <c r="D235" t="s">
        <v>43</v>
      </c>
      <c r="E235" t="s">
        <v>44</v>
      </c>
      <c r="F235" t="s">
        <v>45</v>
      </c>
      <c r="G235" t="s">
        <v>514</v>
      </c>
      <c r="H235" t="s">
        <v>47</v>
      </c>
      <c r="I235" t="s">
        <v>48</v>
      </c>
      <c r="J235" t="s">
        <v>45</v>
      </c>
      <c r="K235" t="s">
        <v>515</v>
      </c>
      <c r="L235" t="s">
        <v>50</v>
      </c>
      <c r="M235" t="s">
        <v>51</v>
      </c>
      <c r="N235" t="s">
        <v>45</v>
      </c>
      <c r="O235" s="8" t="s">
        <v>162</v>
      </c>
      <c r="P235" t="s">
        <v>45</v>
      </c>
      <c r="Q235" t="s">
        <v>53</v>
      </c>
      <c r="R235" t="s">
        <v>45</v>
      </c>
      <c r="S235" t="s">
        <v>66</v>
      </c>
      <c r="T235" t="str">
        <f>IF(Table1345683[[#This Row],[Pentecostés]]="","",""", """)</f>
        <v/>
      </c>
      <c r="V235" t="str">
        <f>IF(Table1345683[[#This Row],[Virgen]]="","",""", """)</f>
        <v/>
      </c>
      <c r="X235" t="str">
        <f>IF(Table1345683[[#This Row],[Niños]]="","",""", """)</f>
        <v/>
      </c>
      <c r="Z235" t="str">
        <f>IF(Table1345683[[#This Row],[Laudes]]="","",""", """)</f>
        <v/>
      </c>
      <c r="AB235" t="str">
        <f>IF(Table1345683[[#This Row],[Entrada]]="","",""", """)</f>
        <v/>
      </c>
      <c r="AD235" t="s">
        <v>54</v>
      </c>
      <c r="AE235" s="4" t="str" cm="1">
        <f t="array" ref="AE235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AG235, "/", _xlpm.texto_limpio, ".html")
)</f>
        <v>/cantos/resucito/l/librodecantoenpdf.html</v>
      </c>
      <c r="AF235" t="s">
        <v>55</v>
      </c>
      <c r="AG235" t="str">
        <f>IF(Table1345683[[#This Row],[Categoria]]="Liturgia","liturgia",LOWER(LEFT(Table1345683[[#This Row],[Titulo]],1)))</f>
        <v>l</v>
      </c>
      <c r="AH235" t="str">
        <f>LOWER(LEFT(Table1345683[[#This Row],[Titulo]],1))</f>
        <v>l</v>
      </c>
      <c r="AI235" t="str">
        <f>LOWER(LEFT(Table1345683[[#This Row],[Categoria]],1))</f>
        <v>c</v>
      </c>
      <c r="AJ235" t="str">
        <f>_xlfn.CONCAT(Table1345683[[#This Row],[ID]:[c021]])</f>
        <v>{id:235,title: "Libro de Canto en PDF", subtitle: "Cantos del Camino Neo Catecumenal ", category: "Catecumenado", moments: ["Antiguo Testamento"], url: "/cantos/resucito/l/librodecantoenpdf.html"},</v>
      </c>
      <c r="AK235" t="str">
        <f>UPPER(Table1345683[[#This Row],[Titulo]])</f>
        <v>LIBRO DE CANTO EN PDF</v>
      </c>
      <c r="AL235" t="str">
        <f>LOWER(SUBSTITUTE(Table1345683[[#This Row],[CANTO]], " ", ""))</f>
        <v>librodecantoenpdf</v>
      </c>
      <c r="AM235" t="str">
        <f>Table1345683[[#This Row],[Subtitle5]]</f>
        <v xml:space="preserve">Cantos del Camino Neo Catecumenal </v>
      </c>
      <c r="AO235" t="str">
        <f>[1]!Table1[[#Headers],[CANTO]]</f>
        <v>CANTO</v>
      </c>
      <c r="AP235" t="str">
        <f>Table1345683[[#This Row],[CANTO]]</f>
        <v>LIBRO DE CANTO EN PDF</v>
      </c>
    </row>
    <row r="236" spans="1:42" x14ac:dyDescent="0.35">
      <c r="B236" t="s">
        <v>42</v>
      </c>
      <c r="D236" t="s">
        <v>43</v>
      </c>
      <c r="E236" t="s">
        <v>44</v>
      </c>
      <c r="F236" t="s">
        <v>45</v>
      </c>
      <c r="H236" t="s">
        <v>47</v>
      </c>
      <c r="I236" t="s">
        <v>48</v>
      </c>
      <c r="J236" t="s">
        <v>45</v>
      </c>
      <c r="L236" t="s">
        <v>50</v>
      </c>
      <c r="M236" t="s">
        <v>51</v>
      </c>
      <c r="N236" t="s">
        <v>45</v>
      </c>
      <c r="P236" t="s">
        <v>45</v>
      </c>
      <c r="Q236" t="s">
        <v>53</v>
      </c>
      <c r="R236" t="s">
        <v>45</v>
      </c>
      <c r="S236" t="s">
        <v>28</v>
      </c>
      <c r="T236" t="str">
        <f>IF(Table1345683[[#This Row],[Pentecostés]]="","",""", """)</f>
        <v>", "</v>
      </c>
      <c r="U236" t="s">
        <v>81</v>
      </c>
      <c r="V236" t="str">
        <f>IF(Table1345683[[#This Row],[Virgen]]="","",""", """)</f>
        <v>", "</v>
      </c>
      <c r="W236" t="s">
        <v>66</v>
      </c>
      <c r="X236" t="str">
        <f>IF(Table1345683[[#This Row],[Niños]]="","",""", """)</f>
        <v/>
      </c>
      <c r="Z236" t="str">
        <f>IF(Table1345683[[#This Row],[Laudes]]="","",""", """)</f>
        <v/>
      </c>
      <c r="AB236" t="str">
        <f>IF(Table1345683[[#This Row],[Entrada]]="","",""", """)</f>
        <v/>
      </c>
      <c r="AD236" t="s">
        <v>54</v>
      </c>
      <c r="AE236" s="4" t="str" cm="1">
        <f t="array" ref="AE236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AG236, "/", _xlpm.texto_limpio, ".html")
)</f>
        <v>/cantos/resucito//.html</v>
      </c>
      <c r="AF236" t="s">
        <v>55</v>
      </c>
      <c r="AG236" t="str">
        <f>IF(Table1345683[[#This Row],[Categoria]]="Liturgia","liturgia",LOWER(LEFT(Table1345683[[#This Row],[Titulo]],1)))</f>
        <v/>
      </c>
      <c r="AH236" t="str">
        <f>LOWER(LEFT(Table1345683[[#This Row],[Titulo]],1))</f>
        <v/>
      </c>
      <c r="AI236" t="str">
        <f>LOWER(LEFT(Table1345683[[#This Row],[Categoria]],1))</f>
        <v/>
      </c>
      <c r="AJ236" t="str">
        <f>_xlfn.CONCAT(Table1345683[[#This Row],[ID]:[c021]])</f>
        <v>{id:,title: "", subtitle: "", category: "", moments: ["Entrada", "Final", "Antiguo Testamento"], url: "/cantos/resucito//.html"},</v>
      </c>
      <c r="AK236" t="str">
        <f>UPPER(Table1345683[[#This Row],[Titulo]])</f>
        <v/>
      </c>
      <c r="AL236" t="str">
        <f>LOWER(SUBSTITUTE(Table1345683[[#This Row],[CANTO]], " ", ""))</f>
        <v/>
      </c>
      <c r="AM236">
        <f>Table1345683[[#This Row],[Subtitle5]]</f>
        <v>0</v>
      </c>
      <c r="AO236" t="str">
        <f>[1]!Table1[[#Headers],[CANTO]]</f>
        <v>CANTO</v>
      </c>
      <c r="AP236" t="str">
        <f>Table1345683[[#This Row],[CANTO]]</f>
        <v/>
      </c>
    </row>
    <row r="237" spans="1:42" x14ac:dyDescent="0.35">
      <c r="B237" t="s">
        <v>42</v>
      </c>
      <c r="D237" t="s">
        <v>43</v>
      </c>
      <c r="E237" t="s">
        <v>44</v>
      </c>
      <c r="F237" t="s">
        <v>45</v>
      </c>
      <c r="H237" t="s">
        <v>47</v>
      </c>
      <c r="I237" t="s">
        <v>48</v>
      </c>
      <c r="J237" t="s">
        <v>45</v>
      </c>
      <c r="L237" t="s">
        <v>50</v>
      </c>
      <c r="M237" t="s">
        <v>51</v>
      </c>
      <c r="N237" t="s">
        <v>45</v>
      </c>
      <c r="P237" t="s">
        <v>45</v>
      </c>
      <c r="Q237" t="s">
        <v>53</v>
      </c>
      <c r="R237" t="s">
        <v>45</v>
      </c>
      <c r="S237" t="s">
        <v>65</v>
      </c>
      <c r="T237" t="str">
        <f>IF(Table1345683[[#This Row],[Pentecostés]]="","",""", """)</f>
        <v>", "</v>
      </c>
      <c r="U237" t="s">
        <v>26</v>
      </c>
      <c r="V237" t="str">
        <f>IF(Table1345683[[#This Row],[Virgen]]="","",""", """)</f>
        <v>", "</v>
      </c>
      <c r="W237" t="s">
        <v>28</v>
      </c>
      <c r="X237" t="str">
        <f>IF(Table1345683[[#This Row],[Niños]]="","",""", """)</f>
        <v>", "</v>
      </c>
      <c r="Y237" t="s">
        <v>59</v>
      </c>
      <c r="Z237" t="str">
        <f>IF(Table1345683[[#This Row],[Laudes]]="","",""", """)</f>
        <v>", "</v>
      </c>
      <c r="AA237" t="s">
        <v>62</v>
      </c>
      <c r="AB237" t="str">
        <f>IF(Table1345683[[#This Row],[Entrada]]="","",""", """)</f>
        <v/>
      </c>
      <c r="AD237" t="s">
        <v>54</v>
      </c>
      <c r="AE237" s="4" t="str" cm="1">
        <f t="array" ref="AE237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AG237, "/", _xlpm.texto_limpio, ".html")
)</f>
        <v>/cantos/resucito//.html</v>
      </c>
      <c r="AF237" t="s">
        <v>55</v>
      </c>
      <c r="AG237" t="str">
        <f>IF(Table1345683[[#This Row],[Categoria]]="Liturgia","liturgia",LOWER(LEFT(Table1345683[[#This Row],[Titulo]],1)))</f>
        <v/>
      </c>
      <c r="AH237" t="str">
        <f>LOWER(LEFT(Table1345683[[#This Row],[Titulo]],1))</f>
        <v/>
      </c>
      <c r="AI237" t="str">
        <f>LOWER(LEFT(Table1345683[[#This Row],[Categoria]],1))</f>
        <v/>
      </c>
      <c r="AJ237" t="str">
        <f>_xlfn.CONCAT(Table1345683[[#This Row],[ID]:[c021]])</f>
        <v>{id:,title: "", subtitle: "", category: "", moments: ["Cuaresma", "Laudes", "Entrada", "Comunión", "Nuevo Testamento"], url: "/cantos/resucito//.html"},</v>
      </c>
      <c r="AK237" t="str">
        <f>UPPER(Table1345683[[#This Row],[Titulo]])</f>
        <v/>
      </c>
      <c r="AL237" t="str">
        <f>LOWER(SUBSTITUTE(Table1345683[[#This Row],[CANTO]], " ", ""))</f>
        <v/>
      </c>
      <c r="AM237">
        <f>Table1345683[[#This Row],[Subtitle5]]</f>
        <v>0</v>
      </c>
      <c r="AO237" t="str">
        <f>[1]!Table1[[#Headers],[CANTO]]</f>
        <v>CANTO</v>
      </c>
      <c r="AP237" t="str">
        <f>Table1345683[[#This Row],[CANTO]]</f>
        <v/>
      </c>
    </row>
    <row r="238" spans="1:42" x14ac:dyDescent="0.35">
      <c r="B238" t="s">
        <v>42</v>
      </c>
      <c r="D238" t="s">
        <v>43</v>
      </c>
      <c r="E238" t="s">
        <v>44</v>
      </c>
      <c r="F238" t="s">
        <v>45</v>
      </c>
      <c r="H238" t="s">
        <v>47</v>
      </c>
      <c r="I238" t="s">
        <v>48</v>
      </c>
      <c r="J238" t="s">
        <v>45</v>
      </c>
      <c r="L238" t="s">
        <v>50</v>
      </c>
      <c r="M238" t="s">
        <v>51</v>
      </c>
      <c r="N238" t="s">
        <v>45</v>
      </c>
      <c r="O238" s="3"/>
      <c r="P238" t="s">
        <v>45</v>
      </c>
      <c r="Q238" t="s">
        <v>53</v>
      </c>
      <c r="R238" t="s">
        <v>45</v>
      </c>
      <c r="S238" t="s">
        <v>513</v>
      </c>
      <c r="T238" t="str">
        <f>IF(Table1345683[[#This Row],[Pentecostés]]="","",""", """)</f>
        <v/>
      </c>
      <c r="V238" t="str">
        <f>IF(Table1345683[[#This Row],[Virgen]]="","",""", """)</f>
        <v/>
      </c>
      <c r="X238" t="str">
        <f>IF(Table1345683[[#This Row],[Niños]]="","",""", """)</f>
        <v/>
      </c>
      <c r="Z238" t="str">
        <f>IF(Table1345683[[#This Row],[Laudes]]="","",""", """)</f>
        <v/>
      </c>
      <c r="AB238" t="str">
        <f>IF(Table1345683[[#This Row],[Entrada]]="","",""", """)</f>
        <v/>
      </c>
      <c r="AD238" t="s">
        <v>54</v>
      </c>
      <c r="AE238" s="4" t="str" cm="1">
        <f t="array" ref="AE238">_xlfn.LET(
    _xlpm.texto_limpio, _xlfn.REDUCE(
        LOWER(Table1345683[[#This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_xlfn.CONCAT("/cantos/resucito/", AG238, "/", _xlpm.texto_limpio, ".html")
)</f>
        <v>/cantos/resucito//.html</v>
      </c>
      <c r="AF238" t="s">
        <v>55</v>
      </c>
      <c r="AG238" t="str">
        <f>IF(Table1345683[[#This Row],[Categoria]]="Liturgia","liturgia",LOWER(LEFT(Table1345683[[#This Row],[Titulo]],1)))</f>
        <v/>
      </c>
      <c r="AH238" t="str">
        <f>LOWER(LEFT(Table1345683[[#This Row],[Titulo]],1))</f>
        <v/>
      </c>
      <c r="AI238" t="str">
        <f>LOWER(LEFT(Table1345683[[#This Row],[Categoria]],1))</f>
        <v/>
      </c>
      <c r="AJ238" t="str">
        <f>_xlfn.CONCAT(Table1345683[[#This Row],[ID]:[c021]])</f>
        <v>{id:,title: "", subtitle: "", category: "", moments: ["Notas"], url: "/cantos/resucito//.html"},</v>
      </c>
      <c r="AK238" t="str">
        <f>UPPER(Table1345683[[#This Row],[Titulo]])</f>
        <v/>
      </c>
      <c r="AL238" t="str">
        <f>LOWER(SUBSTITUTE(Table1345683[[#This Row],[CANTO]], " ", ""))</f>
        <v/>
      </c>
      <c r="AM238">
        <f>Table1345683[[#This Row],[Subtitle5]]</f>
        <v>0</v>
      </c>
      <c r="AO238" t="str">
        <f>[1]!Table1[[#Headers],[CANTO]]</f>
        <v>CANTO</v>
      </c>
      <c r="AP238" t="str">
        <f>Table1345683[[#This Row],[CANTO]]</f>
        <v/>
      </c>
    </row>
    <row r="239" spans="1:42" x14ac:dyDescent="0.35">
      <c r="B239" t="s">
        <v>42</v>
      </c>
      <c r="D239" t="s">
        <v>43</v>
      </c>
      <c r="E239" t="s">
        <v>44</v>
      </c>
      <c r="F239" t="s">
        <v>45</v>
      </c>
      <c r="H239" t="s">
        <v>47</v>
      </c>
      <c r="I239" t="s">
        <v>48</v>
      </c>
      <c r="J239" t="s">
        <v>45</v>
      </c>
      <c r="L239" t="s">
        <v>50</v>
      </c>
      <c r="M239" t="s">
        <v>51</v>
      </c>
      <c r="N239" t="s">
        <v>45</v>
      </c>
      <c r="O239" s="3"/>
      <c r="P239" t="s">
        <v>45</v>
      </c>
      <c r="Q239" t="s">
        <v>53</v>
      </c>
      <c r="R239" t="s">
        <v>45</v>
      </c>
      <c r="S239" t="s">
        <v>516</v>
      </c>
      <c r="T239" t="str">
        <f>IF(Table1345683[[#This Row],[Pentecostés]]="","",""", """)</f>
        <v/>
      </c>
      <c r="V239" t="str">
        <f>IF(Table1345683[[#This Row],[Virgen]]="","",""", """)</f>
        <v/>
      </c>
      <c r="X239" t="str">
        <f>IF(Table1345683[[#This Row],[Niños]]="","",""", """)</f>
        <v/>
      </c>
      <c r="Z239" t="str">
        <f>IF(Table1345683[[#This Row],[Laudes]]="","",""", """)</f>
        <v/>
      </c>
      <c r="AB239" t="str">
        <f>IF(Table1345683[[#This Row],[Entrada]]="","",""", """)</f>
        <v/>
      </c>
      <c r="AD239" t="s">
        <v>54</v>
      </c>
      <c r="AE239" s="4" t="s">
        <v>517</v>
      </c>
      <c r="AF239" t="s">
        <v>55</v>
      </c>
      <c r="AG239" t="str">
        <f>IF(Table1345683[[#This Row],[Categoria]]="Liturgia","liturgia",LOWER(LEFT(Table1345683[[#This Row],[Titulo]],1)))</f>
        <v/>
      </c>
      <c r="AH239" t="str">
        <f>LOWER(LEFT(Table1345683[[#This Row],[Titulo]],1))</f>
        <v/>
      </c>
      <c r="AI239" t="str">
        <f>LOWER(LEFT(Table1345683[[#This Row],[Categoria]],1))</f>
        <v/>
      </c>
      <c r="AJ239" t="str">
        <f>_xlfn.CONCAT(Table1345683[[#This Row],[ID]:[c021]])</f>
        <v>{id:,title: "", subtitle: "", category: "", moments: ["Autor: Kiko Argüelo"], url: "/cantos/src/doc/resucito.pdf"},</v>
      </c>
      <c r="AK239" t="str">
        <f>UPPER(Table1345683[[#This Row],[Titulo]])</f>
        <v/>
      </c>
      <c r="AL239" t="str">
        <f>LOWER(SUBSTITUTE(Table1345683[[#This Row],[CANTO]], " ", ""))</f>
        <v/>
      </c>
      <c r="AM239">
        <f>Table1345683[[#This Row],[Subtitle5]]</f>
        <v>0</v>
      </c>
      <c r="AO239" t="str">
        <f>[1]!Table1[[#Headers],[CANTO]]</f>
        <v>CANTO</v>
      </c>
      <c r="AP239" t="str">
        <f>Table1345683[[#This Row],[CANTO]]</f>
        <v/>
      </c>
    </row>
  </sheetData>
  <mergeCells count="1">
    <mergeCell ref="C1:H1"/>
  </mergeCells>
  <hyperlinks>
    <hyperlink ref="C1:F1" location="Indice!A1" display="Indice!A1" xr:uid="{A856B529-D221-49B6-9EE4-807450CEF532}"/>
  </hyperlink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7742-E4D3-4566-BC0A-8EE9EEA2586C}">
  <dimension ref="A1:J235"/>
  <sheetViews>
    <sheetView tabSelected="1" topLeftCell="A48" zoomScale="175" zoomScaleNormal="175" workbookViewId="0">
      <selection activeCell="A67" sqref="A67"/>
    </sheetView>
  </sheetViews>
  <sheetFormatPr defaultRowHeight="14.5" x14ac:dyDescent="0.35"/>
  <cols>
    <col min="2" max="2" width="29" bestFit="1" customWidth="1"/>
    <col min="3" max="3" width="29" customWidth="1"/>
    <col min="4" max="6" width="15.6328125" customWidth="1"/>
    <col min="7" max="7" width="29" customWidth="1"/>
    <col min="8" max="8" width="36" bestFit="1" customWidth="1"/>
    <col min="9" max="9" width="47.36328125" bestFit="1" customWidth="1"/>
  </cols>
  <sheetData>
    <row r="1" spans="1:10" x14ac:dyDescent="0.35">
      <c r="H1" s="9" t="s">
        <v>521</v>
      </c>
      <c r="I1" t="s">
        <v>522</v>
      </c>
    </row>
    <row r="2" spans="1:10" x14ac:dyDescent="0.35">
      <c r="A2" s="10" t="s">
        <v>0</v>
      </c>
      <c r="B2" s="11" t="s">
        <v>6</v>
      </c>
      <c r="C2" s="18"/>
      <c r="D2" s="18"/>
      <c r="E2" s="18"/>
      <c r="F2" s="18"/>
      <c r="G2" s="18"/>
      <c r="H2" s="9"/>
    </row>
    <row r="3" spans="1:10" x14ac:dyDescent="0.35">
      <c r="A3" s="12">
        <v>1</v>
      </c>
      <c r="B3" s="13" t="s">
        <v>56</v>
      </c>
      <c r="C3" s="20" t="str">
        <f t="shared" ref="C3:C51" si="0">_xlfn.CONCAT(D3," ",E3)</f>
        <v>&lt;a href="/cantos/" align="left" class="fleft"&gt;    &lt;span class="mso1"&gt;arrow_left_alt   &lt;/span&gt;&lt;/a&gt; &lt;a href="/cantos/resucito/a/anadiedemosocasiondetropiezo.html" align="right" class="fright"&gt;    &lt;span class="mso1"&gt;arrow_right_alt   &lt;/span&gt;&lt;/a&gt;</v>
      </c>
      <c r="D3" s="22" t="s">
        <v>1226</v>
      </c>
      <c r="E3" s="20" t="s">
        <v>755</v>
      </c>
      <c r="F3" s="19" t="str">
        <f>_xlfn.CONCAT(D3,
)</f>
        <v>&lt;a href="/cantos/" align="left" class="fleft"&gt;    &lt;span class="mso1"&gt;arrow_left_alt   &lt;/span&gt;&lt;/a&gt;</v>
      </c>
      <c r="G3" s="19"/>
      <c r="I3" t="s">
        <v>755</v>
      </c>
    </row>
    <row r="4" spans="1:10" x14ac:dyDescent="0.35">
      <c r="A4" s="14">
        <v>2</v>
      </c>
      <c r="B4" s="15" t="s">
        <v>60</v>
      </c>
      <c r="C4" s="20" t="str">
        <f t="shared" si="0"/>
        <v>&lt;a href="/cantos/resucito/a/alavictimapascual.html" align="left" class="fleft"&gt;    &lt;span class="mso1"&gt;arrow_left_alt   &lt;/span&gt;&lt;/a&gt; &lt;a href="/cantos/resucito/a/atilevantomisojos.html" align="right" class="fright"&gt;    &lt;span class="mso1"&gt;arrow_right_alt   &lt;/span&gt;&lt;/a&gt;</v>
      </c>
      <c r="D4" s="20" t="s">
        <v>756</v>
      </c>
      <c r="E4" s="20" t="s">
        <v>757</v>
      </c>
      <c r="F4" s="20"/>
      <c r="G4" s="20"/>
      <c r="H4" t="s">
        <v>756</v>
      </c>
      <c r="I4" t="s">
        <v>757</v>
      </c>
      <c r="J4" s="17" t="s">
        <v>518</v>
      </c>
    </row>
    <row r="5" spans="1:10" x14ac:dyDescent="0.35">
      <c r="A5" s="12">
        <v>3</v>
      </c>
      <c r="B5" s="13" t="s">
        <v>63</v>
      </c>
      <c r="C5" s="20" t="str">
        <f t="shared" si="0"/>
        <v>&lt;a href="/cantos/resucito/a/anadiedemosocasiondetropiezo.html" align="left" class="fleft"&gt;    &lt;span class="mso1"&gt;arrow_left_alt   &lt;/span&gt;&lt;/a&gt; &lt;a href="/cantos/resucito/a/atisenorenmiclamorimploro.html" align="right" class="fright"&gt;    &lt;span class="mso1"&gt;arrow_right_alt   &lt;/span&gt;&lt;/a&gt;</v>
      </c>
      <c r="D5" s="20" t="s">
        <v>758</v>
      </c>
      <c r="E5" s="20" t="s">
        <v>759</v>
      </c>
      <c r="F5" s="19"/>
      <c r="G5" s="19"/>
      <c r="H5" t="s">
        <v>758</v>
      </c>
      <c r="I5" t="s">
        <v>759</v>
      </c>
      <c r="J5" s="17" t="s">
        <v>519</v>
      </c>
    </row>
    <row r="6" spans="1:10" x14ac:dyDescent="0.35">
      <c r="A6" s="14">
        <v>4</v>
      </c>
      <c r="B6" s="15" t="s">
        <v>67</v>
      </c>
      <c r="C6" s="20" t="str">
        <f t="shared" si="0"/>
        <v>&lt;a href="/cantos/resucito/a/atilevantomisojos.html" align="left" class="fleft"&gt;    &lt;span class="mso1"&gt;arrow_left_alt   &lt;/span&gt;&lt;/a&gt; &lt;a href="/cantos/resucito/a/atisenorlevantomialma.html" align="right" class="fright"&gt;    &lt;span class="mso1"&gt;arrow_right_alt   &lt;/span&gt;&lt;/a&gt;</v>
      </c>
      <c r="D6" s="20" t="s">
        <v>760</v>
      </c>
      <c r="E6" s="20" t="s">
        <v>761</v>
      </c>
      <c r="F6" s="20"/>
      <c r="G6" s="20"/>
      <c r="H6" t="s">
        <v>760</v>
      </c>
      <c r="I6" t="s">
        <v>761</v>
      </c>
    </row>
    <row r="7" spans="1:10" x14ac:dyDescent="0.35">
      <c r="A7" s="12">
        <v>5</v>
      </c>
      <c r="B7" s="13" t="s">
        <v>69</v>
      </c>
      <c r="C7" s="20" t="str">
        <f t="shared" si="0"/>
        <v>&lt;a href="/cantos/resucito/a/atisenorenmiclamorimploro.html" align="left" class="fleft"&gt;    &lt;span class="mso1"&gt;arrow_left_alt   &lt;/span&gt;&lt;/a&gt; &lt;a href="/cantos/resucito/a/atisenorsedebelaalabanzaension.html" align="right" class="fright"&gt;    &lt;span class="mso1"&gt;arrow_right_alt   &lt;/span&gt;&lt;/a&gt;</v>
      </c>
      <c r="D7" s="20" t="s">
        <v>762</v>
      </c>
      <c r="E7" s="20" t="s">
        <v>763</v>
      </c>
      <c r="F7" s="19"/>
      <c r="G7" s="19"/>
      <c r="H7" t="s">
        <v>762</v>
      </c>
      <c r="I7" t="s">
        <v>763</v>
      </c>
    </row>
    <row r="8" spans="1:10" x14ac:dyDescent="0.35">
      <c r="A8" s="14">
        <v>6</v>
      </c>
      <c r="B8" s="15" t="s">
        <v>71</v>
      </c>
      <c r="C8" s="20" t="str">
        <f t="shared" si="0"/>
        <v>&lt;a href="/cantos/resucito/a/atisenorlevantomialma.html" align="left" class="fleft"&gt;    &lt;span class="mso1"&gt;arrow_left_alt   &lt;/span&gt;&lt;/a&gt; &lt;a href="/cantos/resucito/a/abbapadre.html" align="right" class="fright"&gt;    &lt;span class="mso1"&gt;arrow_right_alt   &lt;/span&gt;&lt;/a&gt;</v>
      </c>
      <c r="D8" s="20" t="s">
        <v>764</v>
      </c>
      <c r="E8" s="20" t="s">
        <v>765</v>
      </c>
      <c r="F8" s="20"/>
      <c r="G8" s="20"/>
      <c r="H8" t="s">
        <v>764</v>
      </c>
      <c r="I8" t="s">
        <v>765</v>
      </c>
    </row>
    <row r="9" spans="1:10" x14ac:dyDescent="0.35">
      <c r="A9" s="12">
        <v>7</v>
      </c>
      <c r="B9" s="13" t="s">
        <v>73</v>
      </c>
      <c r="C9" s="20" t="str">
        <f t="shared" si="0"/>
        <v>&lt;a href="/cantos/resucito/a/atisenorsedebelaalabanzaension.html" align="left" class="fleft"&gt;    &lt;span class="mso1"&gt;arrow_left_alt   &lt;/span&gt;&lt;/a&gt; &lt;a href="/cantos/resucito/a/abraham.html" align="right" class="fright"&gt;    &lt;span class="mso1"&gt;arrow_right_alt   &lt;/span&gt;&lt;/a&gt;</v>
      </c>
      <c r="D9" s="20" t="s">
        <v>766</v>
      </c>
      <c r="E9" s="20" t="s">
        <v>767</v>
      </c>
      <c r="F9" s="19"/>
      <c r="G9" s="19"/>
      <c r="H9" t="s">
        <v>766</v>
      </c>
      <c r="I9" t="s">
        <v>767</v>
      </c>
    </row>
    <row r="10" spans="1:10" x14ac:dyDescent="0.35">
      <c r="A10" s="14">
        <v>8</v>
      </c>
      <c r="B10" s="15" t="s">
        <v>76</v>
      </c>
      <c r="C10" s="20" t="str">
        <f t="shared" si="0"/>
        <v>&lt;a href="/cantos/resucito/a/abbapadre.html" align="left" class="fleft"&gt;    &lt;span class="mso1"&gt;arrow_left_alt   &lt;/span&gt;&lt;/a&gt; &lt;a href="/cantos/resucito/a/aclamadalsenor.html" align="right" class="fright"&gt;    &lt;span class="mso1"&gt;arrow_right_alt   &lt;/span&gt;&lt;/a&gt;</v>
      </c>
      <c r="D10" s="20" t="s">
        <v>768</v>
      </c>
      <c r="E10" s="20" t="s">
        <v>769</v>
      </c>
      <c r="F10" s="20"/>
      <c r="G10" s="20"/>
      <c r="H10" t="s">
        <v>768</v>
      </c>
      <c r="I10" t="s">
        <v>769</v>
      </c>
    </row>
    <row r="11" spans="1:10" x14ac:dyDescent="0.35">
      <c r="A11" s="12">
        <v>9</v>
      </c>
      <c r="B11" s="13" t="s">
        <v>82</v>
      </c>
      <c r="C11" s="20" t="str">
        <f t="shared" si="0"/>
        <v>&lt;a href="/cantos/resucito/a/abraham.html" align="left" class="fleft"&gt;    &lt;span class="mso1"&gt;arrow_left_alt   &lt;/span&gt;&lt;/a&gt; &lt;a href="/cantos/resucito/a/aldespertar.html" align="right" class="fright"&gt;    &lt;span class="mso1"&gt;arrow_right_alt   &lt;/span&gt;&lt;/a&gt;</v>
      </c>
      <c r="D11" s="20" t="s">
        <v>770</v>
      </c>
      <c r="E11" s="20" t="s">
        <v>771</v>
      </c>
      <c r="F11" s="19"/>
      <c r="G11" s="19"/>
      <c r="H11" t="s">
        <v>770</v>
      </c>
      <c r="I11" t="s">
        <v>771</v>
      </c>
    </row>
    <row r="12" spans="1:10" x14ac:dyDescent="0.35">
      <c r="A12" s="14">
        <v>10</v>
      </c>
      <c r="B12" s="15" t="s">
        <v>86</v>
      </c>
      <c r="C12" s="20" t="str">
        <f t="shared" si="0"/>
        <v>&lt;a href="/cantos/resucito/a/aclamadalsenor.html" align="left" class="fleft"&gt;    &lt;span class="mso1"&gt;arrow_left_alt   &lt;/span&gt;&lt;/a&gt; &lt;a href="/cantos/resucito/a/alabadalsenorenelcielo.html" align="right" class="fright"&gt;    &lt;span class="mso1"&gt;arrow_right_alt   &lt;/span&gt;&lt;/a&gt;</v>
      </c>
      <c r="D12" s="20" t="s">
        <v>772</v>
      </c>
      <c r="E12" s="20" t="s">
        <v>773</v>
      </c>
      <c r="F12" s="20"/>
      <c r="G12" s="20"/>
      <c r="H12" t="s">
        <v>772</v>
      </c>
      <c r="I12" t="s">
        <v>773</v>
      </c>
    </row>
    <row r="13" spans="1:10" x14ac:dyDescent="0.35">
      <c r="A13" s="12">
        <v>11</v>
      </c>
      <c r="B13" s="13" t="s">
        <v>88</v>
      </c>
      <c r="C13" s="20" t="str">
        <f t="shared" si="0"/>
        <v>&lt;a href="/cantos/resucito/a/aldespertar.html" align="left" class="fleft"&gt;    &lt;span class="mso1"&gt;arrow_left_alt   &lt;/span&gt;&lt;/a&gt; &lt;a href="/cantos/resucito/a/alegriahanacidoelsalvador.html" align="right" class="fright"&gt;    &lt;span class="mso1"&gt;arrow_right_alt   &lt;/span&gt;&lt;/a&gt;</v>
      </c>
      <c r="D13" s="20" t="s">
        <v>774</v>
      </c>
      <c r="E13" s="20" t="s">
        <v>775</v>
      </c>
      <c r="F13" s="19"/>
      <c r="G13" s="19"/>
      <c r="H13" t="s">
        <v>774</v>
      </c>
      <c r="I13" t="s">
        <v>775</v>
      </c>
    </row>
    <row r="14" spans="1:10" x14ac:dyDescent="0.35">
      <c r="A14" s="14">
        <v>12</v>
      </c>
      <c r="B14" s="15" t="s">
        <v>91</v>
      </c>
      <c r="C14" s="20" t="str">
        <f t="shared" si="0"/>
        <v>&lt;a href="/cantos/resucito/a/alabadalsenorenelcielo.html" align="left" class="fleft"&gt;    &lt;span class="mso1"&gt;arrow_left_alt   &lt;/span&gt;&lt;/a&gt; &lt;a href="/cantos/resucito/a/aleluyaalabadalsenor.html" align="right" class="fright"&gt;    &lt;span class="mso1"&gt;arrow_right_alt   &lt;/span&gt;&lt;/a&gt;</v>
      </c>
      <c r="D14" s="20" t="s">
        <v>776</v>
      </c>
      <c r="E14" s="20" t="s">
        <v>777</v>
      </c>
      <c r="F14" s="20"/>
      <c r="G14" s="20"/>
      <c r="H14" t="s">
        <v>776</v>
      </c>
      <c r="I14" t="s">
        <v>777</v>
      </c>
    </row>
    <row r="15" spans="1:10" x14ac:dyDescent="0.35">
      <c r="A15" s="12">
        <v>13</v>
      </c>
      <c r="B15" s="13" t="s">
        <v>99</v>
      </c>
      <c r="C15" s="20" t="str">
        <f t="shared" si="0"/>
        <v>&lt;a href="/cantos/resucito/a/alegriahanacidoelsalvador.html" align="left" class="fleft"&gt;    &lt;span class="mso1"&gt;arrow_left_alt   &lt;/span&gt;&lt;/a&gt; &lt;a href="/cantos/resucito/a/aleluyabendecidalsenor.html" align="right" class="fright"&gt;    &lt;span class="mso1"&gt;arrow_right_alt   &lt;/span&gt;&lt;/a&gt;</v>
      </c>
      <c r="D15" s="20" t="s">
        <v>778</v>
      </c>
      <c r="E15" s="20" t="s">
        <v>779</v>
      </c>
      <c r="F15" s="19"/>
      <c r="G15" s="19"/>
      <c r="H15" t="s">
        <v>778</v>
      </c>
      <c r="I15" t="s">
        <v>779</v>
      </c>
    </row>
    <row r="16" spans="1:10" x14ac:dyDescent="0.35">
      <c r="A16" s="14">
        <v>14</v>
      </c>
      <c r="B16" s="15" t="s">
        <v>102</v>
      </c>
      <c r="C16" s="20" t="str">
        <f t="shared" si="0"/>
        <v>&lt;a href="/cantos/resucito/a/aleluyaalabadalsenor.html" align="left" class="fleft"&gt;    &lt;span class="mso1"&gt;arrow_left_alt   &lt;/span&gt;&lt;/a&gt; &lt;a href="/cantos/resucito/a/aleluyayallegoelreino.html" align="right" class="fright"&gt;    &lt;span class="mso1"&gt;arrow_right_alt   &lt;/span&gt;&lt;/a&gt;</v>
      </c>
      <c r="D16" s="20" t="s">
        <v>780</v>
      </c>
      <c r="E16" s="20" t="s">
        <v>781</v>
      </c>
      <c r="F16" s="20"/>
      <c r="G16" s="20"/>
      <c r="H16" t="s">
        <v>780</v>
      </c>
      <c r="I16" t="s">
        <v>781</v>
      </c>
    </row>
    <row r="17" spans="1:9" x14ac:dyDescent="0.35">
      <c r="A17" s="12">
        <v>15</v>
      </c>
      <c r="B17" s="13" t="s">
        <v>104</v>
      </c>
      <c r="C17" s="20" t="str">
        <f t="shared" si="0"/>
        <v>&lt;a href="/cantos/resucito/a/aleluyabendecidalsenor.html" align="left" class="fleft"&gt;    &lt;span class="mso1"&gt;arrow_left_alt   &lt;/span&gt;&lt;/a&gt; &lt;a href="/cantos/resucito/a/alzaospuertas.html" align="right" class="fright"&gt;    &lt;span class="mso1"&gt;arrow_right_alt   &lt;/span&gt;&lt;/a&gt;</v>
      </c>
      <c r="D17" s="20" t="s">
        <v>782</v>
      </c>
      <c r="E17" s="20" t="s">
        <v>783</v>
      </c>
      <c r="F17" s="19"/>
      <c r="G17" s="19"/>
      <c r="H17" t="s">
        <v>782</v>
      </c>
      <c r="I17" t="s">
        <v>783</v>
      </c>
    </row>
    <row r="18" spans="1:9" x14ac:dyDescent="0.35">
      <c r="A18" s="14">
        <v>16</v>
      </c>
      <c r="B18" s="15" t="s">
        <v>106</v>
      </c>
      <c r="C18" s="20" t="str">
        <f t="shared" si="0"/>
        <v>&lt;a href="/cantos/resucito/a/aleluyayallegoelreino.html" align="left" class="fleft"&gt;    &lt;span class="mso1"&gt;arrow_left_alt   &lt;/span&gt;&lt;/a&gt; &lt;a href="/cantos/resucito/a/amenamenamen.html" align="right" class="fright"&gt;    &lt;span class="mso1"&gt;arrow_right_alt   &lt;/span&gt;&lt;/a&gt;</v>
      </c>
      <c r="D18" s="20" t="s">
        <v>784</v>
      </c>
      <c r="E18" s="20" t="s">
        <v>785</v>
      </c>
      <c r="F18" s="20"/>
      <c r="G18" s="20"/>
      <c r="H18" t="s">
        <v>784</v>
      </c>
      <c r="I18" t="s">
        <v>785</v>
      </c>
    </row>
    <row r="19" spans="1:9" x14ac:dyDescent="0.35">
      <c r="A19" s="12">
        <v>17</v>
      </c>
      <c r="B19" s="13" t="s">
        <v>108</v>
      </c>
      <c r="C19" s="20" t="str">
        <f t="shared" si="0"/>
        <v>&lt;a href="/cantos/resucito/a/alzaospuertas.html" align="left" class="fleft"&gt;    &lt;span class="mso1"&gt;arrow_left_alt   &lt;/span&gt;&lt;/a&gt; &lt;a href="/cantos/resucito/a/amoalsenor.html" align="right" class="fright"&gt;    &lt;span class="mso1"&gt;arrow_right_alt   &lt;/span&gt;&lt;/a&gt;</v>
      </c>
      <c r="D19" s="20" t="s">
        <v>786</v>
      </c>
      <c r="E19" s="20" t="s">
        <v>787</v>
      </c>
      <c r="F19" s="19"/>
      <c r="G19" s="19"/>
      <c r="H19" t="s">
        <v>786</v>
      </c>
      <c r="I19" t="s">
        <v>787</v>
      </c>
    </row>
    <row r="20" spans="1:9" x14ac:dyDescent="0.35">
      <c r="A20" s="14">
        <v>18</v>
      </c>
      <c r="B20" s="15" t="s">
        <v>110</v>
      </c>
      <c r="C20" s="20" t="str">
        <f t="shared" si="0"/>
        <v>&lt;a href="/cantos/resucito/a/amenamenamen.html" align="left" class="fleft"&gt;    &lt;span class="mso1"&gt;arrow_left_alt   &lt;/span&gt;&lt;/a&gt; &lt;a href="/cantos/resucito/a/aquedah.html" align="right" class="fright"&gt;    &lt;span class="mso1"&gt;arrow_right_alt   &lt;/span&gt;&lt;/a&gt;</v>
      </c>
      <c r="D20" s="20" t="s">
        <v>788</v>
      </c>
      <c r="E20" s="20" t="s">
        <v>789</v>
      </c>
      <c r="F20" s="20"/>
      <c r="G20" s="20"/>
      <c r="H20" t="s">
        <v>788</v>
      </c>
      <c r="I20" t="s">
        <v>789</v>
      </c>
    </row>
    <row r="21" spans="1:9" x14ac:dyDescent="0.35">
      <c r="A21" s="12">
        <v>19</v>
      </c>
      <c r="B21" s="13" t="s">
        <v>115</v>
      </c>
      <c r="C21" s="20" t="str">
        <f t="shared" si="0"/>
        <v>&lt;a href="/cantos/resucito/a/amoalsenor.html" align="left" class="fleft"&gt;    &lt;span class="mso1"&gt;arrow_left_alt   &lt;/span&gt;&lt;/a&gt; &lt;a href="/cantos/resucito/a/asihablaelamen.html" align="right" class="fright"&gt;    &lt;span class="mso1"&gt;arrow_right_alt   &lt;/span&gt;&lt;/a&gt;</v>
      </c>
      <c r="D21" s="20" t="s">
        <v>790</v>
      </c>
      <c r="E21" s="20" t="s">
        <v>791</v>
      </c>
      <c r="F21" s="19"/>
      <c r="G21" s="19"/>
      <c r="H21" t="s">
        <v>790</v>
      </c>
      <c r="I21" t="s">
        <v>791</v>
      </c>
    </row>
    <row r="22" spans="1:9" x14ac:dyDescent="0.35">
      <c r="A22" s="14">
        <v>20</v>
      </c>
      <c r="B22" s="15" t="s">
        <v>117</v>
      </c>
      <c r="C22" s="20" t="str">
        <f t="shared" si="0"/>
        <v>&lt;a href="/cantos/resucito/a/aquedah.html" align="left" class="fleft"&gt;    &lt;span class="mso1"&gt;arrow_left_alt   &lt;/span&gt;&lt;/a&gt; &lt;a href="/cantos/resucito/a/avemariai.html" align="right" class="fright"&gt;    &lt;span class="mso1"&gt;arrow_right_alt   &lt;/span&gt;&lt;/a&gt;</v>
      </c>
      <c r="D22" s="20" t="s">
        <v>792</v>
      </c>
      <c r="E22" s="20" t="s">
        <v>793</v>
      </c>
      <c r="F22" s="20"/>
      <c r="G22" s="20"/>
      <c r="H22" t="s">
        <v>792</v>
      </c>
      <c r="I22" t="s">
        <v>793</v>
      </c>
    </row>
    <row r="23" spans="1:9" x14ac:dyDescent="0.35">
      <c r="A23" s="12">
        <v>21</v>
      </c>
      <c r="B23" s="13" t="s">
        <v>119</v>
      </c>
      <c r="C23" s="20" t="str">
        <f t="shared" si="0"/>
        <v>&lt;a href="/cantos/resucito/a/asihablaelamen.html" align="left" class="fleft"&gt;    &lt;span class="mso1"&gt;arrow_left_alt   &lt;/span&gt;&lt;/a&gt; &lt;a href="/cantos/resucito/a/avemariaii(1984).html" align="right" class="fright"&gt;    &lt;span class="mso1"&gt;arrow_right_alt   &lt;/span&gt;&lt;/a&gt;</v>
      </c>
      <c r="D23" s="20" t="s">
        <v>794</v>
      </c>
      <c r="E23" s="20" t="s">
        <v>795</v>
      </c>
      <c r="F23" s="19"/>
      <c r="G23" s="19"/>
      <c r="H23" t="s">
        <v>794</v>
      </c>
      <c r="I23" t="s">
        <v>795</v>
      </c>
    </row>
    <row r="24" spans="1:9" x14ac:dyDescent="0.35">
      <c r="A24" s="14">
        <v>22</v>
      </c>
      <c r="B24" s="15" t="s">
        <v>121</v>
      </c>
      <c r="C24" s="20" t="str">
        <f t="shared" si="0"/>
        <v>&lt;a href="/cantos/resucito/a/avemariai.html" align="left" class="fleft"&gt;    &lt;span class="mso1"&gt;arrow_left_alt   &lt;/span&gt;&lt;/a&gt; &lt;a href="/cantos/resucito/b/babiloniacriminal.html" align="right" class="fright"&gt;    &lt;span class="mso1"&gt;arrow_right_alt   &lt;/span&gt;&lt;/a&gt;</v>
      </c>
      <c r="D24" s="20" t="s">
        <v>796</v>
      </c>
      <c r="E24" s="20" t="s">
        <v>797</v>
      </c>
      <c r="F24" s="20"/>
      <c r="G24" s="20"/>
      <c r="H24" t="s">
        <v>796</v>
      </c>
      <c r="I24" t="s">
        <v>797</v>
      </c>
    </row>
    <row r="25" spans="1:9" x14ac:dyDescent="0.35">
      <c r="A25" s="12">
        <v>23</v>
      </c>
      <c r="B25" s="13" t="s">
        <v>123</v>
      </c>
      <c r="C25" s="20" t="str">
        <f t="shared" si="0"/>
        <v>&lt;a href="/cantos/resucito/a/avemariaii(1984).html" align="left" class="fleft"&gt;    &lt;span class="mso1"&gt;arrow_left_alt   &lt;/span&gt;&lt;/a&gt; &lt;a href="/cantos/resucito/b/balaam.html" align="right" class="fright"&gt;    &lt;span class="mso1"&gt;arrow_right_alt   &lt;/span&gt;&lt;/a&gt;</v>
      </c>
      <c r="D25" s="20" t="s">
        <v>798</v>
      </c>
      <c r="E25" s="20" t="s">
        <v>799</v>
      </c>
      <c r="F25" s="19"/>
      <c r="G25" s="19"/>
      <c r="H25" t="s">
        <v>798</v>
      </c>
      <c r="I25" t="s">
        <v>799</v>
      </c>
    </row>
    <row r="26" spans="1:9" x14ac:dyDescent="0.35">
      <c r="A26" s="14">
        <v>24</v>
      </c>
      <c r="B26" s="15" t="s">
        <v>125</v>
      </c>
      <c r="C26" s="20" t="str">
        <f t="shared" si="0"/>
        <v>&lt;a href="/cantos/resucito/b/babiloniacriminal.html" align="left" class="fleft"&gt;    &lt;span class="mso1"&gt;arrow_left_alt   &lt;/span&gt;&lt;/a&gt; &lt;a href="/cantos/resucito/b/bendecirealsenorentodotiempo.html" align="right" class="fright"&gt;    &lt;span class="mso1"&gt;arrow_right_alt   &lt;/span&gt;&lt;/a&gt;</v>
      </c>
      <c r="D26" s="20" t="s">
        <v>800</v>
      </c>
      <c r="E26" s="20" t="s">
        <v>801</v>
      </c>
      <c r="F26" s="20"/>
      <c r="G26" s="20"/>
      <c r="H26" t="s">
        <v>800</v>
      </c>
      <c r="I26" t="s">
        <v>801</v>
      </c>
    </row>
    <row r="27" spans="1:9" x14ac:dyDescent="0.35">
      <c r="A27" s="12">
        <v>25</v>
      </c>
      <c r="B27" s="13" t="s">
        <v>127</v>
      </c>
      <c r="C27" s="20" t="str">
        <f t="shared" si="0"/>
        <v>&lt;a href="/cantos/resucito/b/balaam.html" align="left" class="fleft"&gt;    &lt;span class="mso1"&gt;arrow_left_alt   &lt;/span&gt;&lt;/a&gt; &lt;a href="/cantos/resucito/b/bendicealmamiaayahveh.html" align="right" class="fright"&gt;    &lt;span class="mso1"&gt;arrow_right_alt   &lt;/span&gt;&lt;/a&gt;</v>
      </c>
      <c r="D27" s="20" t="s">
        <v>802</v>
      </c>
      <c r="E27" s="20" t="s">
        <v>803</v>
      </c>
      <c r="F27" s="19"/>
      <c r="G27" s="19"/>
      <c r="H27" t="s">
        <v>802</v>
      </c>
      <c r="I27" t="s">
        <v>803</v>
      </c>
    </row>
    <row r="28" spans="1:9" x14ac:dyDescent="0.35">
      <c r="A28" s="14">
        <v>26</v>
      </c>
      <c r="B28" s="15" t="s">
        <v>129</v>
      </c>
      <c r="C28" s="20" t="str">
        <f t="shared" si="0"/>
        <v>&lt;a href="/cantos/resucito/b/bendecirealsenorentodotiempo.html" align="left" class="fleft"&gt;    &lt;span class="mso1"&gt;arrow_left_alt   &lt;/span&gt;&lt;/a&gt; &lt;a href="/cantos/resucito/b/benditaerestumaria.html" align="right" class="fright"&gt;    &lt;span class="mso1"&gt;arrow_right_alt   &lt;/span&gt;&lt;/a&gt;</v>
      </c>
      <c r="D28" s="20" t="s">
        <v>804</v>
      </c>
      <c r="E28" s="20" t="s">
        <v>805</v>
      </c>
      <c r="F28" s="20"/>
      <c r="G28" s="20"/>
      <c r="H28" t="s">
        <v>804</v>
      </c>
      <c r="I28" t="s">
        <v>805</v>
      </c>
    </row>
    <row r="29" spans="1:9" x14ac:dyDescent="0.35">
      <c r="A29" s="12">
        <v>27</v>
      </c>
      <c r="B29" s="13" t="s">
        <v>133</v>
      </c>
      <c r="C29" s="20" t="str">
        <f t="shared" si="0"/>
        <v>&lt;a href="/cantos/resucito/b/bendicealmamiaayahveh.html" align="left" class="fleft"&gt;    &lt;span class="mso1"&gt;arrow_left_alt   &lt;/span&gt;&lt;/a&gt; &lt;a href="/cantos/resucito/b/benditoeressenor.html" align="right" class="fright"&gt;    &lt;span class="mso1"&gt;arrow_right_alt   &lt;/span&gt;&lt;/a&gt;</v>
      </c>
      <c r="D29" s="20" t="s">
        <v>806</v>
      </c>
      <c r="E29" s="20" t="s">
        <v>807</v>
      </c>
      <c r="F29" s="19"/>
      <c r="G29" s="19"/>
      <c r="H29" t="s">
        <v>806</v>
      </c>
      <c r="I29" t="s">
        <v>807</v>
      </c>
    </row>
    <row r="30" spans="1:9" x14ac:dyDescent="0.35">
      <c r="A30" s="14">
        <v>28</v>
      </c>
      <c r="B30" s="15" t="s">
        <v>136</v>
      </c>
      <c r="C30" s="20" t="str">
        <f t="shared" si="0"/>
        <v>&lt;a href="/cantos/resucito/b/benditaerestumaria.html" align="left" class="fleft"&gt;    &lt;span class="mso1"&gt;arrow_left_alt   &lt;/span&gt;&lt;/a&gt; &lt;a href="/cantos/resucito/b/benditoseadios.html" align="right" class="fright"&gt;    &lt;span class="mso1"&gt;arrow_right_alt   &lt;/span&gt;&lt;/a&gt;</v>
      </c>
      <c r="D30" s="20" t="s">
        <v>808</v>
      </c>
      <c r="E30" s="20" t="s">
        <v>809</v>
      </c>
      <c r="F30" s="20"/>
      <c r="G30" s="20"/>
      <c r="H30" t="s">
        <v>808</v>
      </c>
      <c r="I30" t="s">
        <v>809</v>
      </c>
    </row>
    <row r="31" spans="1:9" x14ac:dyDescent="0.35">
      <c r="A31" s="12">
        <v>29</v>
      </c>
      <c r="B31" s="13" t="s">
        <v>138</v>
      </c>
      <c r="C31" s="20" t="str">
        <f t="shared" si="0"/>
        <v>&lt;a href="/cantos/resucito/b/benditoeressenor.html" align="left" class="fleft"&gt;    &lt;span class="mso1"&gt;arrow_left_alt   &lt;/span&gt;&lt;/a&gt; &lt;a href="/cantos/resucito/b/benedictus.html" align="right" class="fright"&gt;    &lt;span class="mso1"&gt;arrow_right_alt   &lt;/span&gt;&lt;/a&gt;</v>
      </c>
      <c r="D31" s="20" t="s">
        <v>810</v>
      </c>
      <c r="E31" s="20" t="s">
        <v>811</v>
      </c>
      <c r="F31" s="19"/>
      <c r="G31" s="19"/>
      <c r="H31" t="s">
        <v>810</v>
      </c>
      <c r="I31" t="s">
        <v>811</v>
      </c>
    </row>
    <row r="32" spans="1:9" x14ac:dyDescent="0.35">
      <c r="A32" s="14">
        <v>30</v>
      </c>
      <c r="B32" s="15" t="s">
        <v>140</v>
      </c>
      <c r="C32" s="20" t="str">
        <f t="shared" si="0"/>
        <v>&lt;a href="/cantos/resucito/b/benditoseadios.html" align="left" class="fleft"&gt;    &lt;span class="mso1"&gt;arrow_left_alt   &lt;/span&gt;&lt;/a&gt; &lt;a href="/cantos/resucito/c/cantadadios.html" align="right" class="fright"&gt;    &lt;span class="mso1"&gt;arrow_right_alt   &lt;/span&gt;&lt;/a&gt;</v>
      </c>
      <c r="D32" s="20" t="s">
        <v>812</v>
      </c>
      <c r="E32" s="20" t="s">
        <v>813</v>
      </c>
      <c r="F32" s="20"/>
      <c r="G32" s="20"/>
      <c r="H32" t="s">
        <v>812</v>
      </c>
      <c r="I32" t="s">
        <v>813</v>
      </c>
    </row>
    <row r="33" spans="1:9" x14ac:dyDescent="0.35">
      <c r="A33" s="12">
        <v>31</v>
      </c>
      <c r="B33" s="13" t="s">
        <v>142</v>
      </c>
      <c r="C33" s="20" t="str">
        <f t="shared" si="0"/>
        <v>&lt;a href="/cantos/resucito/b/benedictus.html" align="left" class="fleft"&gt;    &lt;span class="mso1"&gt;arrow_left_alt   &lt;/span&gt;&lt;/a&gt; &lt;a href="/cantos/resucito/c/cantadalsenor.html" align="right" class="fright"&gt;    &lt;span class="mso1"&gt;arrow_right_alt   &lt;/span&gt;&lt;/a&gt;</v>
      </c>
      <c r="D33" s="20" t="s">
        <v>814</v>
      </c>
      <c r="E33" s="20" t="s">
        <v>815</v>
      </c>
      <c r="F33" s="19"/>
      <c r="G33" s="19"/>
      <c r="H33" t="s">
        <v>814</v>
      </c>
      <c r="I33" t="s">
        <v>815</v>
      </c>
    </row>
    <row r="34" spans="1:9" x14ac:dyDescent="0.35">
      <c r="A34" s="14">
        <v>32</v>
      </c>
      <c r="B34" s="15" t="s">
        <v>144</v>
      </c>
      <c r="C34" s="20" t="str">
        <f t="shared" si="0"/>
        <v>&lt;a href="/cantos/resucito/c/cantadadios.html" align="left" class="fleft"&gt;    &lt;span class="mso1"&gt;arrow_left_alt   &lt;/span&gt;&lt;/a&gt; &lt;a href="/cantos/resucito/c/canticodelostresjovenes.html" align="right" class="fright"&gt;    &lt;span class="mso1"&gt;arrow_right_alt   &lt;/span&gt;&lt;/a&gt;</v>
      </c>
      <c r="D34" s="20" t="s">
        <v>816</v>
      </c>
      <c r="E34" s="20" t="s">
        <v>817</v>
      </c>
      <c r="F34" s="20"/>
      <c r="G34" s="20"/>
      <c r="H34" t="s">
        <v>816</v>
      </c>
      <c r="I34" t="s">
        <v>817</v>
      </c>
    </row>
    <row r="35" spans="1:9" x14ac:dyDescent="0.35">
      <c r="A35" s="12">
        <v>33</v>
      </c>
      <c r="B35" s="13" t="s">
        <v>146</v>
      </c>
      <c r="C35" s="20" t="str">
        <f t="shared" si="0"/>
        <v>&lt;a href="/cantos/resucito/c/cantadalsenor.html" align="left" class="fleft"&gt;    &lt;span class="mso1"&gt;arrow_left_alt   &lt;/span&gt;&lt;/a&gt; &lt;a href="/cantos/resucito/c/cantodemoises.html" align="right" class="fright"&gt;    &lt;span class="mso1"&gt;arrow_right_alt   &lt;/span&gt;&lt;/a&gt;</v>
      </c>
      <c r="D35" s="20" t="s">
        <v>818</v>
      </c>
      <c r="E35" s="20" t="s">
        <v>819</v>
      </c>
      <c r="F35" s="19"/>
      <c r="G35" s="19"/>
      <c r="H35" t="s">
        <v>818</v>
      </c>
      <c r="I35" t="s">
        <v>819</v>
      </c>
    </row>
    <row r="36" spans="1:9" x14ac:dyDescent="0.35">
      <c r="A36" s="14">
        <v>34</v>
      </c>
      <c r="B36" s="15" t="s">
        <v>148</v>
      </c>
      <c r="C36" s="20" t="str">
        <f t="shared" si="0"/>
        <v>&lt;a href="/cantos/resucito/c/canticodelostresjovenes.html" align="left" class="fleft"&gt;    &lt;span class="mso1"&gt;arrow_left_alt   &lt;/span&gt;&lt;/a&gt; &lt;a href="/cantos/resucito/c/caritaschristiurgetnos.html" align="right" class="fright"&gt;    &lt;span class="mso1"&gt;arrow_right_alt   &lt;/span&gt;&lt;/a&gt;</v>
      </c>
      <c r="D36" s="20" t="s">
        <v>820</v>
      </c>
      <c r="E36" s="20" t="s">
        <v>821</v>
      </c>
      <c r="F36" s="20"/>
      <c r="G36" s="20"/>
      <c r="H36" t="s">
        <v>820</v>
      </c>
      <c r="I36" t="s">
        <v>821</v>
      </c>
    </row>
    <row r="37" spans="1:9" x14ac:dyDescent="0.35">
      <c r="A37" s="12">
        <v>35</v>
      </c>
      <c r="B37" s="13" t="s">
        <v>150</v>
      </c>
      <c r="C37" s="20" t="str">
        <f t="shared" si="0"/>
        <v>&lt;a href="/cantos/resucito/c/cantodemoises.html" align="left" class="fleft"&gt;    &lt;span class="mso1"&gt;arrow_left_alt   &lt;/span&gt;&lt;/a&gt; &lt;a href="/cantos/resucito/c/carmen63-(estanrotasmisataduras).html" align="right" class="fright"&gt;    &lt;span class="mso1"&gt;arrow_right_alt   &lt;/span&gt;&lt;/a&gt;</v>
      </c>
      <c r="D37" s="20" t="s">
        <v>822</v>
      </c>
      <c r="E37" s="20" t="s">
        <v>823</v>
      </c>
      <c r="F37" s="19"/>
      <c r="G37" s="19"/>
      <c r="H37" t="s">
        <v>822</v>
      </c>
      <c r="I37" t="s">
        <v>823</v>
      </c>
    </row>
    <row r="38" spans="1:9" x14ac:dyDescent="0.35">
      <c r="A38" s="14">
        <v>36</v>
      </c>
      <c r="B38" s="15" t="s">
        <v>152</v>
      </c>
      <c r="C38" s="20" t="str">
        <f t="shared" si="0"/>
        <v>&lt;a href="/cantos/resucito/c/caritaschristiurgetnos.html" align="left" class="fleft"&gt;    &lt;span class="mso1"&gt;arrow_left_alt   &lt;/span&gt;&lt;/a&gt; &lt;a href="/cantos/resucito/c/comocondenadosamuerte.html" align="right" class="fright"&gt;    &lt;span class="mso1"&gt;arrow_right_alt   &lt;/span&gt;&lt;/a&gt;</v>
      </c>
      <c r="D38" s="20" t="s">
        <v>824</v>
      </c>
      <c r="E38" s="20" t="s">
        <v>825</v>
      </c>
      <c r="F38" s="20"/>
      <c r="G38" s="20"/>
      <c r="H38" t="s">
        <v>824</v>
      </c>
      <c r="I38" t="s">
        <v>825</v>
      </c>
    </row>
    <row r="39" spans="1:9" x14ac:dyDescent="0.35">
      <c r="A39" s="12">
        <v>37</v>
      </c>
      <c r="B39" s="13" t="s">
        <v>156</v>
      </c>
      <c r="C39" s="20" t="str">
        <f t="shared" si="0"/>
        <v>&lt;a href="/cantos/resucito/c/carmen63-(estanrotasmisataduras).html" align="left" class="fleft"&gt;    &lt;span class="mso1"&gt;arrow_left_alt   &lt;/span&gt;&lt;/a&gt; &lt;a href="/cantos/resucito/c/comoesmaravilloso.html" align="right" class="fright"&gt;    &lt;span class="mso1"&gt;arrow_right_alt   &lt;/span&gt;&lt;/a&gt;</v>
      </c>
      <c r="D39" s="20" t="s">
        <v>826</v>
      </c>
      <c r="E39" s="20" t="s">
        <v>827</v>
      </c>
      <c r="F39" s="19"/>
      <c r="G39" s="19"/>
      <c r="H39" t="s">
        <v>826</v>
      </c>
      <c r="I39" t="s">
        <v>827</v>
      </c>
    </row>
    <row r="40" spans="1:9" x14ac:dyDescent="0.35">
      <c r="A40" s="14">
        <v>38</v>
      </c>
      <c r="B40" s="15" t="s">
        <v>163</v>
      </c>
      <c r="C40" s="20" t="str">
        <f t="shared" si="0"/>
        <v>&lt;a href="/cantos/resucito/c/comocondenadosamuerte.html" align="left" class="fleft"&gt;    &lt;span class="mso1"&gt;arrow_left_alt   &lt;/span&gt;&lt;/a&gt; &lt;a href="/cantos/resucito/c/comolacierva.html" align="right" class="fright"&gt;    &lt;span class="mso1"&gt;arrow_right_alt   &lt;/span&gt;&lt;/a&gt;</v>
      </c>
      <c r="D40" s="20" t="s">
        <v>828</v>
      </c>
      <c r="E40" s="20" t="s">
        <v>829</v>
      </c>
      <c r="F40" s="20"/>
      <c r="G40" s="20"/>
      <c r="H40" t="s">
        <v>828</v>
      </c>
      <c r="I40" t="s">
        <v>829</v>
      </c>
    </row>
    <row r="41" spans="1:9" x14ac:dyDescent="0.35">
      <c r="A41" s="12">
        <v>39</v>
      </c>
      <c r="B41" s="13" t="s">
        <v>165</v>
      </c>
      <c r="C41" s="20" t="str">
        <f t="shared" si="0"/>
        <v>&lt;a href="/cantos/resucito/c/comoesmaravilloso.html" align="left" class="fleft"&gt;    &lt;span class="mso1"&gt;arrow_left_alt   &lt;/span&gt;&lt;/a&gt; &lt;a href="/cantos/resucito/c/comoovejaqueve.html" align="right" class="fright"&gt;    &lt;span class="mso1"&gt;arrow_right_alt   &lt;/span&gt;&lt;/a&gt;</v>
      </c>
      <c r="D41" s="20" t="s">
        <v>830</v>
      </c>
      <c r="E41" s="20" t="s">
        <v>831</v>
      </c>
      <c r="F41" s="19"/>
      <c r="G41" s="19"/>
      <c r="H41" t="s">
        <v>830</v>
      </c>
      <c r="I41" t="s">
        <v>831</v>
      </c>
    </row>
    <row r="42" spans="1:9" x14ac:dyDescent="0.35">
      <c r="A42" s="14">
        <v>40</v>
      </c>
      <c r="B42" s="15" t="s">
        <v>169</v>
      </c>
      <c r="C42" s="20" t="str">
        <f t="shared" si="0"/>
        <v>&lt;a href="/cantos/resucito/c/comolacierva.html" align="left" class="fleft"&gt;    &lt;span class="mso1"&gt;arrow_left_alt   &lt;/span&gt;&lt;/a&gt; &lt;a href="/cantos/resucito/c/consoladamipueblo.html" align="right" class="fright"&gt;    &lt;span class="mso1"&gt;arrow_right_alt   &lt;/span&gt;&lt;/a&gt;</v>
      </c>
      <c r="D42" s="20" t="s">
        <v>832</v>
      </c>
      <c r="E42" s="20" t="s">
        <v>833</v>
      </c>
      <c r="F42" s="20"/>
      <c r="G42" s="20"/>
      <c r="H42" t="s">
        <v>832</v>
      </c>
      <c r="I42" t="s">
        <v>833</v>
      </c>
    </row>
    <row r="43" spans="1:9" x14ac:dyDescent="0.35">
      <c r="A43" s="12">
        <v>41</v>
      </c>
      <c r="B43" s="13" t="s">
        <v>172</v>
      </c>
      <c r="C43" s="20" t="str">
        <f t="shared" si="0"/>
        <v>&lt;a href="/cantos/resucito/c/comoovejaqueve.html" align="left" class="fleft"&gt;    &lt;span class="mso1"&gt;arrow_left_alt   &lt;/span&gt;&lt;/a&gt; &lt;a href="/cantos/resucito/c/cristoeslaluz.html" align="right" class="fright"&gt;    &lt;span class="mso1"&gt;arrow_right_alt   &lt;/span&gt;&lt;/a&gt;</v>
      </c>
      <c r="D43" s="20" t="s">
        <v>834</v>
      </c>
      <c r="E43" s="20" t="s">
        <v>835</v>
      </c>
      <c r="F43" s="19"/>
      <c r="G43" s="19"/>
      <c r="H43" t="s">
        <v>834</v>
      </c>
      <c r="I43" t="s">
        <v>835</v>
      </c>
    </row>
    <row r="44" spans="1:9" x14ac:dyDescent="0.35">
      <c r="A44" s="14">
        <v>42</v>
      </c>
      <c r="B44" s="15" t="s">
        <v>178</v>
      </c>
      <c r="C44" s="20" t="str">
        <f t="shared" si="0"/>
        <v>&lt;a href="/cantos/resucito/c/consoladamipueblo.html" align="left" class="fleft"&gt;    &lt;span class="mso1"&gt;arrow_left_alt   &lt;/span&gt;&lt;/a&gt; &lt;a href="/cantos/resucito/c/cuandoelsenor.html" align="right" class="fright"&gt;    &lt;span class="mso1"&gt;arrow_right_alt   &lt;/span&gt;&lt;/a&gt;</v>
      </c>
      <c r="D44" s="20" t="s">
        <v>836</v>
      </c>
      <c r="E44" s="20" t="s">
        <v>837</v>
      </c>
      <c r="F44" s="20"/>
      <c r="G44" s="20"/>
      <c r="H44" t="s">
        <v>836</v>
      </c>
      <c r="I44" t="s">
        <v>837</v>
      </c>
    </row>
    <row r="45" spans="1:9" x14ac:dyDescent="0.35">
      <c r="A45" s="12">
        <v>43</v>
      </c>
      <c r="B45" s="13" t="s">
        <v>182</v>
      </c>
      <c r="C45" s="20" t="str">
        <f t="shared" si="0"/>
        <v>&lt;a href="/cantos/resucito/c/cristoeslaluz.html" align="left" class="fleft"&gt;    &lt;span class="mso1"&gt;arrow_left_alt   &lt;/span&gt;&lt;/a&gt; &lt;a href="/cantos/resucito/c/cuandoisraelsaliodeegipto.html" align="right" class="fright"&gt;    &lt;span class="mso1"&gt;arrow_right_alt   &lt;/span&gt;&lt;/a&gt;</v>
      </c>
      <c r="D45" s="20" t="s">
        <v>838</v>
      </c>
      <c r="E45" s="20" t="s">
        <v>839</v>
      </c>
      <c r="F45" s="19"/>
      <c r="G45" s="19"/>
      <c r="H45" t="s">
        <v>838</v>
      </c>
      <c r="I45" t="s">
        <v>839</v>
      </c>
    </row>
    <row r="46" spans="1:9" x14ac:dyDescent="0.35">
      <c r="A46" s="14">
        <v>44</v>
      </c>
      <c r="B46" s="15" t="s">
        <v>184</v>
      </c>
      <c r="C46" s="20" t="str">
        <f t="shared" si="0"/>
        <v>&lt;a href="/cantos/resucito/c/cuandoelsenor.html" align="left" class="fleft"&gt;    &lt;span class="mso1"&gt;arrow_left_alt   &lt;/span&gt;&lt;/a&gt; &lt;a href="/cantos/resucito/d/dayenu.html" align="right" class="fright"&gt;    &lt;span class="mso1"&gt;arrow_right_alt   &lt;/span&gt;&lt;/a&gt;</v>
      </c>
      <c r="D46" s="20" t="s">
        <v>840</v>
      </c>
      <c r="E46" s="20" t="s">
        <v>841</v>
      </c>
      <c r="F46" s="20"/>
      <c r="G46" s="20"/>
      <c r="H46" t="s">
        <v>840</v>
      </c>
      <c r="I46" t="s">
        <v>841</v>
      </c>
    </row>
    <row r="47" spans="1:9" x14ac:dyDescent="0.35">
      <c r="A47" s="12">
        <v>45</v>
      </c>
      <c r="B47" s="13" t="s">
        <v>186</v>
      </c>
      <c r="C47" s="20" t="str">
        <f t="shared" si="0"/>
        <v>&lt;a href="/cantos/resucito/c/cuandoisraelsaliodeegipto.html" align="left" class="fleft"&gt;    &lt;span class="mso1"&gt;arrow_left_alt   &lt;/span&gt;&lt;/a&gt; &lt;a href="/cantos/resucito/d/deprofundis.html" align="right" class="fright"&gt;    &lt;span class="mso1"&gt;arrow_right_alt   &lt;/span&gt;&lt;/a&gt;</v>
      </c>
      <c r="D47" s="20" t="s">
        <v>842</v>
      </c>
      <c r="E47" s="20" t="s">
        <v>843</v>
      </c>
      <c r="F47" s="19"/>
      <c r="G47" s="19"/>
      <c r="H47" t="s">
        <v>842</v>
      </c>
      <c r="I47" t="s">
        <v>843</v>
      </c>
    </row>
    <row r="48" spans="1:9" x14ac:dyDescent="0.35">
      <c r="A48" s="14">
        <v>47</v>
      </c>
      <c r="B48" s="15" t="s">
        <v>188</v>
      </c>
      <c r="C48" s="20" t="str">
        <f t="shared" si="0"/>
        <v>&lt;a href="/cantos/resucito/d/dayenu.html" align="left" class="fleft"&gt;    &lt;span class="mso1"&gt;arrow_left_alt   &lt;/span&gt;&lt;/a&gt; &lt;a href="/cantos/resucito/d/decidlealosdecorazoncansado.html" align="right" class="fright"&gt;    &lt;span class="mso1"&gt;arrow_right_alt   &lt;/span&gt;&lt;/a&gt;</v>
      </c>
      <c r="D48" s="20" t="s">
        <v>844</v>
      </c>
      <c r="E48" s="20" t="s">
        <v>845</v>
      </c>
      <c r="F48" s="20"/>
      <c r="G48" s="20"/>
      <c r="H48" t="s">
        <v>844</v>
      </c>
      <c r="I48" t="s">
        <v>845</v>
      </c>
    </row>
    <row r="49" spans="1:9" x14ac:dyDescent="0.35">
      <c r="A49" s="12">
        <v>48</v>
      </c>
      <c r="B49" s="13" t="s">
        <v>192</v>
      </c>
      <c r="C49" s="20" t="str">
        <f t="shared" si="0"/>
        <v>&lt;a href="/cantos/resucito/d/deprofundis.html" align="left" class="fleft"&gt;    &lt;span class="mso1"&gt;arrow_left_alt   &lt;/span&gt;&lt;/a&gt; &lt;a href="/cantos/resucito/d/delantedelosangeles.html" align="right" class="fright"&gt;    &lt;span class="mso1"&gt;arrow_right_alt   &lt;/span&gt;&lt;/a&gt;</v>
      </c>
      <c r="D49" s="20" t="s">
        <v>846</v>
      </c>
      <c r="E49" s="20" t="s">
        <v>847</v>
      </c>
      <c r="F49" s="19"/>
      <c r="G49" s="19"/>
      <c r="H49" t="s">
        <v>846</v>
      </c>
      <c r="I49" t="s">
        <v>847</v>
      </c>
    </row>
    <row r="50" spans="1:9" x14ac:dyDescent="0.35">
      <c r="A50" s="14">
        <v>49</v>
      </c>
      <c r="B50" s="15" t="s">
        <v>194</v>
      </c>
      <c r="C50" s="20" t="str">
        <f t="shared" si="0"/>
        <v>&lt;a href="/cantos/resucito/d/decidlealosdecorazoncansado.html" align="left" class="fleft"&gt;    &lt;span class="mso1"&gt;arrow_left_alt   &lt;/span&gt;&lt;/a&gt; &lt;a href="/cantos/resucito/d/diadereposo.html" align="right" class="fright"&gt;    &lt;span class="mso1"&gt;arrow_right_alt   &lt;/span&gt;&lt;/a&gt;</v>
      </c>
      <c r="D50" s="20" t="s">
        <v>848</v>
      </c>
      <c r="E50" s="20" t="s">
        <v>849</v>
      </c>
      <c r="F50" s="20"/>
      <c r="G50" s="20"/>
      <c r="H50" t="s">
        <v>848</v>
      </c>
      <c r="I50" t="s">
        <v>849</v>
      </c>
    </row>
    <row r="51" spans="1:9" x14ac:dyDescent="0.35">
      <c r="A51" s="12">
        <v>50</v>
      </c>
      <c r="B51" s="13" t="s">
        <v>196</v>
      </c>
      <c r="C51" s="20" t="str">
        <f t="shared" si="0"/>
        <v>&lt;a href="/cantos/resucito/d/delantedelosangeles.html" align="left" class="fleft"&gt;    &lt;span class="mso1"&gt;arrow_left_alt   &lt;/span&gt;&lt;/a&gt; &lt;a href="/cantos/resucito/d/diceelsenoramisenor.html" align="right" class="fright"&gt;    &lt;span class="mso1"&gt;arrow_right_alt   &lt;/span&gt;&lt;/a&gt;</v>
      </c>
      <c r="D51" s="20" t="s">
        <v>850</v>
      </c>
      <c r="E51" s="20" t="s">
        <v>851</v>
      </c>
      <c r="F51" s="19"/>
      <c r="G51" s="19"/>
      <c r="H51" t="s">
        <v>850</v>
      </c>
      <c r="I51" t="s">
        <v>851</v>
      </c>
    </row>
    <row r="52" spans="1:9" x14ac:dyDescent="0.35">
      <c r="A52" s="14">
        <v>51</v>
      </c>
      <c r="B52" s="15" t="s">
        <v>198</v>
      </c>
      <c r="C52" s="20" t="str">
        <f>_xlfn.CONCAT(D52," ",E52)</f>
        <v>&lt;a href="/cantos/resucito/d/diadereposo.html" align="left" class="fleft"&gt;    &lt;span class="mso1"&gt;arrow_left_alt   &lt;/span&gt;&lt;/a&gt; &lt;a href="/cantos/resucito/d/dichosoelhombre.html" align="right" class="fright"&gt;    &lt;span class="mso1"&gt;arrow_right_alt   &lt;/span&gt;&lt;/a&gt;</v>
      </c>
      <c r="D52" s="20" t="s">
        <v>852</v>
      </c>
      <c r="E52" s="20" t="s">
        <v>853</v>
      </c>
      <c r="F52" s="20"/>
      <c r="G52" s="20"/>
      <c r="H52" t="s">
        <v>852</v>
      </c>
      <c r="I52" t="s">
        <v>853</v>
      </c>
    </row>
    <row r="53" spans="1:9" x14ac:dyDescent="0.35">
      <c r="A53" s="12">
        <v>52</v>
      </c>
      <c r="B53" s="13" t="s">
        <v>200</v>
      </c>
      <c r="C53" s="20" t="str">
        <f t="shared" ref="C53:C116" si="1">_xlfn.CONCAT(D53," ",E53)</f>
        <v>&lt;a href="/cantos/resucito/d/diceelsenoramisenor.html" align="left" class="fleft"&gt;    &lt;span class="mso1"&gt;arrow_left_alt   &lt;/span&gt;&lt;/a&gt; &lt;a href="/cantos/resucito/e/elcombateescatologico.html" align="right" class="fright"&gt;    &lt;span class="mso1"&gt;arrow_right_alt   &lt;/span&gt;&lt;/a&gt;</v>
      </c>
      <c r="D53" s="20" t="s">
        <v>854</v>
      </c>
      <c r="E53" s="20" t="s">
        <v>855</v>
      </c>
      <c r="F53" s="19"/>
      <c r="G53" s="19"/>
      <c r="H53" t="s">
        <v>854</v>
      </c>
      <c r="I53" t="s">
        <v>855</v>
      </c>
    </row>
    <row r="54" spans="1:9" x14ac:dyDescent="0.35">
      <c r="A54" s="14">
        <v>53</v>
      </c>
      <c r="B54" s="15" t="s">
        <v>202</v>
      </c>
      <c r="C54" s="20" t="str">
        <f t="shared" si="1"/>
        <v>&lt;a href="/cantos/resucito/d/dichosoelhombre.html" align="left" class="fleft"&gt;    &lt;span class="mso1"&gt;arrow_left_alt   &lt;/span&gt;&lt;/a&gt; &lt;a href="/cantos/resucito/e/elespiritudelsenorestasobremi.html" align="right" class="fright"&gt;    &lt;span class="mso1"&gt;arrow_right_alt   &lt;/span&gt;&lt;/a&gt;</v>
      </c>
      <c r="D54" s="20" t="s">
        <v>856</v>
      </c>
      <c r="E54" s="20" t="s">
        <v>857</v>
      </c>
      <c r="F54" s="20"/>
      <c r="G54" s="20"/>
      <c r="H54" t="s">
        <v>856</v>
      </c>
      <c r="I54" t="s">
        <v>857</v>
      </c>
    </row>
    <row r="55" spans="1:9" x14ac:dyDescent="0.35">
      <c r="A55" s="12">
        <v>54</v>
      </c>
      <c r="B55" s="13" t="s">
        <v>204</v>
      </c>
      <c r="C55" s="20" t="str">
        <f t="shared" si="1"/>
        <v>&lt;a href="/cantos/resucito/e/elcombateescatologico.html" align="left" class="fleft"&gt;    &lt;span class="mso1"&gt;arrow_left_alt   &lt;/span&gt;&lt;/a&gt; &lt;a href="/cantos/resucito/e/eljacaldelospastores.html" align="right" class="fright"&gt;    &lt;span class="mso1"&gt;arrow_right_alt   &lt;/span&gt;&lt;/a&gt;</v>
      </c>
      <c r="D55" s="20" t="s">
        <v>858</v>
      </c>
      <c r="E55" s="20" t="s">
        <v>859</v>
      </c>
      <c r="F55" s="19"/>
      <c r="G55" s="19"/>
      <c r="H55" t="s">
        <v>858</v>
      </c>
      <c r="I55" t="s">
        <v>859</v>
      </c>
    </row>
    <row r="56" spans="1:9" x14ac:dyDescent="0.35">
      <c r="A56" s="14">
        <v>55</v>
      </c>
      <c r="B56" s="15" t="s">
        <v>206</v>
      </c>
      <c r="C56" s="20" t="str">
        <f t="shared" si="1"/>
        <v>&lt;a href="/cantos/resucito/e/elespiritudelsenorestasobremi.html" align="left" class="fleft"&gt;    &lt;span class="mso1"&gt;arrow_left_alt   &lt;/span&gt;&lt;/a&gt; &lt;a href="/cantos/resucito/e/ellagarero.html" align="right" class="fright"&gt;    &lt;span class="mso1"&gt;arrow_right_alt   &lt;/span&gt;&lt;/a&gt;</v>
      </c>
      <c r="D56" s="20" t="s">
        <v>860</v>
      </c>
      <c r="E56" s="20" t="s">
        <v>861</v>
      </c>
      <c r="F56" s="20"/>
      <c r="G56" s="20"/>
      <c r="H56" t="s">
        <v>860</v>
      </c>
      <c r="I56" t="s">
        <v>861</v>
      </c>
    </row>
    <row r="57" spans="1:9" x14ac:dyDescent="0.35">
      <c r="A57" s="12">
        <v>56</v>
      </c>
      <c r="B57" s="13" t="s">
        <v>208</v>
      </c>
      <c r="C57" s="20" t="str">
        <f t="shared" si="1"/>
        <v>&lt;a href="/cantos/resucito/e/eljacaldelospastores.html" align="left" class="fleft"&gt;    &lt;span class="mso1"&gt;arrow_left_alt   &lt;/span&gt;&lt;/a&gt; &lt;a href="/cantos/resucito/e/elmesiasleon.html" align="right" class="fright"&gt;    &lt;span class="mso1"&gt;arrow_right_alt   &lt;/span&gt;&lt;/a&gt;</v>
      </c>
      <c r="D57" s="20" t="s">
        <v>862</v>
      </c>
      <c r="E57" s="20" t="s">
        <v>863</v>
      </c>
      <c r="F57" s="19"/>
      <c r="G57" s="19"/>
      <c r="H57" t="s">
        <v>862</v>
      </c>
      <c r="I57" t="s">
        <v>863</v>
      </c>
    </row>
    <row r="58" spans="1:9" x14ac:dyDescent="0.35">
      <c r="A58" s="14">
        <v>57</v>
      </c>
      <c r="B58" s="15" t="s">
        <v>210</v>
      </c>
      <c r="C58" s="20" t="str">
        <f t="shared" si="1"/>
        <v>&lt;a href="/cantos/resucito/e/ellagarero.html" align="left" class="fleft"&gt;    &lt;span class="mso1"&gt;arrow_left_alt   &lt;/span&gt;&lt;/a&gt; &lt;a href="/cantos/resucito/e/elneciopiensaquediosnoexiste.html" align="right" class="fright"&gt;    &lt;span class="mso1"&gt;arrow_right_alt   &lt;/span&gt;&lt;/a&gt;</v>
      </c>
      <c r="D58" s="20" t="s">
        <v>864</v>
      </c>
      <c r="E58" s="20" t="s">
        <v>865</v>
      </c>
      <c r="F58" s="20"/>
      <c r="G58" s="20"/>
      <c r="H58" t="s">
        <v>864</v>
      </c>
      <c r="I58" t="s">
        <v>865</v>
      </c>
    </row>
    <row r="59" spans="1:9" x14ac:dyDescent="0.35">
      <c r="A59" s="12">
        <v>58</v>
      </c>
      <c r="B59" s="13" t="s">
        <v>214</v>
      </c>
      <c r="C59" s="20" t="str">
        <f t="shared" si="1"/>
        <v>&lt;a href="/cantos/resucito/e/elmesiasleon.html" align="left" class="fleft"&gt;    &lt;span class="mso1"&gt;arrow_left_alt   &lt;/span&gt;&lt;/a&gt; &lt;a href="/cantos/resucito/e/elpuebloquecaminabaenlastinieblas.html" align="right" class="fright"&gt;    &lt;span class="mso1"&gt;arrow_right_alt   &lt;/span&gt;&lt;/a&gt;</v>
      </c>
      <c r="D59" s="20" t="s">
        <v>866</v>
      </c>
      <c r="E59" s="20" t="s">
        <v>867</v>
      </c>
      <c r="F59" s="19"/>
      <c r="G59" s="19"/>
      <c r="H59" t="s">
        <v>866</v>
      </c>
      <c r="I59" t="s">
        <v>867</v>
      </c>
    </row>
    <row r="60" spans="1:9" x14ac:dyDescent="0.35">
      <c r="A60" s="14">
        <v>59</v>
      </c>
      <c r="B60" s="15" t="s">
        <v>216</v>
      </c>
      <c r="C60" s="20" t="str">
        <f t="shared" si="1"/>
        <v>&lt;a href="/cantos/resucito/e/elneciopiensaquediosnoexiste.html" align="left" class="fleft"&gt;    &lt;span class="mso1"&gt;arrow_left_alt   &lt;/span&gt;&lt;/a&gt; &lt;a href="/cantos/resucito/e/elsenoranunciaunanoticia.html" align="right" class="fright"&gt;    &lt;span class="mso1"&gt;arrow_right_alt   &lt;/span&gt;&lt;/a&gt;</v>
      </c>
      <c r="D60" s="20" t="s">
        <v>868</v>
      </c>
      <c r="E60" s="20" t="s">
        <v>869</v>
      </c>
      <c r="F60" s="20"/>
      <c r="G60" s="20"/>
      <c r="H60" t="s">
        <v>868</v>
      </c>
      <c r="I60" t="s">
        <v>869</v>
      </c>
    </row>
    <row r="61" spans="1:9" x14ac:dyDescent="0.35">
      <c r="A61" s="12">
        <v>60</v>
      </c>
      <c r="B61" s="13" t="s">
        <v>220</v>
      </c>
      <c r="C61" s="20" t="str">
        <f t="shared" si="1"/>
        <v>&lt;a href="/cantos/resucito/e/elpuebloquecaminabaenlastinieblas.html" align="left" class="fleft"&gt;    &lt;span class="mso1"&gt;arrow_left_alt   &lt;/span&gt;&lt;/a&gt; &lt;a href="/cantos/resucito/e/elsenoresmipastor.html" align="right" class="fright"&gt;    &lt;span class="mso1"&gt;arrow_right_alt   &lt;/span&gt;&lt;/a&gt;</v>
      </c>
      <c r="D61" s="20" t="s">
        <v>870</v>
      </c>
      <c r="E61" s="20" t="s">
        <v>871</v>
      </c>
      <c r="F61" s="19"/>
      <c r="G61" s="19"/>
      <c r="H61" t="s">
        <v>870</v>
      </c>
      <c r="I61" t="s">
        <v>871</v>
      </c>
    </row>
    <row r="62" spans="1:9" x14ac:dyDescent="0.35">
      <c r="A62" s="14">
        <v>61</v>
      </c>
      <c r="B62" s="15" t="s">
        <v>222</v>
      </c>
      <c r="C62" s="20" t="str">
        <f t="shared" si="1"/>
        <v>&lt;a href="/cantos/resucito/e/elsenoranunciaunanoticia.html" align="left" class="fleft"&gt;    &lt;span class="mso1"&gt;arrow_left_alt   &lt;/span&gt;&lt;/a&gt; &lt;a href="/cantos/resucito/e/elsenormehadado.html" align="right" class="fright"&gt;    &lt;span class="mso1"&gt;arrow_right_alt   &lt;/span&gt;&lt;/a&gt;</v>
      </c>
      <c r="D62" s="20" t="s">
        <v>872</v>
      </c>
      <c r="E62" s="20" t="s">
        <v>873</v>
      </c>
      <c r="F62" s="20"/>
      <c r="G62" s="20"/>
      <c r="H62" t="s">
        <v>872</v>
      </c>
      <c r="I62" t="s">
        <v>873</v>
      </c>
    </row>
    <row r="63" spans="1:9" x14ac:dyDescent="0.35">
      <c r="A63" s="12">
        <v>62</v>
      </c>
      <c r="B63" s="13" t="s">
        <v>224</v>
      </c>
      <c r="C63" s="20" t="str">
        <f t="shared" si="1"/>
        <v>&lt;a href="/cantos/resucito/e/elsenoresmipastor.html" align="left" class="fleft"&gt;    &lt;span class="mso1"&gt;arrow_left_alt   &lt;/span&gt;&lt;/a&gt; &lt;a href="/cantos/resucito/e/elielilamasabactani.html" align="right" class="fright"&gt;    &lt;span class="mso1"&gt;arrow_right_alt   &lt;/span&gt;&lt;/a&gt;</v>
      </c>
      <c r="D63" s="20" t="s">
        <v>874</v>
      </c>
      <c r="E63" s="20" t="s">
        <v>875</v>
      </c>
      <c r="F63" s="19"/>
      <c r="G63" s="19"/>
      <c r="H63" t="s">
        <v>874</v>
      </c>
      <c r="I63" t="s">
        <v>875</v>
      </c>
    </row>
    <row r="64" spans="1:9" x14ac:dyDescent="0.35">
      <c r="A64" s="14">
        <v>63</v>
      </c>
      <c r="B64" s="15" t="s">
        <v>226</v>
      </c>
      <c r="C64" s="20" t="str">
        <f t="shared" si="1"/>
        <v>&lt;a href="/cantos/resucito/e/elsenormehadado.html" align="left" class="fleft"&gt;    &lt;span class="mso1"&gt;arrow_left_alt   &lt;/span&gt;&lt;/a&gt; &lt;a href="/cantos/resucito/e/enmediodeaquelgentio.html" align="right" class="fright"&gt;    &lt;span class="mso1"&gt;arrow_right_alt   &lt;/span&gt;&lt;/a&gt;</v>
      </c>
      <c r="D64" s="20" t="s">
        <v>876</v>
      </c>
      <c r="E64" s="20" t="s">
        <v>877</v>
      </c>
      <c r="F64" s="20"/>
      <c r="G64" s="20"/>
      <c r="H64" t="s">
        <v>876</v>
      </c>
      <c r="I64" t="s">
        <v>877</v>
      </c>
    </row>
    <row r="65" spans="1:9" x14ac:dyDescent="0.35">
      <c r="A65" s="12">
        <v>64</v>
      </c>
      <c r="B65" s="13" t="s">
        <v>228</v>
      </c>
      <c r="C65" s="20" t="str">
        <f t="shared" si="1"/>
        <v>&lt;a href="/cantos/resucito/e/elielilamasabactani.html" align="left" class="fleft"&gt;    &lt;span class="mso1"&gt;arrow_left_alt   &lt;/span&gt;&lt;/a&gt; &lt;a href="/cantos/resucito/e/enunanocheoscura.html" align="right" class="fright"&gt;    &lt;span class="mso1"&gt;arrow_right_alt   &lt;/span&gt;&lt;/a&gt;</v>
      </c>
      <c r="D65" s="20" t="s">
        <v>878</v>
      </c>
      <c r="E65" s="20" t="s">
        <v>879</v>
      </c>
      <c r="F65" s="19"/>
      <c r="G65" s="19"/>
      <c r="H65" t="s">
        <v>878</v>
      </c>
      <c r="I65" t="s">
        <v>879</v>
      </c>
    </row>
    <row r="66" spans="1:9" x14ac:dyDescent="0.35">
      <c r="A66" s="14">
        <v>65</v>
      </c>
      <c r="B66" s="15" t="s">
        <v>230</v>
      </c>
      <c r="C66" s="20" t="str">
        <f t="shared" si="1"/>
        <v>&lt;a href="/cantos/resucito/e/enmediodeaquelgentio.html" align="left" class="fleft"&gt;    &lt;span class="mso1"&gt;arrow_left_alt   &lt;/span&gt;&lt;/a&gt; &lt;a href="/cantos/resucito/e/eresdignodetomarellibro.html" align="right" class="fright"&gt;    &lt;span class="mso1"&gt;arrow_right_alt   &lt;/span&gt;&lt;/a&gt;</v>
      </c>
      <c r="D66" s="20" t="s">
        <v>880</v>
      </c>
      <c r="E66" s="20" t="s">
        <v>881</v>
      </c>
      <c r="F66" s="20"/>
      <c r="G66" s="20"/>
      <c r="H66" t="s">
        <v>880</v>
      </c>
      <c r="I66" t="s">
        <v>881</v>
      </c>
    </row>
    <row r="67" spans="1:9" x14ac:dyDescent="0.35">
      <c r="A67" s="12">
        <v>66</v>
      </c>
      <c r="B67" s="13" t="s">
        <v>232</v>
      </c>
      <c r="C67" s="20" t="str">
        <f t="shared" si="1"/>
        <v>&lt;a href="/cantos/resucito/e/enunanocheoscura.html" align="left" class="fleft"&gt;    &lt;span class="mso1"&gt;arrow_left_alt   &lt;/span&gt;&lt;/a&gt; &lt;a href="/cantos/resucito/e/ereshermoso.html" align="right" class="fright"&gt;    &lt;span class="mso1"&gt;arrow_right_alt   &lt;/span&gt;&lt;/a&gt;</v>
      </c>
      <c r="D67" s="20" t="s">
        <v>882</v>
      </c>
      <c r="E67" s="20" t="s">
        <v>883</v>
      </c>
      <c r="F67" s="19"/>
      <c r="G67" s="19"/>
      <c r="H67" t="s">
        <v>882</v>
      </c>
      <c r="I67" t="s">
        <v>883</v>
      </c>
    </row>
    <row r="68" spans="1:9" x14ac:dyDescent="0.35">
      <c r="A68" s="14">
        <v>67</v>
      </c>
      <c r="B68" s="15" t="s">
        <v>234</v>
      </c>
      <c r="C68" s="20" t="str">
        <f t="shared" si="1"/>
        <v>&lt;a href="/cantos/resucito/e/eresdignodetomarellibro.html" align="left" class="fleft"&gt;    &lt;span class="mso1"&gt;arrow_left_alt   &lt;/span&gt;&lt;/a&gt; &lt;a href="/cantos/resucito/e/espaciente.html" align="right" class="fright"&gt;    &lt;span class="mso1"&gt;arrow_right_alt   &lt;/span&gt;&lt;/a&gt;</v>
      </c>
      <c r="D68" s="20" t="s">
        <v>884</v>
      </c>
      <c r="E68" s="20" t="s">
        <v>885</v>
      </c>
      <c r="F68" s="20"/>
      <c r="G68" s="20"/>
      <c r="H68" t="s">
        <v>884</v>
      </c>
      <c r="I68" t="s">
        <v>885</v>
      </c>
    </row>
    <row r="69" spans="1:9" x14ac:dyDescent="0.35">
      <c r="A69" s="12">
        <v>68</v>
      </c>
      <c r="B69" s="13" t="s">
        <v>236</v>
      </c>
      <c r="C69" s="20" t="str">
        <f t="shared" si="1"/>
        <v>&lt;a href="/cantos/resucito/e/ereshermoso.html" align="left" class="fleft"&gt;    &lt;span class="mso1"&gt;arrow_left_alt   &lt;/span&gt;&lt;/a&gt; &lt;a href="/cantos/resucito/e/escondemeenloocultodetutienda.html" align="right" class="fright"&gt;    &lt;span class="mso1"&gt;arrow_right_alt   &lt;/span&gt;&lt;/a&gt;</v>
      </c>
      <c r="D69" s="20" t="s">
        <v>886</v>
      </c>
      <c r="E69" s="20" t="s">
        <v>887</v>
      </c>
      <c r="F69" s="19"/>
      <c r="G69" s="19"/>
      <c r="H69" t="s">
        <v>886</v>
      </c>
      <c r="I69" t="s">
        <v>887</v>
      </c>
    </row>
    <row r="70" spans="1:9" x14ac:dyDescent="0.35">
      <c r="A70" s="14">
        <v>69</v>
      </c>
      <c r="B70" s="15" t="s">
        <v>238</v>
      </c>
      <c r="C70" s="20" t="str">
        <f t="shared" si="1"/>
        <v>&lt;a href="/cantos/resucito/e/espaciente.html" align="left" class="fleft"&gt;    &lt;span class="mso1"&gt;arrow_left_alt   &lt;/span&gt;&lt;/a&gt; &lt;a href="/cantos/resucito/e/escuchadislaslejanas.html" align="right" class="fright"&gt;    &lt;span class="mso1"&gt;arrow_right_alt   &lt;/span&gt;&lt;/a&gt;</v>
      </c>
      <c r="D70" s="20" t="s">
        <v>888</v>
      </c>
      <c r="E70" s="20" t="s">
        <v>889</v>
      </c>
      <c r="F70" s="20"/>
      <c r="G70" s="20"/>
      <c r="H70" t="s">
        <v>888</v>
      </c>
      <c r="I70" t="s">
        <v>889</v>
      </c>
    </row>
    <row r="71" spans="1:9" x14ac:dyDescent="0.35">
      <c r="A71" s="12">
        <v>70</v>
      </c>
      <c r="B71" s="13" t="s">
        <v>240</v>
      </c>
      <c r="C71" s="20" t="str">
        <f t="shared" si="1"/>
        <v>&lt;a href="/cantos/resucito/e/escondemeenloocultodetutienda.html" align="left" class="fleft"&gt;    &lt;span class="mso1"&gt;arrow_left_alt   &lt;/span&gt;&lt;/a&gt; &lt;a href="/cantos/resucito/é/esteeseldiaenqueactuoelsenor.html" align="right" class="fright"&gt;    &lt;span class="mso1"&gt;arrow_right_alt   &lt;/span&gt;&lt;/a&gt;</v>
      </c>
      <c r="D71" s="20" t="s">
        <v>890</v>
      </c>
      <c r="E71" s="20" t="s">
        <v>891</v>
      </c>
      <c r="F71" s="19"/>
      <c r="G71" s="19"/>
      <c r="H71" t="s">
        <v>890</v>
      </c>
      <c r="I71" t="s">
        <v>891</v>
      </c>
    </row>
    <row r="72" spans="1:9" x14ac:dyDescent="0.35">
      <c r="A72" s="14">
        <v>71</v>
      </c>
      <c r="B72" s="15" t="s">
        <v>242</v>
      </c>
      <c r="C72" s="20" t="str">
        <f t="shared" si="1"/>
        <v>&lt;a href="/cantos/resucito/e/escuchadislaslejanas.html" align="left" class="fleft"&gt;    &lt;span class="mso1"&gt;arrow_left_alt   &lt;/span&gt;&lt;/a&gt; &lt;a href="/cantos/resucito/e/esteeselmandamientomio.html" align="right" class="fright"&gt;    &lt;span class="mso1"&gt;arrow_right_alt   &lt;/span&gt;&lt;/a&gt;</v>
      </c>
      <c r="D72" s="20" t="s">
        <v>892</v>
      </c>
      <c r="E72" s="20" t="s">
        <v>893</v>
      </c>
      <c r="F72" s="20"/>
      <c r="G72" s="20"/>
      <c r="H72" t="s">
        <v>892</v>
      </c>
      <c r="I72" t="s">
        <v>893</v>
      </c>
    </row>
    <row r="73" spans="1:9" x14ac:dyDescent="0.35">
      <c r="A73" s="12">
        <v>72</v>
      </c>
      <c r="B73" s="13" t="s">
        <v>244</v>
      </c>
      <c r="C73" s="20" t="str">
        <f t="shared" si="1"/>
        <v>&lt;a href="/cantos/resucito/é/esteeseldiaenqueactuoelsenor.html" align="left" class="fleft"&gt;    &lt;span class="mso1"&gt;arrow_left_alt   &lt;/span&gt;&lt;/a&gt; &lt;a href="/cantos/resucito/e/evenushalomalejem.html" align="right" class="fright"&gt;    &lt;span class="mso1"&gt;arrow_right_alt   &lt;/span&gt;&lt;/a&gt;</v>
      </c>
      <c r="D73" s="20" t="s">
        <v>894</v>
      </c>
      <c r="E73" s="20" t="s">
        <v>895</v>
      </c>
      <c r="F73" s="19"/>
      <c r="G73" s="19"/>
      <c r="H73" t="s">
        <v>894</v>
      </c>
      <c r="I73" t="s">
        <v>895</v>
      </c>
    </row>
    <row r="74" spans="1:9" x14ac:dyDescent="0.35">
      <c r="A74" s="14">
        <v>73</v>
      </c>
      <c r="B74" s="15" t="s">
        <v>246</v>
      </c>
      <c r="C74" s="20" t="str">
        <f t="shared" si="1"/>
        <v>&lt;a href="/cantos/resucito/e/esteeselmandamientomio.html" align="left" class="fleft"&gt;    &lt;span class="mso1"&gt;arrow_left_alt   &lt;/span&gt;&lt;/a&gt; &lt;a href="/cantos/resucito/e/extiendomismanos.html" align="right" class="fright"&gt;    &lt;span class="mso1"&gt;arrow_right_alt   &lt;/span&gt;&lt;/a&gt;</v>
      </c>
      <c r="D74" s="20" t="s">
        <v>896</v>
      </c>
      <c r="E74" s="20" t="s">
        <v>897</v>
      </c>
      <c r="F74" s="20"/>
      <c r="G74" s="20"/>
      <c r="H74" t="s">
        <v>896</v>
      </c>
      <c r="I74" t="s">
        <v>897</v>
      </c>
    </row>
    <row r="75" spans="1:9" x14ac:dyDescent="0.35">
      <c r="A75" s="12">
        <v>74</v>
      </c>
      <c r="B75" s="13" t="s">
        <v>248</v>
      </c>
      <c r="C75" s="20" t="str">
        <f t="shared" si="1"/>
        <v>&lt;a href="/cantos/resucito/e/evenushalomalejem.html" align="left" class="fleft"&gt;    &lt;span class="mso1"&gt;arrow_left_alt   &lt;/span&gt;&lt;/a&gt; &lt;a href="/cantos/resucito/e/exultadjustosenelsenor.html" align="right" class="fright"&gt;    &lt;span class="mso1"&gt;arrow_right_alt   &lt;/span&gt;&lt;/a&gt;</v>
      </c>
      <c r="D75" s="20" t="s">
        <v>898</v>
      </c>
      <c r="E75" s="20" t="s">
        <v>899</v>
      </c>
      <c r="F75" s="19"/>
      <c r="G75" s="19"/>
      <c r="H75" t="s">
        <v>898</v>
      </c>
      <c r="I75" t="s">
        <v>899</v>
      </c>
    </row>
    <row r="76" spans="1:9" x14ac:dyDescent="0.35">
      <c r="A76" s="14">
        <v>75</v>
      </c>
      <c r="B76" s="15" t="s">
        <v>250</v>
      </c>
      <c r="C76" s="20" t="str">
        <f t="shared" si="1"/>
        <v>&lt;a href="/cantos/resucito/e/extiendomismanos.html" align="left" class="fleft"&gt;    &lt;span class="mso1"&gt;arrow_left_alt   &lt;/span&gt;&lt;/a&gt; &lt;a href="/cantos/resucito/f/felicidadparaelhombre.html" align="right" class="fright"&gt;    &lt;span class="mso1"&gt;arrow_right_alt   &lt;/span&gt;&lt;/a&gt;</v>
      </c>
      <c r="D76" s="20" t="s">
        <v>900</v>
      </c>
      <c r="E76" s="20" t="s">
        <v>901</v>
      </c>
      <c r="F76" s="20"/>
      <c r="G76" s="20"/>
      <c r="H76" t="s">
        <v>900</v>
      </c>
      <c r="I76" t="s">
        <v>901</v>
      </c>
    </row>
    <row r="77" spans="1:9" x14ac:dyDescent="0.35">
      <c r="A77" s="12">
        <v>76</v>
      </c>
      <c r="B77" s="13" t="s">
        <v>252</v>
      </c>
      <c r="C77" s="20" t="str">
        <f t="shared" si="1"/>
        <v>&lt;a href="/cantos/resucito/e/exultadjustosenelsenor.html" align="left" class="fleft"&gt;    &lt;span class="mso1"&gt;arrow_left_alt   &lt;/span&gt;&lt;/a&gt; &lt;a href="/cantos/resucito/g/graciasayahveh.html" align="right" class="fright"&gt;    &lt;span class="mso1"&gt;arrow_right_alt   &lt;/span&gt;&lt;/a&gt;</v>
      </c>
      <c r="D77" s="20" t="s">
        <v>902</v>
      </c>
      <c r="E77" s="20" t="s">
        <v>903</v>
      </c>
      <c r="F77" s="19"/>
      <c r="G77" s="19"/>
      <c r="H77" t="s">
        <v>902</v>
      </c>
      <c r="I77" t="s">
        <v>903</v>
      </c>
    </row>
    <row r="78" spans="1:9" x14ac:dyDescent="0.35">
      <c r="A78" s="14">
        <v>77</v>
      </c>
      <c r="B78" s="15" t="s">
        <v>256</v>
      </c>
      <c r="C78" s="20" t="str">
        <f t="shared" si="1"/>
        <v>&lt;a href="/cantos/resucito/f/felicidadparaelhombre.html" align="left" class="fleft"&gt;    &lt;span class="mso1"&gt;arrow_left_alt   &lt;/span&gt;&lt;/a&gt; &lt;a href="/cantos/resucito/g/gritadjubilosos.html" align="right" class="fright"&gt;    &lt;span class="mso1"&gt;arrow_right_alt   &lt;/span&gt;&lt;/a&gt;</v>
      </c>
      <c r="D78" s="20" t="s">
        <v>904</v>
      </c>
      <c r="E78" s="20" t="s">
        <v>905</v>
      </c>
      <c r="F78" s="20"/>
      <c r="G78" s="20"/>
      <c r="H78" t="s">
        <v>904</v>
      </c>
      <c r="I78" t="s">
        <v>905</v>
      </c>
    </row>
    <row r="79" spans="1:9" x14ac:dyDescent="0.35">
      <c r="A79" s="12">
        <v>78</v>
      </c>
      <c r="B79" s="13" t="s">
        <v>258</v>
      </c>
      <c r="C79" s="20" t="str">
        <f t="shared" si="1"/>
        <v>&lt;a href="/cantos/resucito/g/graciasayahveh.html" align="left" class="fleft"&gt;    &lt;span class="mso1"&gt;arrow_left_alt   &lt;/span&gt;&lt;/a&gt; &lt;a href="/cantos/resucito/h/haciatimoradasanta.html" align="right" class="fright"&gt;    &lt;span class="mso1"&gt;arrow_right_alt   &lt;/span&gt;&lt;/a&gt;</v>
      </c>
      <c r="D79" s="20" t="s">
        <v>906</v>
      </c>
      <c r="E79" s="20" t="s">
        <v>907</v>
      </c>
      <c r="F79" s="19"/>
      <c r="G79" s="19"/>
      <c r="H79" t="s">
        <v>906</v>
      </c>
      <c r="I79" t="s">
        <v>907</v>
      </c>
    </row>
    <row r="80" spans="1:9" x14ac:dyDescent="0.35">
      <c r="A80" s="14">
        <v>79</v>
      </c>
      <c r="B80" s="15" t="s">
        <v>260</v>
      </c>
      <c r="C80" s="20" t="str">
        <f t="shared" si="1"/>
        <v>&lt;a href="/cantos/resucito/g/gritadjubilosos.html" align="left" class="fleft"&gt;    &lt;span class="mso1"&gt;arrow_left_alt   &lt;/span&gt;&lt;/a&gt; &lt;a href="/cantos/resucito/h/hastacuando.html" align="right" class="fright"&gt;    &lt;span class="mso1"&gt;arrow_right_alt   &lt;/span&gt;&lt;/a&gt;</v>
      </c>
      <c r="D80" s="20" t="s">
        <v>908</v>
      </c>
      <c r="E80" s="20" t="s">
        <v>909</v>
      </c>
      <c r="F80" s="20"/>
      <c r="G80" s="20"/>
      <c r="H80" t="s">
        <v>908</v>
      </c>
      <c r="I80" t="s">
        <v>909</v>
      </c>
    </row>
    <row r="81" spans="1:9" x14ac:dyDescent="0.35">
      <c r="A81" s="12">
        <v>80</v>
      </c>
      <c r="B81" s="13" t="s">
        <v>262</v>
      </c>
      <c r="C81" s="20" t="str">
        <f t="shared" si="1"/>
        <v>&lt;a href="/cantos/resucito/h/haciatimoradasanta.html" align="left" class="fleft"&gt;    &lt;span class="mso1"&gt;arrow_left_alt   &lt;/span&gt;&lt;/a&gt; &lt;a href="/cantos/resucito/h/heaquimisiervo.html" align="right" class="fright"&gt;    &lt;span class="mso1"&gt;arrow_right_alt   &lt;/span&gt;&lt;/a&gt;</v>
      </c>
      <c r="D81" s="20" t="s">
        <v>910</v>
      </c>
      <c r="E81" s="20" t="s">
        <v>911</v>
      </c>
      <c r="F81" s="19"/>
      <c r="G81" s="19"/>
      <c r="H81" t="s">
        <v>910</v>
      </c>
      <c r="I81" t="s">
        <v>911</v>
      </c>
    </row>
    <row r="82" spans="1:9" x14ac:dyDescent="0.35">
      <c r="A82" s="14">
        <v>81</v>
      </c>
      <c r="B82" s="15" t="s">
        <v>264</v>
      </c>
      <c r="C82" s="20" t="str">
        <f t="shared" si="1"/>
        <v>&lt;a href="/cantos/resucito/h/hastacuando.html" align="left" class="fleft"&gt;    &lt;span class="mso1"&gt;arrow_left_alt   &lt;/span&gt;&lt;/a&gt; &lt;a href="/cantos/resucito/h/heaquiquevengopresto.html" align="right" class="fright"&gt;    &lt;span class="mso1"&gt;arrow_right_alt   &lt;/span&gt;&lt;/a&gt;</v>
      </c>
      <c r="D82" s="20" t="s">
        <v>912</v>
      </c>
      <c r="E82" s="20" t="s">
        <v>913</v>
      </c>
      <c r="F82" s="20"/>
      <c r="G82" s="20"/>
      <c r="H82" t="s">
        <v>912</v>
      </c>
      <c r="I82" t="s">
        <v>913</v>
      </c>
    </row>
    <row r="83" spans="1:9" x14ac:dyDescent="0.35">
      <c r="A83" s="12">
        <v>82</v>
      </c>
      <c r="B83" s="13" t="s">
        <v>268</v>
      </c>
      <c r="C83" s="20" t="str">
        <f t="shared" si="1"/>
        <v>&lt;a href="/cantos/resucito/h/heaquimisiervo.html" align="left" class="fleft"&gt;    &lt;span class="mso1"&gt;arrow_left_alt   &lt;/span&gt;&lt;/a&gt; &lt;a href="/cantos/resucito/h/heesperadoenelsenor.html" align="right" class="fright"&gt;    &lt;span class="mso1"&gt;arrow_right_alt   &lt;/span&gt;&lt;/a&gt;</v>
      </c>
      <c r="D83" s="20" t="s">
        <v>914</v>
      </c>
      <c r="E83" s="20" t="s">
        <v>915</v>
      </c>
      <c r="F83" s="19"/>
      <c r="G83" s="19"/>
      <c r="H83" t="s">
        <v>914</v>
      </c>
      <c r="I83" t="s">
        <v>915</v>
      </c>
    </row>
    <row r="84" spans="1:9" x14ac:dyDescent="0.35">
      <c r="A84" s="14">
        <v>83</v>
      </c>
      <c r="B84" s="15" t="s">
        <v>270</v>
      </c>
      <c r="C84" s="20" t="str">
        <f t="shared" si="1"/>
        <v>&lt;a href="/cantos/resucito/h/heaquiquevengopresto.html" align="left" class="fleft"&gt;    &lt;span class="mso1"&gt;arrow_left_alt   &lt;/span&gt;&lt;/a&gt; &lt;a href="/cantos/resucito/h/hijasdejerusalen.html" align="right" class="fright"&gt;    &lt;span class="mso1"&gt;arrow_right_alt   &lt;/span&gt;&lt;/a&gt;</v>
      </c>
      <c r="D84" s="20" t="s">
        <v>916</v>
      </c>
      <c r="E84" s="20" t="s">
        <v>917</v>
      </c>
      <c r="F84" s="20"/>
      <c r="G84" s="20"/>
      <c r="H84" t="s">
        <v>916</v>
      </c>
      <c r="I84" t="s">
        <v>917</v>
      </c>
    </row>
    <row r="85" spans="1:9" x14ac:dyDescent="0.35">
      <c r="A85" s="12">
        <v>84</v>
      </c>
      <c r="B85" s="13" t="s">
        <v>274</v>
      </c>
      <c r="C85" s="20" t="str">
        <f t="shared" si="1"/>
        <v>&lt;a href="/cantos/resucito/h/heesperadoenelsenor.html" align="left" class="fleft"&gt;    &lt;span class="mso1"&gt;arrow_left_alt   &lt;/span&gt;&lt;/a&gt; &lt;a href="/cantos/resucito/h/himnoacristoluz.html" align="right" class="fright"&gt;    &lt;span class="mso1"&gt;arrow_right_alt   &lt;/span&gt;&lt;/a&gt;</v>
      </c>
      <c r="D85" s="20" t="s">
        <v>918</v>
      </c>
      <c r="E85" s="20" t="s">
        <v>919</v>
      </c>
      <c r="F85" s="19"/>
      <c r="G85" s="19"/>
      <c r="H85" t="s">
        <v>918</v>
      </c>
      <c r="I85" t="s">
        <v>919</v>
      </c>
    </row>
    <row r="86" spans="1:9" x14ac:dyDescent="0.35">
      <c r="A86" s="14">
        <v>85</v>
      </c>
      <c r="B86" s="15" t="s">
        <v>276</v>
      </c>
      <c r="C86" s="20" t="str">
        <f t="shared" si="1"/>
        <v>&lt;a href="/cantos/resucito/h/hijasdejerusalen.html" align="left" class="fleft"&gt;    &lt;span class="mso1"&gt;arrow_left_alt   &lt;/span&gt;&lt;/a&gt; &lt;a href="/cantos/resucito/h/himnoalacaridad.html" align="right" class="fright"&gt;    &lt;span class="mso1"&gt;arrow_right_alt   &lt;/span&gt;&lt;/a&gt;</v>
      </c>
      <c r="D86" s="20" t="s">
        <v>920</v>
      </c>
      <c r="E86" s="20" t="s">
        <v>921</v>
      </c>
      <c r="F86" s="20"/>
      <c r="G86" s="20"/>
      <c r="H86" t="s">
        <v>920</v>
      </c>
      <c r="I86" t="s">
        <v>921</v>
      </c>
    </row>
    <row r="87" spans="1:9" x14ac:dyDescent="0.35">
      <c r="A87" s="12">
        <v>86</v>
      </c>
      <c r="B87" s="13" t="s">
        <v>278</v>
      </c>
      <c r="C87" s="20" t="str">
        <f t="shared" si="1"/>
        <v>&lt;a href="/cantos/resucito/h/himnoacristoluz.html" align="left" class="fleft"&gt;    &lt;span class="mso1"&gt;arrow_left_alt   &lt;/span&gt;&lt;/a&gt; &lt;a href="/cantos/resucito/h/himnoalakenosis.html" align="right" class="fright"&gt;    &lt;span class="mso1"&gt;arrow_right_alt   &lt;/span&gt;&lt;/a&gt;</v>
      </c>
      <c r="D87" s="20" t="s">
        <v>922</v>
      </c>
      <c r="E87" s="20" t="s">
        <v>923</v>
      </c>
      <c r="F87" s="19"/>
      <c r="G87" s="19"/>
      <c r="H87" t="s">
        <v>922</v>
      </c>
      <c r="I87" t="s">
        <v>923</v>
      </c>
    </row>
    <row r="88" spans="1:9" x14ac:dyDescent="0.35">
      <c r="A88" s="14">
        <v>87</v>
      </c>
      <c r="B88" s="15" t="s">
        <v>282</v>
      </c>
      <c r="C88" s="20" t="str">
        <f t="shared" si="1"/>
        <v>&lt;a href="/cantos/resucito/h/himnoalacaridad.html" align="left" class="fleft"&gt;    &lt;span class="mso1"&gt;arrow_left_alt   &lt;/span&gt;&lt;/a&gt; &lt;a href="/cantos/resucito/h/himnodeadviento.html" align="right" class="fright"&gt;    &lt;span class="mso1"&gt;arrow_right_alt   &lt;/span&gt;&lt;/a&gt;</v>
      </c>
      <c r="D88" s="20" t="s">
        <v>924</v>
      </c>
      <c r="E88" s="20" t="s">
        <v>925</v>
      </c>
      <c r="F88" s="20"/>
      <c r="G88" s="20"/>
      <c r="H88" t="s">
        <v>924</v>
      </c>
      <c r="I88" t="s">
        <v>925</v>
      </c>
    </row>
    <row r="89" spans="1:9" x14ac:dyDescent="0.35">
      <c r="A89" s="12">
        <v>88</v>
      </c>
      <c r="B89" s="13" t="s">
        <v>284</v>
      </c>
      <c r="C89" s="20" t="str">
        <f t="shared" si="1"/>
        <v>&lt;a href="/cantos/resucito/h/himnoalakenosis.html" align="left" class="fleft"&gt;    &lt;span class="mso1"&gt;arrow_left_alt   &lt;/span&gt;&lt;/a&gt; &lt;a href="/cantos/resucito/h/himnodelaascension.html" align="right" class="fright"&gt;    &lt;span class="mso1"&gt;arrow_right_alt   &lt;/span&gt;&lt;/a&gt;</v>
      </c>
      <c r="D89" s="20" t="s">
        <v>926</v>
      </c>
      <c r="E89" s="20" t="s">
        <v>927</v>
      </c>
      <c r="F89" s="19"/>
      <c r="G89" s="19"/>
      <c r="H89" t="s">
        <v>926</v>
      </c>
      <c r="I89" t="s">
        <v>927</v>
      </c>
    </row>
    <row r="90" spans="1:9" x14ac:dyDescent="0.35">
      <c r="A90" s="14">
        <v>89</v>
      </c>
      <c r="B90" s="15" t="s">
        <v>286</v>
      </c>
      <c r="C90" s="20" t="str">
        <f t="shared" si="1"/>
        <v>&lt;a href="/cantos/resucito/h/himnodeadviento.html" align="left" class="fleft"&gt;    &lt;span class="mso1"&gt;arrow_left_alt   &lt;/span&gt;&lt;/a&gt; &lt;a href="/cantos/resucito/h/himnodepascua.html" align="right" class="fright"&gt;    &lt;span class="mso1"&gt;arrow_right_alt   &lt;/span&gt;&lt;/a&gt;</v>
      </c>
      <c r="D90" s="20" t="s">
        <v>928</v>
      </c>
      <c r="E90" s="20" t="s">
        <v>929</v>
      </c>
      <c r="F90" s="20"/>
      <c r="G90" s="20"/>
      <c r="H90" t="s">
        <v>928</v>
      </c>
      <c r="I90" t="s">
        <v>929</v>
      </c>
    </row>
    <row r="91" spans="1:9" x14ac:dyDescent="0.35">
      <c r="A91" s="12">
        <v>90</v>
      </c>
      <c r="B91" s="13" t="s">
        <v>288</v>
      </c>
      <c r="C91" s="20" t="str">
        <f t="shared" si="1"/>
        <v>&lt;a href="/cantos/resucito/h/himnodelaascension.html" align="left" class="fleft"&gt;    &lt;span class="mso1"&gt;arrow_left_alt   &lt;/span&gt;&lt;/a&gt; &lt;a href="/cantos/resucito/h/huyeamadomio.html" align="right" class="fright"&gt;    &lt;span class="mso1"&gt;arrow_right_alt   &lt;/span&gt;&lt;/a&gt;</v>
      </c>
      <c r="D91" s="20" t="s">
        <v>930</v>
      </c>
      <c r="E91" s="20" t="s">
        <v>931</v>
      </c>
      <c r="F91" s="19"/>
      <c r="G91" s="19"/>
      <c r="H91" t="s">
        <v>930</v>
      </c>
      <c r="I91" t="s">
        <v>931</v>
      </c>
    </row>
    <row r="92" spans="1:9" x14ac:dyDescent="0.35">
      <c r="A92" s="14">
        <v>91</v>
      </c>
      <c r="B92" s="15" t="s">
        <v>290</v>
      </c>
      <c r="C92" s="20" t="str">
        <f t="shared" si="1"/>
        <v>&lt;a href="/cantos/resucito/h/himnodepascua.html" align="left" class="fleft"&gt;    &lt;span class="mso1"&gt;arrow_left_alt   &lt;/span&gt;&lt;/a&gt; &lt;a href="/cantos/resucito/i/idyanunciadamishermanos.html" align="right" class="fright"&gt;    &lt;span class="mso1"&gt;arrow_right_alt   &lt;/span&gt;&lt;/a&gt;</v>
      </c>
      <c r="D92" s="20" t="s">
        <v>932</v>
      </c>
      <c r="E92" s="20" t="s">
        <v>933</v>
      </c>
      <c r="F92" s="20"/>
      <c r="G92" s="20"/>
      <c r="H92" t="s">
        <v>932</v>
      </c>
      <c r="I92" t="s">
        <v>933</v>
      </c>
    </row>
    <row r="93" spans="1:9" x14ac:dyDescent="0.35">
      <c r="A93" s="12">
        <v>92</v>
      </c>
      <c r="B93" s="13" t="s">
        <v>292</v>
      </c>
      <c r="C93" s="20" t="str">
        <f t="shared" si="1"/>
        <v>&lt;a href="/cantos/resucito/h/huyeamadomio.html" align="left" class="fleft"&gt;    &lt;span class="mso1"&gt;arrow_left_alt   &lt;/span&gt;&lt;/a&gt; &lt;a href="/cantos/resucito/i/improperios.html" align="right" class="fright"&gt;    &lt;span class="mso1"&gt;arrow_right_alt   &lt;/span&gt;&lt;/a&gt;</v>
      </c>
      <c r="D93" s="20" t="s">
        <v>934</v>
      </c>
      <c r="E93" s="20" t="s">
        <v>935</v>
      </c>
      <c r="F93" s="19"/>
      <c r="G93" s="19"/>
      <c r="H93" t="s">
        <v>934</v>
      </c>
      <c r="I93" t="s">
        <v>935</v>
      </c>
    </row>
    <row r="94" spans="1:9" x14ac:dyDescent="0.35">
      <c r="A94" s="14">
        <v>93</v>
      </c>
      <c r="B94" s="15" t="s">
        <v>294</v>
      </c>
      <c r="C94" s="20" t="str">
        <f t="shared" si="1"/>
        <v>&lt;a href="/cantos/resucito/i/idyanunciadamishermanos.html" align="left" class="fleft"&gt;    &lt;span class="mso1"&gt;arrow_left_alt   &lt;/span&gt;&lt;/a&gt; &lt;a href="/cantos/resucito/j/jerusalenreconstruida.html" align="right" class="fright"&gt;    &lt;span class="mso1"&gt;arrow_right_alt   &lt;/span&gt;&lt;/a&gt;</v>
      </c>
      <c r="D94" s="20" t="s">
        <v>936</v>
      </c>
      <c r="E94" s="20" t="s">
        <v>937</v>
      </c>
      <c r="F94" s="20"/>
      <c r="G94" s="20"/>
      <c r="H94" t="s">
        <v>936</v>
      </c>
      <c r="I94" t="s">
        <v>937</v>
      </c>
    </row>
    <row r="95" spans="1:9" x14ac:dyDescent="0.35">
      <c r="A95" s="12">
        <v>94</v>
      </c>
      <c r="B95" s="13" t="s">
        <v>298</v>
      </c>
      <c r="C95" s="20" t="str">
        <f t="shared" si="1"/>
        <v>&lt;a href="/cantos/resucito/i/improperios.html" align="left" class="fleft"&gt;    &lt;span class="mso1"&gt;arrow_left_alt   &lt;/span&gt;&lt;/a&gt; &lt;a href="/cantos/resucito/j/jesusrecorriatodaslasciudades.html" align="right" class="fright"&gt;    &lt;span class="mso1"&gt;arrow_right_alt   &lt;/span&gt;&lt;/a&gt;</v>
      </c>
      <c r="D95" s="20" t="s">
        <v>938</v>
      </c>
      <c r="E95" s="20" t="s">
        <v>939</v>
      </c>
      <c r="F95" s="19"/>
      <c r="G95" s="19"/>
      <c r="H95" t="s">
        <v>938</v>
      </c>
      <c r="I95" t="s">
        <v>939</v>
      </c>
    </row>
    <row r="96" spans="1:9" x14ac:dyDescent="0.35">
      <c r="A96" s="14">
        <v>95</v>
      </c>
      <c r="B96" s="15" t="s">
        <v>300</v>
      </c>
      <c r="C96" s="20" t="str">
        <f t="shared" si="1"/>
        <v>&lt;a href="/cantos/resucito/j/jerusalenreconstruida.html" align="left" class="fleft"&gt;    &lt;span class="mso1"&gt;arrow_left_alt   &lt;/span&gt;&lt;/a&gt; &lt;a href="/cantos/resucito/l/lacorderadedios.html" align="right" class="fright"&gt;    &lt;span class="mso1"&gt;arrow_right_alt   &lt;/span&gt;&lt;/a&gt;</v>
      </c>
      <c r="D96" s="20" t="s">
        <v>940</v>
      </c>
      <c r="E96" s="20" t="s">
        <v>941</v>
      </c>
      <c r="F96" s="20"/>
      <c r="G96" s="20"/>
      <c r="H96" t="s">
        <v>940</v>
      </c>
      <c r="I96" t="s">
        <v>941</v>
      </c>
    </row>
    <row r="97" spans="1:9" x14ac:dyDescent="0.35">
      <c r="A97" s="12">
        <v>96</v>
      </c>
      <c r="B97" s="13" t="s">
        <v>302</v>
      </c>
      <c r="C97" s="20" t="str">
        <f t="shared" si="1"/>
        <v>&lt;a href="/cantos/resucito/j/jesusrecorriatodaslasciudades.html" align="left" class="fleft"&gt;    &lt;span class="mso1"&gt;arrow_left_alt   &lt;/span&gt;&lt;/a&gt; &lt;a href="/cantos/resucito/l/laespada.html" align="right" class="fright"&gt;    &lt;span class="mso1"&gt;arrow_right_alt   &lt;/span&gt;&lt;/a&gt;</v>
      </c>
      <c r="D97" s="20" t="s">
        <v>942</v>
      </c>
      <c r="E97" s="20" t="s">
        <v>943</v>
      </c>
      <c r="F97" s="19"/>
      <c r="G97" s="19"/>
      <c r="H97" t="s">
        <v>942</v>
      </c>
      <c r="I97" t="s">
        <v>943</v>
      </c>
    </row>
    <row r="98" spans="1:9" x14ac:dyDescent="0.35">
      <c r="A98" s="14">
        <v>97</v>
      </c>
      <c r="B98" s="15" t="s">
        <v>304</v>
      </c>
      <c r="C98" s="20" t="str">
        <f t="shared" si="1"/>
        <v>&lt;a href="/cantos/resucito/l/lacorderadedios.html" align="left" class="fleft"&gt;    &lt;span class="mso1"&gt;arrow_left_alt   &lt;/span&gt;&lt;/a&gt; &lt;a href="/cantos/resucito/l/lamarchaesdura.html" align="right" class="fright"&gt;    &lt;span class="mso1"&gt;arrow_right_alt   &lt;/span&gt;&lt;/a&gt;</v>
      </c>
      <c r="D98" s="20" t="s">
        <v>944</v>
      </c>
      <c r="E98" s="20" t="s">
        <v>945</v>
      </c>
      <c r="F98" s="20"/>
      <c r="G98" s="20"/>
      <c r="H98" t="s">
        <v>944</v>
      </c>
      <c r="I98" t="s">
        <v>945</v>
      </c>
    </row>
    <row r="99" spans="1:9" x14ac:dyDescent="0.35">
      <c r="A99" s="12">
        <v>98</v>
      </c>
      <c r="B99" s="13" t="s">
        <v>306</v>
      </c>
      <c r="C99" s="20" t="str">
        <f t="shared" si="1"/>
        <v>&lt;a href="/cantos/resucito/l/laespada.html" align="left" class="fleft"&gt;    &lt;span class="mso1"&gt;arrow_left_alt   &lt;/span&gt;&lt;/a&gt; &lt;a href="/cantos/resucito/l/lasalve.html" align="right" class="fright"&gt;    &lt;span class="mso1"&gt;arrow_right_alt   &lt;/span&gt;&lt;/a&gt;</v>
      </c>
      <c r="D99" s="20" t="s">
        <v>946</v>
      </c>
      <c r="E99" s="20" t="s">
        <v>947</v>
      </c>
      <c r="F99" s="19"/>
      <c r="G99" s="19"/>
      <c r="H99" t="s">
        <v>946</v>
      </c>
      <c r="I99" t="s">
        <v>947</v>
      </c>
    </row>
    <row r="100" spans="1:9" x14ac:dyDescent="0.35">
      <c r="A100" s="14">
        <v>99</v>
      </c>
      <c r="B100" s="15" t="s">
        <v>310</v>
      </c>
      <c r="C100" s="20" t="str">
        <f t="shared" si="1"/>
        <v>&lt;a href="/cantos/resucito/l/lamarchaesdura.html" align="left" class="fleft"&gt;    &lt;span class="mso1"&gt;arrow_left_alt   &lt;/span&gt;&lt;/a&gt; &lt;a href="/cantos/resucito/l/lasiegadelasnaciones.html" align="right" class="fright"&gt;    &lt;span class="mso1"&gt;arrow_right_alt   &lt;/span&gt;&lt;/a&gt;</v>
      </c>
      <c r="D100" s="20" t="s">
        <v>948</v>
      </c>
      <c r="E100" s="20" t="s">
        <v>949</v>
      </c>
      <c r="F100" s="20"/>
      <c r="G100" s="20"/>
      <c r="H100" t="s">
        <v>948</v>
      </c>
      <c r="I100" t="s">
        <v>949</v>
      </c>
    </row>
    <row r="101" spans="1:9" x14ac:dyDescent="0.35">
      <c r="A101" s="12">
        <v>100</v>
      </c>
      <c r="B101" s="13" t="s">
        <v>312</v>
      </c>
      <c r="C101" s="20" t="str">
        <f t="shared" si="1"/>
        <v>&lt;a href="/cantos/resucito/l/lasalve.html" align="left" class="fleft"&gt;    &lt;span class="mso1"&gt;arrow_left_alt   &lt;/span&gt;&lt;/a&gt; &lt;a href="/cantos/resucito/l/lavozdemiamado.html" align="right" class="fright"&gt;    &lt;span class="mso1"&gt;arrow_right_alt   &lt;/span&gt;&lt;/a&gt;</v>
      </c>
      <c r="D101" s="20" t="s">
        <v>950</v>
      </c>
      <c r="E101" s="20" t="s">
        <v>951</v>
      </c>
      <c r="F101" s="19"/>
      <c r="G101" s="19"/>
      <c r="H101" t="s">
        <v>950</v>
      </c>
      <c r="I101" t="s">
        <v>951</v>
      </c>
    </row>
    <row r="102" spans="1:9" x14ac:dyDescent="0.35">
      <c r="A102" s="14">
        <v>101</v>
      </c>
      <c r="B102" s="15" t="s">
        <v>314</v>
      </c>
      <c r="C102" s="20" t="str">
        <f t="shared" si="1"/>
        <v>&lt;a href="/cantos/resucito/l/lasiegadelasnaciones.html" align="left" class="fleft"&gt;    &lt;span class="mso1"&gt;arrow_left_alt   &lt;/span&gt;&lt;/a&gt; &lt;a href="/cantos/resucito/l/lasarmasdelaluz.html" align="right" class="fright"&gt;    &lt;span class="mso1"&gt;arrow_right_alt   &lt;/span&gt;&lt;/a&gt;</v>
      </c>
      <c r="D102" s="20" t="s">
        <v>952</v>
      </c>
      <c r="E102" s="20" t="s">
        <v>953</v>
      </c>
      <c r="F102" s="20"/>
      <c r="G102" s="20"/>
      <c r="H102" t="s">
        <v>952</v>
      </c>
      <c r="I102" t="s">
        <v>953</v>
      </c>
    </row>
    <row r="103" spans="1:9" x14ac:dyDescent="0.35">
      <c r="A103" s="12">
        <v>102</v>
      </c>
      <c r="B103" s="13" t="s">
        <v>316</v>
      </c>
      <c r="C103" s="20" t="str">
        <f t="shared" si="1"/>
        <v>&lt;a href="/cantos/resucito/l/lavozdemiamado.html" align="left" class="fleft"&gt;    &lt;span class="mso1"&gt;arrow_left_alt   &lt;/span&gt;&lt;/a&gt; &lt;a href="/cantos/resucito/l/laudasion.html" align="right" class="fright"&gt;    &lt;span class="mso1"&gt;arrow_right_alt   &lt;/span&gt;&lt;/a&gt;</v>
      </c>
      <c r="D103" s="20" t="s">
        <v>954</v>
      </c>
      <c r="E103" s="20" t="s">
        <v>955</v>
      </c>
      <c r="F103" s="19"/>
      <c r="G103" s="19"/>
      <c r="H103" t="s">
        <v>954</v>
      </c>
      <c r="I103" t="s">
        <v>955</v>
      </c>
    </row>
    <row r="104" spans="1:9" x14ac:dyDescent="0.35">
      <c r="A104" s="14">
        <v>103</v>
      </c>
      <c r="B104" s="15" t="s">
        <v>318</v>
      </c>
      <c r="C104" s="20" t="str">
        <f t="shared" si="1"/>
        <v>&lt;a href="/cantos/resucito/l/lasarmasdelaluz.html" align="left" class="fleft"&gt;    &lt;span class="mso1"&gt;arrow_left_alt   &lt;/span&gt;&lt;/a&gt; &lt;a href="/cantos/resucito/l/levantomisojosalosmontes.html" align="right" class="fright"&gt;    &lt;span class="mso1"&gt;arrow_right_alt   &lt;/span&gt;&lt;/a&gt;</v>
      </c>
      <c r="D104" s="20" t="s">
        <v>956</v>
      </c>
      <c r="E104" s="20" t="s">
        <v>957</v>
      </c>
      <c r="F104" s="20"/>
      <c r="G104" s="20"/>
      <c r="H104" t="s">
        <v>956</v>
      </c>
      <c r="I104" t="s">
        <v>957</v>
      </c>
    </row>
    <row r="105" spans="1:9" x14ac:dyDescent="0.35">
      <c r="A105" s="12">
        <v>105</v>
      </c>
      <c r="B105" s="13" t="s">
        <v>325</v>
      </c>
      <c r="C105" s="20" t="str">
        <f t="shared" si="1"/>
        <v>&lt;a href="/cantos/resucito/l/laudasion.html" align="left" class="fleft"&gt;    &lt;span class="mso1"&gt;arrow_left_alt   &lt;/span&gt;&lt;/a&gt; &lt;a href="/cantos/resucito/l/lleguehastatupresenciamiclamor.html" align="right" class="fright"&gt;    &lt;span class="mso1"&gt;arrow_right_alt   &lt;/span&gt;&lt;/a&gt;</v>
      </c>
      <c r="D105" s="20" t="s">
        <v>958</v>
      </c>
      <c r="E105" s="20" t="s">
        <v>959</v>
      </c>
      <c r="F105" s="19"/>
      <c r="G105" s="19"/>
      <c r="H105" t="s">
        <v>958</v>
      </c>
      <c r="I105" t="s">
        <v>959</v>
      </c>
    </row>
    <row r="106" spans="1:9" x14ac:dyDescent="0.35">
      <c r="A106" s="14">
        <v>106</v>
      </c>
      <c r="B106" s="15" t="s">
        <v>327</v>
      </c>
      <c r="C106" s="20" t="str">
        <f t="shared" si="1"/>
        <v>&lt;a href="/cantos/resucito/l/levantomisojosalosmontes.html" align="left" class="fleft"&gt;    &lt;span class="mso1"&gt;arrow_left_alt   &lt;/span&gt;&lt;/a&gt; &lt;a href="/cantos/resucito/l/llevamealcielo.html" align="right" class="fright"&gt;    &lt;span class="mso1"&gt;arrow_right_alt   &lt;/span&gt;&lt;/a&gt;</v>
      </c>
      <c r="D106" s="20" t="s">
        <v>960</v>
      </c>
      <c r="E106" s="20" t="s">
        <v>961</v>
      </c>
      <c r="F106" s="20"/>
      <c r="G106" s="20"/>
      <c r="H106" t="s">
        <v>960</v>
      </c>
      <c r="I106" t="s">
        <v>961</v>
      </c>
    </row>
    <row r="107" spans="1:9" x14ac:dyDescent="0.35">
      <c r="A107" s="12">
        <v>107</v>
      </c>
      <c r="B107" s="13" t="s">
        <v>329</v>
      </c>
      <c r="C107" s="20" t="str">
        <f t="shared" si="1"/>
        <v>&lt;a href="/cantos/resucito/l/lleguehastatupresenciamiclamor.html" align="left" class="fleft"&gt;    &lt;span class="mso1"&gt;arrow_left_alt   &lt;/span&gt;&lt;/a&gt; &lt;a href="/cantos/resucito/m/magnificat.html" align="right" class="fright"&gt;    &lt;span class="mso1"&gt;arrow_right_alt   &lt;/span&gt;&lt;/a&gt;</v>
      </c>
      <c r="D107" s="20" t="s">
        <v>962</v>
      </c>
      <c r="E107" s="20" t="s">
        <v>963</v>
      </c>
      <c r="F107" s="19"/>
      <c r="G107" s="19"/>
      <c r="H107" t="s">
        <v>962</v>
      </c>
      <c r="I107" t="s">
        <v>963</v>
      </c>
    </row>
    <row r="108" spans="1:9" x14ac:dyDescent="0.35">
      <c r="A108" s="14">
        <v>108</v>
      </c>
      <c r="B108" s="15" t="s">
        <v>331</v>
      </c>
      <c r="C108" s="20" t="str">
        <f t="shared" si="1"/>
        <v>&lt;a href="/cantos/resucito/l/llevamealcielo.html" align="left" class="fleft"&gt;    &lt;span class="mso1"&gt;arrow_left_alt   &lt;/span&gt;&lt;/a&gt; &lt;a href="/cantos/resucito/m/mariacasadebendicion.html" align="right" class="fright"&gt;    &lt;span class="mso1"&gt;arrow_right_alt   &lt;/span&gt;&lt;/a&gt;</v>
      </c>
      <c r="D108" s="20" t="s">
        <v>964</v>
      </c>
      <c r="E108" s="20" t="s">
        <v>965</v>
      </c>
      <c r="F108" s="20"/>
      <c r="G108" s="20"/>
      <c r="H108" t="s">
        <v>964</v>
      </c>
      <c r="I108" t="s">
        <v>965</v>
      </c>
    </row>
    <row r="109" spans="1:9" x14ac:dyDescent="0.35">
      <c r="A109" s="12">
        <v>109</v>
      </c>
      <c r="B109" s="13" t="s">
        <v>335</v>
      </c>
      <c r="C109" s="20" t="str">
        <f t="shared" si="1"/>
        <v>&lt;a href="/cantos/resucito/m/magnificat.html" align="left" class="fleft"&gt;    &lt;span class="mso1"&gt;arrow_left_alt   &lt;/span&gt;&lt;/a&gt; &lt;a href="/cantos/resucito/m/mariadejasnagöra.html" align="right" class="fright"&gt;    &lt;span class="mso1"&gt;arrow_right_alt   &lt;/span&gt;&lt;/a&gt;</v>
      </c>
      <c r="D109" s="20" t="s">
        <v>966</v>
      </c>
      <c r="E109" s="20" t="s">
        <v>967</v>
      </c>
      <c r="F109" s="19"/>
      <c r="G109" s="19"/>
      <c r="H109" t="s">
        <v>966</v>
      </c>
      <c r="I109" t="s">
        <v>967</v>
      </c>
    </row>
    <row r="110" spans="1:9" x14ac:dyDescent="0.35">
      <c r="A110" s="14">
        <v>110</v>
      </c>
      <c r="B110" s="15" t="s">
        <v>333</v>
      </c>
      <c r="C110" s="20" t="str">
        <f t="shared" si="1"/>
        <v>&lt;a href="/cantos/resucito/m/mariacasadebendicion.html" align="left" class="fleft"&gt;    &lt;span class="mso1"&gt;arrow_left_alt   &lt;/span&gt;&lt;/a&gt; &lt;a href="/cantos/resucito/m/mariamadredelaiglesia.html" align="right" class="fright"&gt;    &lt;span class="mso1"&gt;arrow_right_alt   &lt;/span&gt;&lt;/a&gt;</v>
      </c>
      <c r="D110" s="20" t="s">
        <v>968</v>
      </c>
      <c r="E110" s="20" t="s">
        <v>969</v>
      </c>
      <c r="F110" s="20"/>
      <c r="G110" s="20"/>
      <c r="H110" t="s">
        <v>968</v>
      </c>
      <c r="I110" t="s">
        <v>969</v>
      </c>
    </row>
    <row r="111" spans="1:9" x14ac:dyDescent="0.35">
      <c r="A111" s="12">
        <v>111</v>
      </c>
      <c r="B111" s="13" t="s">
        <v>337</v>
      </c>
      <c r="C111" s="20" t="str">
        <f t="shared" si="1"/>
        <v>&lt;a href="/cantos/resucito/m/mariadejasnagöra.html" align="left" class="fleft"&gt;    &lt;span class="mso1"&gt;arrow_left_alt   &lt;/span&gt;&lt;/a&gt; &lt;a href="/cantos/resucito/m/mariamadredelcaminoardiente.html" align="right" class="fright"&gt;    &lt;span class="mso1"&gt;arrow_right_alt   &lt;/span&gt;&lt;/a&gt;</v>
      </c>
      <c r="D111" s="20" t="s">
        <v>970</v>
      </c>
      <c r="E111" s="20" t="s">
        <v>971</v>
      </c>
      <c r="F111" s="19"/>
      <c r="G111" s="19"/>
      <c r="H111" t="s">
        <v>970</v>
      </c>
      <c r="I111" t="s">
        <v>971</v>
      </c>
    </row>
    <row r="112" spans="1:9" x14ac:dyDescent="0.35">
      <c r="A112" s="14">
        <v>112</v>
      </c>
      <c r="B112" s="15" t="s">
        <v>339</v>
      </c>
      <c r="C112" s="20" t="str">
        <f t="shared" si="1"/>
        <v>&lt;a href="/cantos/resucito/m/mariamadredelaiglesia.html" align="left" class="fleft"&gt;    &lt;span class="mso1"&gt;arrow_left_alt   &lt;/span&gt;&lt;/a&gt; &lt;a href="/cantos/resucito/m/mariapequenamaria.html" align="right" class="fright"&gt;    &lt;span class="mso1"&gt;arrow_right_alt   &lt;/span&gt;&lt;/a&gt;</v>
      </c>
      <c r="D112" s="20" t="s">
        <v>972</v>
      </c>
      <c r="E112" s="20" t="s">
        <v>973</v>
      </c>
      <c r="F112" s="20"/>
      <c r="G112" s="20"/>
      <c r="H112" t="s">
        <v>972</v>
      </c>
      <c r="I112" t="s">
        <v>973</v>
      </c>
    </row>
    <row r="113" spans="1:9" x14ac:dyDescent="0.35">
      <c r="A113" s="12">
        <v>113</v>
      </c>
      <c r="B113" s="13" t="s">
        <v>341</v>
      </c>
      <c r="C113" s="20" t="str">
        <f t="shared" si="1"/>
        <v>&lt;a href="/cantos/resucito/m/mariamadredelcaminoardiente.html" align="left" class="fleft"&gt;    &lt;span class="mso1"&gt;arrow_left_alt   &lt;/span&gt;&lt;/a&gt; &lt;a href="/cantos/resucito/m/meensenaraselcaminodelavida.html" align="right" class="fright"&gt;    &lt;span class="mso1"&gt;arrow_right_alt   &lt;/span&gt;&lt;/a&gt;</v>
      </c>
      <c r="D113" s="20" t="s">
        <v>974</v>
      </c>
      <c r="E113" s="20" t="s">
        <v>975</v>
      </c>
      <c r="F113" s="19"/>
      <c r="G113" s="19"/>
      <c r="H113" t="s">
        <v>974</v>
      </c>
      <c r="I113" t="s">
        <v>975</v>
      </c>
    </row>
    <row r="114" spans="1:9" x14ac:dyDescent="0.35">
      <c r="A114" s="14">
        <v>114</v>
      </c>
      <c r="B114" s="15" t="s">
        <v>343</v>
      </c>
      <c r="C114" s="20" t="str">
        <f t="shared" si="1"/>
        <v>&lt;a href="/cantos/resucito/m/mariapequenamaria.html" align="left" class="fleft"&gt;    &lt;span class="mso1"&gt;arrow_left_alt   &lt;/span&gt;&lt;/a&gt; &lt;a href="/cantos/resucito/m/mehasseducidosenor.html" align="right" class="fright"&gt;    &lt;span class="mso1"&gt;arrow_right_alt   &lt;/span&gt;&lt;/a&gt;</v>
      </c>
      <c r="D114" s="20" t="s">
        <v>976</v>
      </c>
      <c r="E114" s="20" t="s">
        <v>977</v>
      </c>
      <c r="F114" s="20"/>
      <c r="G114" s="20"/>
      <c r="H114" t="s">
        <v>976</v>
      </c>
      <c r="I114" t="s">
        <v>977</v>
      </c>
    </row>
    <row r="115" spans="1:9" x14ac:dyDescent="0.35">
      <c r="A115" s="12">
        <v>115</v>
      </c>
      <c r="B115" s="13" t="s">
        <v>345</v>
      </c>
      <c r="C115" s="20" t="str">
        <f t="shared" si="1"/>
        <v>&lt;a href="/cantos/resucito/m/meensenaraselcaminodelavida.html" align="left" class="fleft"&gt;    &lt;span class="mso1"&gt;arrow_left_alt   &lt;/span&gt;&lt;/a&gt; &lt;a href="/cantos/resucito/m/miradqueestupendo.html" align="right" class="fright"&gt;    &lt;span class="mso1"&gt;arrow_right_alt   &lt;/span&gt;&lt;/a&gt;</v>
      </c>
      <c r="D115" s="20" t="s">
        <v>978</v>
      </c>
      <c r="E115" s="20" t="s">
        <v>979</v>
      </c>
      <c r="F115" s="19"/>
      <c r="G115" s="19"/>
      <c r="H115" t="s">
        <v>978</v>
      </c>
      <c r="I115" t="s">
        <v>979</v>
      </c>
    </row>
    <row r="116" spans="1:9" x14ac:dyDescent="0.35">
      <c r="A116" s="14">
        <v>116</v>
      </c>
      <c r="B116" s="15" t="s">
        <v>349</v>
      </c>
      <c r="C116" s="20" t="str">
        <f t="shared" si="1"/>
        <v>&lt;a href="/cantos/resucito/m/mehasseducidosenor.html" align="left" class="fleft"&gt;    &lt;span class="mso1"&gt;arrow_left_alt   &lt;/span&gt;&lt;/a&gt; &lt;a href="/cantos/resucito/m/misericordiadiosmio.html" align="right" class="fright"&gt;    &lt;span class="mso1"&gt;arrow_right_alt   &lt;/span&gt;&lt;/a&gt;</v>
      </c>
      <c r="D116" s="20" t="s">
        <v>980</v>
      </c>
      <c r="E116" s="20" t="s">
        <v>981</v>
      </c>
      <c r="F116" s="20"/>
      <c r="G116" s="20"/>
      <c r="H116" t="s">
        <v>980</v>
      </c>
      <c r="I116" t="s">
        <v>981</v>
      </c>
    </row>
    <row r="117" spans="1:9" x14ac:dyDescent="0.35">
      <c r="A117" s="12">
        <v>117</v>
      </c>
      <c r="B117" s="13" t="s">
        <v>353</v>
      </c>
      <c r="C117" s="20" t="str">
        <f t="shared" ref="C117:C180" si="2">_xlfn.CONCAT(D117," ",E117)</f>
        <v>&lt;a href="/cantos/resucito/m/miradqueestupendo.html" align="left" class="fleft"&gt;    &lt;span class="mso1"&gt;arrow_left_alt   &lt;/span&gt;&lt;/a&gt; &lt;a href="/cantos/resucito/m/misericordiamiamisericordia.html" align="right" class="fright"&gt;    &lt;span class="mso1"&gt;arrow_right_alt   &lt;/span&gt;&lt;/a&gt;</v>
      </c>
      <c r="D117" s="20" t="s">
        <v>982</v>
      </c>
      <c r="E117" s="20" t="s">
        <v>983</v>
      </c>
      <c r="F117" s="19"/>
      <c r="G117" s="19"/>
      <c r="H117" t="s">
        <v>982</v>
      </c>
      <c r="I117" t="s">
        <v>983</v>
      </c>
    </row>
    <row r="118" spans="1:9" x14ac:dyDescent="0.35">
      <c r="A118" s="14">
        <v>118</v>
      </c>
      <c r="B118" s="15" t="s">
        <v>351</v>
      </c>
      <c r="C118" s="20" t="str">
        <f t="shared" si="2"/>
        <v>&lt;a href="/cantos/resucito/m/misericordiadiosmio.html" align="left" class="fleft"&gt;    &lt;span class="mso1"&gt;arrow_left_alt   &lt;/span&gt;&lt;/a&gt; &lt;a href="/cantos/resucito/m/muchomehanperseguido.html" align="right" class="fright"&gt;    &lt;span class="mso1"&gt;arrow_right_alt   &lt;/span&gt;&lt;/a&gt;</v>
      </c>
      <c r="D118" s="20" t="s">
        <v>984</v>
      </c>
      <c r="E118" s="20" t="s">
        <v>985</v>
      </c>
      <c r="F118" s="20"/>
      <c r="G118" s="20"/>
      <c r="H118" t="s">
        <v>984</v>
      </c>
      <c r="I118" t="s">
        <v>985</v>
      </c>
    </row>
    <row r="119" spans="1:9" x14ac:dyDescent="0.35">
      <c r="A119" s="12">
        <v>119</v>
      </c>
      <c r="B119" s="13" t="s">
        <v>355</v>
      </c>
      <c r="C119" s="20" t="str">
        <f t="shared" si="2"/>
        <v>&lt;a href="/cantos/resucito/m/misericordiamiamisericordia.html" align="left" class="fleft"&gt;    &lt;span class="mso1"&gt;arrow_left_alt   &lt;/span&gt;&lt;/a&gt; &lt;a href="/cantos/resucito/n/noestaaquiresucito.html" align="right" class="fright"&gt;    &lt;span class="mso1"&gt;arrow_right_alt   &lt;/span&gt;&lt;/a&gt;</v>
      </c>
      <c r="D119" s="20" t="s">
        <v>986</v>
      </c>
      <c r="E119" s="20" t="s">
        <v>987</v>
      </c>
      <c r="F119" s="19"/>
      <c r="G119" s="19"/>
      <c r="H119" t="s">
        <v>986</v>
      </c>
      <c r="I119" t="s">
        <v>987</v>
      </c>
    </row>
    <row r="120" spans="1:9" x14ac:dyDescent="0.35">
      <c r="A120" s="14">
        <v>120</v>
      </c>
      <c r="B120" s="15" t="s">
        <v>359</v>
      </c>
      <c r="C120" s="20" t="str">
        <f t="shared" si="2"/>
        <v>&lt;a href="/cantos/resucito/m/muchomehanperseguido.html" align="left" class="fleft"&gt;    &lt;span class="mso1"&gt;arrow_left_alt   &lt;/span&gt;&lt;/a&gt; &lt;a href="/cantos/resucito/n/nohayenelparecer.html" align="right" class="fright"&gt;    &lt;span class="mso1"&gt;arrow_right_alt   &lt;/span&gt;&lt;/a&gt;</v>
      </c>
      <c r="D120" s="20" t="s">
        <v>988</v>
      </c>
      <c r="E120" s="20" t="s">
        <v>989</v>
      </c>
      <c r="F120" s="20"/>
      <c r="G120" s="20"/>
      <c r="H120" t="s">
        <v>988</v>
      </c>
      <c r="I120" t="s">
        <v>989</v>
      </c>
    </row>
    <row r="121" spans="1:9" x14ac:dyDescent="0.35">
      <c r="A121" s="12">
        <v>121</v>
      </c>
      <c r="B121" s="13" t="s">
        <v>361</v>
      </c>
      <c r="C121" s="20" t="str">
        <f t="shared" si="2"/>
        <v>&lt;a href="/cantos/resucito/n/noestaaquiresucito.html" align="left" class="fleft"&gt;    &lt;span class="mso1"&gt;arrow_left_alt   &lt;/span&gt;&lt;/a&gt; &lt;a href="/cantos/resucito/n/nolimetangere.html" align="right" class="fright"&gt;    &lt;span class="mso1"&gt;arrow_right_alt   &lt;/span&gt;&lt;/a&gt;</v>
      </c>
      <c r="D121" s="20" t="s">
        <v>990</v>
      </c>
      <c r="E121" s="20" t="s">
        <v>991</v>
      </c>
      <c r="F121" s="19"/>
      <c r="G121" s="19"/>
      <c r="H121" t="s">
        <v>990</v>
      </c>
      <c r="I121" t="s">
        <v>991</v>
      </c>
    </row>
    <row r="122" spans="1:9" x14ac:dyDescent="0.35">
      <c r="A122" s="14">
        <v>122</v>
      </c>
      <c r="B122" s="15" t="s">
        <v>367</v>
      </c>
      <c r="C122" s="20" t="str">
        <f t="shared" si="2"/>
        <v>&lt;a href="/cantos/resucito/n/nohayenelparecer.html" align="left" class="fleft"&gt;    &lt;span class="mso1"&gt;arrow_left_alt   &lt;/span&gt;&lt;/a&gt; &lt;a href="/cantos/resucito/o/ohcieloslloveddeloalto.html" align="right" class="fright"&gt;    &lt;span class="mso1"&gt;arrow_right_alt   &lt;/span&gt;&lt;/a&gt;</v>
      </c>
      <c r="D122" s="20" t="s">
        <v>992</v>
      </c>
      <c r="E122" s="20" t="s">
        <v>993</v>
      </c>
      <c r="F122" s="20"/>
      <c r="G122" s="20"/>
      <c r="H122" t="s">
        <v>992</v>
      </c>
      <c r="I122" t="s">
        <v>993</v>
      </c>
    </row>
    <row r="123" spans="1:9" x14ac:dyDescent="0.35">
      <c r="A123" s="12">
        <v>123</v>
      </c>
      <c r="B123" s="13" t="s">
        <v>369</v>
      </c>
      <c r="C123" s="20" t="str">
        <f t="shared" si="2"/>
        <v>&lt;a href="/cantos/resucito/n/nolimetangere.html" align="left" class="fleft"&gt;    &lt;span class="mso1"&gt;arrow_left_alt   &lt;/span&gt;&lt;/a&gt; &lt;a href="/cantos/resucito/o/ohdiosportunombresalvame.html" align="right" class="fright"&gt;    &lt;span class="mso1"&gt;arrow_right_alt   &lt;/span&gt;&lt;/a&gt;</v>
      </c>
      <c r="D123" s="20" t="s">
        <v>994</v>
      </c>
      <c r="E123" s="20" t="s">
        <v>995</v>
      </c>
      <c r="F123" s="19"/>
      <c r="G123" s="19"/>
      <c r="H123" t="s">
        <v>994</v>
      </c>
      <c r="I123" t="s">
        <v>995</v>
      </c>
    </row>
    <row r="124" spans="1:9" x14ac:dyDescent="0.35">
      <c r="A124" s="14">
        <v>124</v>
      </c>
      <c r="B124" s="15" t="s">
        <v>371</v>
      </c>
      <c r="C124" s="20" t="str">
        <f t="shared" si="2"/>
        <v>&lt;a href="/cantos/resucito/o/ohcieloslloveddeloalto.html" align="left" class="fleft"&gt;    &lt;span class="mso1"&gt;arrow_left_alt   &lt;/span&gt;&lt;/a&gt; &lt;a href="/cantos/resucito/o/ohdiostueresmidios.html" align="right" class="fright"&gt;    &lt;span class="mso1"&gt;arrow_right_alt   &lt;/span&gt;&lt;/a&gt;</v>
      </c>
      <c r="D124" s="20" t="s">
        <v>996</v>
      </c>
      <c r="E124" s="20" t="s">
        <v>997</v>
      </c>
      <c r="F124" s="20"/>
      <c r="G124" s="20"/>
      <c r="H124" t="s">
        <v>996</v>
      </c>
      <c r="I124" t="s">
        <v>997</v>
      </c>
    </row>
    <row r="125" spans="1:9" x14ac:dyDescent="0.35">
      <c r="A125" s="12">
        <v>125</v>
      </c>
      <c r="B125" s="13" t="s">
        <v>373</v>
      </c>
      <c r="C125" s="20" t="str">
        <f t="shared" si="2"/>
        <v>&lt;a href="/cantos/resucito/o/ohdiosportunombresalvame.html" align="left" class="fleft"&gt;    &lt;span class="mso1"&gt;arrow_left_alt   &lt;/span&gt;&lt;/a&gt; &lt;a href="/cantos/resucito/o/ohjesusamormio.html" align="right" class="fright"&gt;    &lt;span class="mso1"&gt;arrow_right_alt   &lt;/span&gt;&lt;/a&gt;</v>
      </c>
      <c r="D125" s="20" t="s">
        <v>998</v>
      </c>
      <c r="E125" s="20" t="s">
        <v>999</v>
      </c>
      <c r="F125" s="19"/>
      <c r="G125" s="19"/>
      <c r="H125" t="s">
        <v>998</v>
      </c>
      <c r="I125" t="s">
        <v>999</v>
      </c>
    </row>
    <row r="126" spans="1:9" x14ac:dyDescent="0.35">
      <c r="A126" s="14">
        <v>126</v>
      </c>
      <c r="B126" s="15" t="s">
        <v>375</v>
      </c>
      <c r="C126" s="20" t="str">
        <f t="shared" si="2"/>
        <v>&lt;a href="/cantos/resucito/o/ohdiostueresmidios.html" align="left" class="fleft"&gt;    &lt;span class="mso1"&gt;arrow_left_alt   &lt;/span&gt;&lt;/a&gt; &lt;a href="/cantos/resucito/o/ohmuerte¿dondeestatuvictoria?.html" align="right" class="fright"&gt;    &lt;span class="mso1"&gt;arrow_right_alt   &lt;/span&gt;&lt;/a&gt;</v>
      </c>
      <c r="D126" s="20" t="s">
        <v>1000</v>
      </c>
      <c r="E126" s="20" t="s">
        <v>1001</v>
      </c>
      <c r="F126" s="20"/>
      <c r="G126" s="20"/>
      <c r="H126" t="s">
        <v>1000</v>
      </c>
      <c r="I126" t="s">
        <v>1001</v>
      </c>
    </row>
    <row r="127" spans="1:9" x14ac:dyDescent="0.35">
      <c r="A127" s="12">
        <v>127</v>
      </c>
      <c r="B127" s="13" t="s">
        <v>377</v>
      </c>
      <c r="C127" s="20" t="str">
        <f t="shared" si="2"/>
        <v>&lt;a href="/cantos/resucito/o/ohjesusamormio.html" align="left" class="fleft"&gt;    &lt;span class="mso1"&gt;arrow_left_alt   &lt;/span&gt;&lt;/a&gt; &lt;a href="/cantos/resucito/o/ohsenornuestrodios.html" align="right" class="fright"&gt;    &lt;span class="mso1"&gt;arrow_right_alt   &lt;/span&gt;&lt;/a&gt;</v>
      </c>
      <c r="D127" s="20" t="s">
        <v>1002</v>
      </c>
      <c r="E127" s="20" t="s">
        <v>1003</v>
      </c>
      <c r="F127" s="19"/>
      <c r="G127" s="19"/>
      <c r="H127" t="s">
        <v>1002</v>
      </c>
      <c r="I127" t="s">
        <v>1003</v>
      </c>
    </row>
    <row r="128" spans="1:9" x14ac:dyDescent="0.35">
      <c r="A128" s="14">
        <v>128</v>
      </c>
      <c r="B128" s="15" t="s">
        <v>381</v>
      </c>
      <c r="C128" s="20" t="str">
        <f t="shared" si="2"/>
        <v>&lt;a href="/cantos/resucito/o/ohmuerte¿dondeestatuvictoria?.html" align="left" class="fleft"&gt;    &lt;span class="mso1"&gt;arrow_left_alt   &lt;/span&gt;&lt;/a&gt; &lt;a href="/cantos/resucito/o/ostomaredeentrelasnaciones.html" align="right" class="fright"&gt;    &lt;span class="mso1"&gt;arrow_right_alt   &lt;/span&gt;&lt;/a&gt;</v>
      </c>
      <c r="D128" s="20" t="s">
        <v>1004</v>
      </c>
      <c r="E128" s="20" t="s">
        <v>1005</v>
      </c>
      <c r="F128" s="20"/>
      <c r="G128" s="20"/>
      <c r="H128" t="s">
        <v>1004</v>
      </c>
      <c r="I128" t="s">
        <v>1005</v>
      </c>
    </row>
    <row r="129" spans="1:9" x14ac:dyDescent="0.35">
      <c r="A129" s="12">
        <v>129</v>
      </c>
      <c r="B129" s="13" t="s">
        <v>383</v>
      </c>
      <c r="C129" s="20" t="str">
        <f t="shared" si="2"/>
        <v>&lt;a href="/cantos/resucito/o/ohsenornuestrodios.html" align="left" class="fleft"&gt;    &lt;span class="mso1"&gt;arrow_left_alt   &lt;/span&gt;&lt;/a&gt; &lt;a href="/cantos/resucito/p/palomaincorrupta.html" align="right" class="fright"&gt;    &lt;span class="mso1"&gt;arrow_right_alt   &lt;/span&gt;&lt;/a&gt;</v>
      </c>
      <c r="D129" s="20" t="s">
        <v>1006</v>
      </c>
      <c r="E129" s="20" t="s">
        <v>1007</v>
      </c>
      <c r="F129" s="19"/>
      <c r="G129" s="19"/>
      <c r="H129" t="s">
        <v>1006</v>
      </c>
      <c r="I129" t="s">
        <v>1007</v>
      </c>
    </row>
    <row r="130" spans="1:9" x14ac:dyDescent="0.35">
      <c r="A130" s="14">
        <v>130</v>
      </c>
      <c r="B130" s="15" t="s">
        <v>387</v>
      </c>
      <c r="C130" s="20" t="str">
        <f t="shared" si="2"/>
        <v>&lt;a href="/cantos/resucito/o/ostomaredeentrelasnaciones.html" align="left" class="fleft"&gt;    &lt;span class="mso1"&gt;arrow_left_alt   &lt;/span&gt;&lt;/a&gt; &lt;a href="/cantos/resucito/p/pentecostes.html" align="right" class="fright"&gt;    &lt;span class="mso1"&gt;arrow_right_alt   &lt;/span&gt;&lt;/a&gt;</v>
      </c>
      <c r="D130" s="20" t="s">
        <v>1008</v>
      </c>
      <c r="E130" s="20" t="s">
        <v>1009</v>
      </c>
      <c r="F130" s="20"/>
      <c r="G130" s="20"/>
      <c r="H130" t="s">
        <v>1008</v>
      </c>
      <c r="I130" t="s">
        <v>1009</v>
      </c>
    </row>
    <row r="131" spans="1:9" x14ac:dyDescent="0.35">
      <c r="A131" s="12">
        <v>131</v>
      </c>
      <c r="B131" s="13" t="s">
        <v>20</v>
      </c>
      <c r="C131" s="20" t="str">
        <f t="shared" si="2"/>
        <v>&lt;a href="/cantos/resucito/p/palomaincorrupta.html" align="left" class="fleft"&gt;    &lt;span class="mso1"&gt;arrow_left_alt   &lt;/span&gt;&lt;/a&gt; &lt;a href="/cantos/resucito/p/porelamordemisamigos.html" align="right" class="fright"&gt;    &lt;span class="mso1"&gt;arrow_right_alt   &lt;/span&gt;&lt;/a&gt;</v>
      </c>
      <c r="D131" s="20" t="s">
        <v>1010</v>
      </c>
      <c r="E131" s="20" t="s">
        <v>1011</v>
      </c>
      <c r="F131" s="19"/>
      <c r="G131" s="19"/>
      <c r="H131" t="s">
        <v>1010</v>
      </c>
      <c r="I131" t="s">
        <v>1011</v>
      </c>
    </row>
    <row r="132" spans="1:9" x14ac:dyDescent="0.35">
      <c r="A132" s="14">
        <v>132</v>
      </c>
      <c r="B132" s="15" t="s">
        <v>396</v>
      </c>
      <c r="C132" s="20" t="str">
        <f t="shared" si="2"/>
        <v>&lt;a href="/cantos/resucito/p/pentecostes.html" align="left" class="fleft"&gt;    &lt;span class="mso1"&gt;arrow_left_alt   &lt;/span&gt;&lt;/a&gt; &lt;a href="/cantos/resucito/p/porqueestanocheesdiferente.html" align="right" class="fright"&gt;    &lt;span class="mso1"&gt;arrow_right_alt   &lt;/span&gt;&lt;/a&gt;</v>
      </c>
      <c r="D132" s="20" t="s">
        <v>1012</v>
      </c>
      <c r="E132" s="20" t="s">
        <v>1013</v>
      </c>
      <c r="F132" s="20"/>
      <c r="G132" s="20"/>
      <c r="H132" t="s">
        <v>1012</v>
      </c>
      <c r="I132" t="s">
        <v>1013</v>
      </c>
    </row>
    <row r="133" spans="1:9" x14ac:dyDescent="0.35">
      <c r="A133" s="12">
        <v>133</v>
      </c>
      <c r="B133" s="13" t="s">
        <v>398</v>
      </c>
      <c r="C133" s="20" t="str">
        <f t="shared" si="2"/>
        <v>&lt;a href="/cantos/resucito/p/porelamordemisamigos.html" align="left" class="fleft"&gt;    &lt;span class="mso1"&gt;arrow_left_alt   &lt;/span&gt;&lt;/a&gt; &lt;a href="/cantos/resucito/p/porquelasgentesconjuran.html" align="right" class="fright"&gt;    &lt;span class="mso1"&gt;arrow_right_alt   &lt;/span&gt;&lt;/a&gt;</v>
      </c>
      <c r="D133" s="20" t="s">
        <v>1014</v>
      </c>
      <c r="E133" s="20" t="s">
        <v>1015</v>
      </c>
      <c r="F133" s="19"/>
      <c r="G133" s="19"/>
      <c r="H133" t="s">
        <v>1014</v>
      </c>
      <c r="I133" t="s">
        <v>1015</v>
      </c>
    </row>
    <row r="134" spans="1:9" x14ac:dyDescent="0.35">
      <c r="A134" s="14">
        <v>134</v>
      </c>
      <c r="B134" s="15" t="s">
        <v>400</v>
      </c>
      <c r="C134" s="20" t="str">
        <f t="shared" si="2"/>
        <v>&lt;a href="/cantos/resucito/p/porqueestanocheesdiferente.html" align="left" class="fleft"&gt;    &lt;span class="mso1"&gt;arrow_left_alt   &lt;/span&gt;&lt;/a&gt; &lt;a href="/cantos/resucito/p/porquemiyugoessuave.html" align="right" class="fright"&gt;    &lt;span class="mso1"&gt;arrow_right_alt   &lt;/span&gt;&lt;/a&gt;</v>
      </c>
      <c r="D134" s="20" t="s">
        <v>1016</v>
      </c>
      <c r="E134" s="20" t="s">
        <v>1017</v>
      </c>
      <c r="F134" s="20"/>
      <c r="G134" s="20"/>
      <c r="H134" t="s">
        <v>1016</v>
      </c>
      <c r="I134" t="s">
        <v>1017</v>
      </c>
    </row>
    <row r="135" spans="1:9" x14ac:dyDescent="0.35">
      <c r="A135" s="12">
        <v>135</v>
      </c>
      <c r="B135" s="13" t="s">
        <v>402</v>
      </c>
      <c r="C135" s="20" t="str">
        <f t="shared" si="2"/>
        <v>&lt;a href="/cantos/resucito/p/porquelasgentesconjuran.html" align="left" class="fleft"&gt;    &lt;span class="mso1"&gt;arrow_left_alt   &lt;/span&gt;&lt;/a&gt; &lt;a href="/cantos/resucito/q/queamablessontusmoradas.html" align="right" class="fright"&gt;    &lt;span class="mso1"&gt;arrow_right_alt   &lt;/span&gt;&lt;/a&gt;</v>
      </c>
      <c r="D135" s="20" t="s">
        <v>1018</v>
      </c>
      <c r="E135" s="20" t="s">
        <v>1019</v>
      </c>
      <c r="F135" s="19"/>
      <c r="G135" s="19"/>
      <c r="H135" t="s">
        <v>1018</v>
      </c>
      <c r="I135" t="s">
        <v>1019</v>
      </c>
    </row>
    <row r="136" spans="1:9" x14ac:dyDescent="0.35">
      <c r="A136" s="14">
        <v>136</v>
      </c>
      <c r="B136" s="15" t="s">
        <v>410</v>
      </c>
      <c r="C136" s="20" t="str">
        <f t="shared" si="2"/>
        <v>&lt;a href="/cantos/resucito/p/porquemiyugoessuave.html" align="left" class="fleft"&gt;    &lt;span class="mso1"&gt;arrow_left_alt   &lt;/span&gt;&lt;/a&gt; &lt;a href="/cantos/resucito/q/queestupendoquealegria.html" align="right" class="fright"&gt;    &lt;span class="mso1"&gt;arrow_right_alt   &lt;/span&gt;&lt;/a&gt;</v>
      </c>
      <c r="D136" s="20" t="s">
        <v>1020</v>
      </c>
      <c r="E136" s="20" t="s">
        <v>1021</v>
      </c>
      <c r="F136" s="20"/>
      <c r="G136" s="20"/>
      <c r="H136" t="s">
        <v>1020</v>
      </c>
      <c r="I136" t="s">
        <v>1021</v>
      </c>
    </row>
    <row r="137" spans="1:9" x14ac:dyDescent="0.35">
      <c r="A137" s="12">
        <v>137</v>
      </c>
      <c r="B137" s="13" t="s">
        <v>412</v>
      </c>
      <c r="C137" s="20" t="str">
        <f t="shared" si="2"/>
        <v>&lt;a href="/cantos/resucito/q/queamablessontusmoradas.html" align="left" class="fleft"&gt;    &lt;span class="mso1"&gt;arrow_left_alt   &lt;/span&gt;&lt;/a&gt; &lt;a href="/cantos/resucito/q/quienesestaquesubedeldesierto.html" align="right" class="fright"&gt;    &lt;span class="mso1"&gt;arrow_right_alt   &lt;/span&gt;&lt;/a&gt;</v>
      </c>
      <c r="D137" s="20" t="s">
        <v>1022</v>
      </c>
      <c r="E137" s="20" t="s">
        <v>1023</v>
      </c>
      <c r="F137" s="19"/>
      <c r="G137" s="19"/>
      <c r="H137" t="s">
        <v>1022</v>
      </c>
      <c r="I137" t="s">
        <v>1023</v>
      </c>
    </row>
    <row r="138" spans="1:9" x14ac:dyDescent="0.35">
      <c r="A138" s="14">
        <v>138</v>
      </c>
      <c r="B138" s="15" t="s">
        <v>413</v>
      </c>
      <c r="C138" s="20" t="str">
        <f t="shared" si="2"/>
        <v>&lt;a href="/cantos/resucito/q/queestupendoquealegria.html" align="left" class="fleft"&gt;    &lt;span class="mso1"&gt;arrow_left_alt   &lt;/span&gt;&lt;/a&gt; &lt;a href="/cantos/resucito/q/quiennosseparara.html" align="right" class="fright"&gt;    &lt;span class="mso1"&gt;arrow_right_alt   &lt;/span&gt;&lt;/a&gt;</v>
      </c>
      <c r="D138" s="20" t="s">
        <v>1024</v>
      </c>
      <c r="E138" s="20" t="s">
        <v>1025</v>
      </c>
      <c r="F138" s="20"/>
      <c r="G138" s="20"/>
      <c r="H138" t="s">
        <v>1024</v>
      </c>
      <c r="I138" t="s">
        <v>1025</v>
      </c>
    </row>
    <row r="139" spans="1:9" x14ac:dyDescent="0.35">
      <c r="A139" s="12">
        <v>139</v>
      </c>
      <c r="B139" s="13" t="s">
        <v>415</v>
      </c>
      <c r="C139" s="20" t="str">
        <f t="shared" si="2"/>
        <v>&lt;a href="/cantos/resucito/q/quienesestaquesubedeldesierto.html" align="left" class="fleft"&gt;    &lt;span class="mso1"&gt;arrow_left_alt   &lt;/span&gt;&lt;/a&gt; &lt;a href="/cantos/resucito/q/quieroandarmadreajerusalen.html" align="right" class="fright"&gt;    &lt;span class="mso1"&gt;arrow_right_alt   &lt;/span&gt;&lt;/a&gt;</v>
      </c>
      <c r="D139" s="20" t="s">
        <v>1026</v>
      </c>
      <c r="E139" s="20" t="s">
        <v>1027</v>
      </c>
      <c r="F139" s="19"/>
      <c r="G139" s="19"/>
      <c r="H139" t="s">
        <v>1026</v>
      </c>
      <c r="I139" t="s">
        <v>1027</v>
      </c>
    </row>
    <row r="140" spans="1:9" x14ac:dyDescent="0.35">
      <c r="A140" s="14">
        <v>140</v>
      </c>
      <c r="B140" s="15" t="s">
        <v>417</v>
      </c>
      <c r="C140" s="20" t="str">
        <f t="shared" si="2"/>
        <v>&lt;a href="/cantos/resucito/q/quiennosseparara.html" align="left" class="fleft"&gt;    &lt;span class="mso1"&gt;arrow_left_alt   &lt;/span&gt;&lt;/a&gt; &lt;a href="/cantos/resucito/q/quierocantar.html" align="right" class="fright"&gt;    &lt;span class="mso1"&gt;arrow_right_alt   &lt;/span&gt;&lt;/a&gt;</v>
      </c>
      <c r="D140" s="20" t="s">
        <v>1028</v>
      </c>
      <c r="E140" s="20" t="s">
        <v>1029</v>
      </c>
      <c r="F140" s="20"/>
      <c r="G140" s="20"/>
      <c r="H140" t="s">
        <v>1028</v>
      </c>
      <c r="I140" t="s">
        <v>1029</v>
      </c>
    </row>
    <row r="141" spans="1:9" x14ac:dyDescent="0.35">
      <c r="A141" s="12">
        <v>141</v>
      </c>
      <c r="B141" s="13" t="s">
        <v>419</v>
      </c>
      <c r="C141" s="20" t="str">
        <f t="shared" si="2"/>
        <v>&lt;a href="/cantos/resucito/q/quieroandarmadreajerusalen.html" align="left" class="fleft"&gt;    &lt;span class="mso1"&gt;arrow_left_alt   &lt;/span&gt;&lt;/a&gt; &lt;a href="/cantos/resucito/r/resucito.html" align="right" class="fright"&gt;    &lt;span class="mso1"&gt;arrow_right_alt   &lt;/span&gt;&lt;/a&gt;</v>
      </c>
      <c r="D141" s="20" t="s">
        <v>1030</v>
      </c>
      <c r="E141" s="20" t="s">
        <v>1031</v>
      </c>
      <c r="F141" s="19"/>
      <c r="G141" s="19"/>
      <c r="H141" t="s">
        <v>1030</v>
      </c>
      <c r="I141" t="s">
        <v>1031</v>
      </c>
    </row>
    <row r="142" spans="1:9" x14ac:dyDescent="0.35">
      <c r="A142" s="14">
        <v>142</v>
      </c>
      <c r="B142" s="15" t="s">
        <v>421</v>
      </c>
      <c r="C142" s="20" t="str">
        <f t="shared" si="2"/>
        <v>&lt;a href="/cantos/resucito/q/quierocantar.html" align="left" class="fleft"&gt;    &lt;span class="mso1"&gt;arrow_left_alt   &lt;/span&gt;&lt;/a&gt; &lt;a href="/cantos/resucito/r/resurrexit.html" align="right" class="fright"&gt;    &lt;span class="mso1"&gt;arrow_right_alt   &lt;/span&gt;&lt;/a&gt;</v>
      </c>
      <c r="D142" s="20" t="s">
        <v>1032</v>
      </c>
      <c r="E142" s="20" t="s">
        <v>1033</v>
      </c>
      <c r="F142" s="20"/>
      <c r="G142" s="20"/>
      <c r="H142" t="s">
        <v>1032</v>
      </c>
      <c r="I142" t="s">
        <v>1033</v>
      </c>
    </row>
    <row r="143" spans="1:9" x14ac:dyDescent="0.35">
      <c r="A143" s="12">
        <v>143</v>
      </c>
      <c r="B143" s="13" t="s">
        <v>422</v>
      </c>
      <c r="C143" s="20" t="str">
        <f t="shared" si="2"/>
        <v>&lt;a href="/cantos/resucito/r/resucito.html" align="left" class="fleft"&gt;    &lt;span class="mso1"&gt;arrow_left_alt   &lt;/span&gt;&lt;/a&gt; &lt;a href="/cantos/resucito/s/salvereinadeloscielos.html" align="right" class="fright"&gt;    &lt;span class="mso1"&gt;arrow_right_alt   &lt;/span&gt;&lt;/a&gt;</v>
      </c>
      <c r="D143" s="20" t="s">
        <v>1034</v>
      </c>
      <c r="E143" s="20" t="s">
        <v>1035</v>
      </c>
      <c r="F143" s="19"/>
      <c r="G143" s="19"/>
      <c r="H143" t="s">
        <v>1034</v>
      </c>
      <c r="I143" t="s">
        <v>1035</v>
      </c>
    </row>
    <row r="144" spans="1:9" x14ac:dyDescent="0.35">
      <c r="A144" s="14">
        <v>144</v>
      </c>
      <c r="B144" s="15" t="s">
        <v>433</v>
      </c>
      <c r="C144" s="20" t="str">
        <f t="shared" si="2"/>
        <v>&lt;a href="/cantos/resucito/r/resurrexit.html" align="left" class="fleft"&gt;    &lt;span class="mso1"&gt;arrow_left_alt   &lt;/span&gt;&lt;/a&gt; &lt;a href="/cantos/resucito/s/seencontrarondosangeles.html" align="right" class="fright"&gt;    &lt;span class="mso1"&gt;arrow_right_alt   &lt;/span&gt;&lt;/a&gt;</v>
      </c>
      <c r="D144" s="20" t="s">
        <v>1036</v>
      </c>
      <c r="E144" s="20" t="s">
        <v>1037</v>
      </c>
      <c r="F144" s="20"/>
      <c r="G144" s="20"/>
      <c r="H144" t="s">
        <v>1036</v>
      </c>
      <c r="I144" t="s">
        <v>1037</v>
      </c>
    </row>
    <row r="145" spans="1:9" x14ac:dyDescent="0.35">
      <c r="A145" s="12">
        <v>145</v>
      </c>
      <c r="B145" s="13" t="s">
        <v>439</v>
      </c>
      <c r="C145" s="20" t="str">
        <f t="shared" si="2"/>
        <v>&lt;a href="/cantos/resucito/s/salvereinadeloscielos.html" align="left" class="fleft"&gt;    &lt;span class="mso1"&gt;arrow_left_alt   &lt;/span&gt;&lt;/a&gt; &lt;a href="/cantos/resucito/s/senorayudameanodudardeti.html" align="right" class="fright"&gt;    &lt;span class="mso1"&gt;arrow_right_alt   &lt;/span&gt;&lt;/a&gt;</v>
      </c>
      <c r="D145" s="20" t="s">
        <v>1038</v>
      </c>
      <c r="E145" s="20" t="s">
        <v>1039</v>
      </c>
      <c r="F145" s="19"/>
      <c r="G145" s="19"/>
      <c r="H145" t="s">
        <v>1038</v>
      </c>
      <c r="I145" t="s">
        <v>1039</v>
      </c>
    </row>
    <row r="146" spans="1:9" x14ac:dyDescent="0.35">
      <c r="A146" s="14">
        <v>146</v>
      </c>
      <c r="B146" s="15" t="s">
        <v>440</v>
      </c>
      <c r="C146" s="20" t="str">
        <f t="shared" si="2"/>
        <v>&lt;a href="/cantos/resucito/s/seencontrarondosangeles.html" align="left" class="fleft"&gt;    &lt;span class="mso1"&gt;arrow_left_alt   &lt;/span&gt;&lt;/a&gt; &lt;a href="/cantos/resucito/s/senornomecorrijasentucolera.html" align="right" class="fright"&gt;    &lt;span class="mso1"&gt;arrow_right_alt   &lt;/span&gt;&lt;/a&gt;</v>
      </c>
      <c r="D146" s="20" t="s">
        <v>1040</v>
      </c>
      <c r="E146" s="20" t="s">
        <v>1041</v>
      </c>
      <c r="F146" s="20"/>
      <c r="G146" s="20"/>
      <c r="H146" t="s">
        <v>1040</v>
      </c>
      <c r="I146" t="s">
        <v>1041</v>
      </c>
    </row>
    <row r="147" spans="1:9" x14ac:dyDescent="0.35">
      <c r="A147" s="12">
        <v>147</v>
      </c>
      <c r="B147" s="13" t="s">
        <v>441</v>
      </c>
      <c r="C147" s="20" t="str">
        <f t="shared" si="2"/>
        <v>&lt;a href="/cantos/resucito/s/senorayudameanodudardeti.html" align="left" class="fleft"&gt;    &lt;span class="mso1"&gt;arrow_left_alt   &lt;/span&gt;&lt;/a&gt; &lt;a href="/cantos/resucito/s/sermondelamontana.html" align="right" class="fright"&gt;    &lt;span class="mso1"&gt;arrow_right_alt   &lt;/span&gt;&lt;/a&gt;</v>
      </c>
      <c r="D147" s="20" t="s">
        <v>1042</v>
      </c>
      <c r="E147" s="20" t="s">
        <v>1043</v>
      </c>
      <c r="F147" s="19"/>
      <c r="G147" s="19"/>
      <c r="H147" t="s">
        <v>1042</v>
      </c>
      <c r="I147" t="s">
        <v>1043</v>
      </c>
    </row>
    <row r="148" spans="1:9" x14ac:dyDescent="0.35">
      <c r="A148" s="14">
        <v>148</v>
      </c>
      <c r="B148" s="15" t="s">
        <v>445</v>
      </c>
      <c r="C148" s="20" t="str">
        <f t="shared" si="2"/>
        <v>&lt;a href="/cantos/resucito/s/senornomecorrijasentucolera.html" align="left" class="fleft"&gt;    &lt;span class="mso1"&gt;arrow_left_alt   &lt;/span&gt;&lt;/a&gt; &lt;a href="/cantos/resucito/s/shlomlejmariam.html" align="right" class="fright"&gt;    &lt;span class="mso1"&gt;arrow_right_alt   &lt;/span&gt;&lt;/a&gt;</v>
      </c>
      <c r="D148" s="20" t="s">
        <v>1044</v>
      </c>
      <c r="E148" s="20" t="s">
        <v>1045</v>
      </c>
      <c r="F148" s="20"/>
      <c r="G148" s="20"/>
      <c r="H148" t="s">
        <v>1044</v>
      </c>
      <c r="I148" t="s">
        <v>1045</v>
      </c>
    </row>
    <row r="149" spans="1:9" x14ac:dyDescent="0.35">
      <c r="A149" s="12">
        <v>149</v>
      </c>
      <c r="B149" s="13" t="s">
        <v>449</v>
      </c>
      <c r="C149" s="20" t="str">
        <f t="shared" si="2"/>
        <v>&lt;a href="/cantos/resucito/s/sermondelamontana.html" align="left" class="fleft"&gt;    &lt;span class="mso1"&gt;arrow_left_alt   &lt;/span&gt;&lt;/a&gt; &lt;a href="/cantos/resucito/s/sielsenornoconstruyelacasa.html" align="right" class="fright"&gt;    &lt;span class="mso1"&gt;arrow_right_alt   &lt;/span&gt;&lt;/a&gt;</v>
      </c>
      <c r="D149" s="20" t="s">
        <v>1046</v>
      </c>
      <c r="E149" s="20" t="s">
        <v>1047</v>
      </c>
      <c r="F149" s="19"/>
      <c r="G149" s="19"/>
      <c r="H149" t="s">
        <v>1046</v>
      </c>
      <c r="I149" t="s">
        <v>1047</v>
      </c>
    </row>
    <row r="150" spans="1:9" x14ac:dyDescent="0.35">
      <c r="A150" s="14">
        <v>150</v>
      </c>
      <c r="B150" s="15" t="s">
        <v>451</v>
      </c>
      <c r="C150" s="20" t="str">
        <f t="shared" si="2"/>
        <v>&lt;a href="/cantos/resucito/s/shlomlejmariam.html" align="left" class="fleft"&gt;    &lt;span class="mso1"&gt;arrow_left_alt   &lt;/span&gt;&lt;/a&gt; &lt;a href="/cantos/resucito/s/sihabeisresucitadoconcristo.html" align="right" class="fright"&gt;    &lt;span class="mso1"&gt;arrow_right_alt   &lt;/span&gt;&lt;/a&gt;</v>
      </c>
      <c r="D150" s="20" t="s">
        <v>1048</v>
      </c>
      <c r="E150" s="20" t="s">
        <v>1049</v>
      </c>
      <c r="F150" s="20"/>
      <c r="G150" s="20"/>
      <c r="H150" t="s">
        <v>1048</v>
      </c>
      <c r="I150" t="s">
        <v>1049</v>
      </c>
    </row>
    <row r="151" spans="1:9" x14ac:dyDescent="0.35">
      <c r="A151" s="12">
        <v>151</v>
      </c>
      <c r="B151" s="13" t="s">
        <v>453</v>
      </c>
      <c r="C151" s="20" t="str">
        <f t="shared" si="2"/>
        <v>&lt;a href="/cantos/resucito/s/sielsenornoconstruyelacasa.html" align="left" class="fleft"&gt;    &lt;span class="mso1"&gt;arrow_left_alt   &lt;/span&gt;&lt;/a&gt; &lt;a href="/cantos/resucito/s/sihoyescuchaissuvoz.html" align="right" class="fright"&gt;    &lt;span class="mso1"&gt;arrow_right_alt   &lt;/span&gt;&lt;/a&gt;</v>
      </c>
      <c r="D151" s="20" t="s">
        <v>1050</v>
      </c>
      <c r="E151" s="20" t="s">
        <v>1051</v>
      </c>
      <c r="F151" s="19"/>
      <c r="G151" s="19"/>
      <c r="H151" t="s">
        <v>1050</v>
      </c>
      <c r="I151" t="s">
        <v>1051</v>
      </c>
    </row>
    <row r="152" spans="1:9" x14ac:dyDescent="0.35">
      <c r="A152" s="14">
        <v>152</v>
      </c>
      <c r="B152" s="15" t="s">
        <v>455</v>
      </c>
      <c r="C152" s="20" t="str">
        <f t="shared" si="2"/>
        <v>&lt;a href="/cantos/resucito/s/sihabeisresucitadoconcristo.html" align="left" class="fleft"&gt;    &lt;span class="mso1"&gt;arrow_left_alt   &lt;/span&gt;&lt;/a&gt; &lt;a href="/cantos/resucito/s/simeherefugiadoenelsenor.html" align="right" class="fright"&gt;    &lt;span class="mso1"&gt;arrow_right_alt   &lt;/span&gt;&lt;/a&gt;</v>
      </c>
      <c r="D152" s="20" t="s">
        <v>1052</v>
      </c>
      <c r="E152" s="20" t="s">
        <v>1053</v>
      </c>
      <c r="F152" s="20"/>
      <c r="G152" s="20"/>
      <c r="H152" t="s">
        <v>1052</v>
      </c>
      <c r="I152" t="s">
        <v>1053</v>
      </c>
    </row>
    <row r="153" spans="1:9" x14ac:dyDescent="0.35">
      <c r="A153" s="12">
        <v>153</v>
      </c>
      <c r="B153" s="13" t="s">
        <v>457</v>
      </c>
      <c r="C153" s="20" t="str">
        <f t="shared" si="2"/>
        <v>&lt;a href="/cantos/resucito/s/sihoyescuchaissuvoz.html" align="left" class="fleft"&gt;    &lt;span class="mso1"&gt;arrow_left_alt   &lt;/span&gt;&lt;/a&gt; &lt;a href="/cantos/resucito/s/sionmadredetodoslospueblos.html" align="right" class="fright"&gt;    &lt;span class="mso1"&gt;arrow_right_alt   &lt;/span&gt;&lt;/a&gt;</v>
      </c>
      <c r="D153" s="20" t="s">
        <v>1054</v>
      </c>
      <c r="E153" s="20" t="s">
        <v>1055</v>
      </c>
      <c r="F153" s="19"/>
      <c r="G153" s="19"/>
      <c r="H153" t="s">
        <v>1054</v>
      </c>
      <c r="I153" t="s">
        <v>1055</v>
      </c>
    </row>
    <row r="154" spans="1:9" x14ac:dyDescent="0.35">
      <c r="A154" s="14">
        <v>154</v>
      </c>
      <c r="B154" s="15" t="s">
        <v>461</v>
      </c>
      <c r="C154" s="20" t="str">
        <f t="shared" si="2"/>
        <v>&lt;a href="/cantos/resucito/s/simeherefugiadoenelsenor.html" align="left" class="fleft"&gt;    &lt;span class="mso1"&gt;arrow_left_alt   &lt;/span&gt;&lt;/a&gt; &lt;a href="/cantos/resucito/s/solaasolo.html" align="right" class="fright"&gt;    &lt;span class="mso1"&gt;arrow_right_alt   &lt;/span&gt;&lt;/a&gt;</v>
      </c>
      <c r="D154" s="20" t="s">
        <v>1056</v>
      </c>
      <c r="E154" s="20" t="s">
        <v>1057</v>
      </c>
      <c r="F154" s="20"/>
      <c r="G154" s="20"/>
      <c r="H154" t="s">
        <v>1056</v>
      </c>
      <c r="I154" t="s">
        <v>1057</v>
      </c>
    </row>
    <row r="155" spans="1:9" x14ac:dyDescent="0.35">
      <c r="A155" s="12">
        <v>155</v>
      </c>
      <c r="B155" s="13" t="s">
        <v>463</v>
      </c>
      <c r="C155" s="20" t="str">
        <f t="shared" si="2"/>
        <v>&lt;a href="/cantos/resucito/s/sionmadredetodoslospueblos.html" align="left" class="fleft"&gt;    &lt;span class="mso1"&gt;arrow_left_alt   &lt;/span&gt;&lt;/a&gt; &lt;a href="/cantos/resucito/s/stabatmaterdolorosa.html" align="right" class="fright"&gt;    &lt;span class="mso1"&gt;arrow_right_alt   &lt;/span&gt;&lt;/a&gt;</v>
      </c>
      <c r="D155" s="20" t="s">
        <v>1058</v>
      </c>
      <c r="E155" s="20" t="s">
        <v>1059</v>
      </c>
      <c r="F155" s="19"/>
      <c r="G155" s="19"/>
      <c r="H155" t="s">
        <v>1058</v>
      </c>
      <c r="I155" t="s">
        <v>1059</v>
      </c>
    </row>
    <row r="156" spans="1:9" x14ac:dyDescent="0.35">
      <c r="A156" s="14">
        <v>156</v>
      </c>
      <c r="B156" s="15" t="s">
        <v>464</v>
      </c>
      <c r="C156" s="20" t="str">
        <f t="shared" si="2"/>
        <v>&lt;a href="/cantos/resucito/s/solaasolo.html" align="left" class="fleft"&gt;    &lt;span class="mso1"&gt;arrow_left_alt   &lt;/span&gt;&lt;/a&gt; &lt;a href="/cantos/resucito/s/subediosentreaclamaciones.html" align="right" class="fright"&gt;    &lt;span class="mso1"&gt;arrow_right_alt   &lt;/span&gt;&lt;/a&gt;</v>
      </c>
      <c r="D156" s="20" t="s">
        <v>1060</v>
      </c>
      <c r="E156" s="20" t="s">
        <v>1061</v>
      </c>
      <c r="F156" s="20"/>
      <c r="G156" s="20"/>
      <c r="H156" t="s">
        <v>1060</v>
      </c>
      <c r="I156" t="s">
        <v>1061</v>
      </c>
    </row>
    <row r="157" spans="1:9" x14ac:dyDescent="0.35">
      <c r="A157" s="12">
        <v>157</v>
      </c>
      <c r="B157" s="13" t="s">
        <v>468</v>
      </c>
      <c r="C157" s="20" t="str">
        <f t="shared" si="2"/>
        <v>&lt;a href="/cantos/resucito/s/stabatmaterdolorosa.html" align="left" class="fleft"&gt;    &lt;span class="mso1"&gt;arrow_left_alt   &lt;/span&gt;&lt;/a&gt; &lt;a href="/cantos/resucito/t/teestoyllamandosenor.html" align="right" class="fright"&gt;    &lt;span class="mso1"&gt;arrow_right_alt   &lt;/span&gt;&lt;/a&gt;</v>
      </c>
      <c r="D157" s="20" t="s">
        <v>1062</v>
      </c>
      <c r="E157" s="20" t="s">
        <v>1063</v>
      </c>
      <c r="F157" s="19"/>
      <c r="G157" s="19"/>
      <c r="H157" t="s">
        <v>1062</v>
      </c>
      <c r="I157" t="s">
        <v>1063</v>
      </c>
    </row>
    <row r="158" spans="1:9" x14ac:dyDescent="0.35">
      <c r="A158" s="14">
        <v>158</v>
      </c>
      <c r="B158" s="15" t="s">
        <v>472</v>
      </c>
      <c r="C158" s="20" t="str">
        <f t="shared" si="2"/>
        <v>&lt;a href="/cantos/resucito/s/subediosentreaclamaciones.html" align="left" class="fleft"&gt;    &lt;span class="mso1"&gt;arrow_left_alt   &lt;/span&gt;&lt;/a&gt; &lt;a href="/cantos/resucito/t/tehemanifestadomipecado.html" align="right" class="fright"&gt;    &lt;span class="mso1"&gt;arrow_right_alt   &lt;/span&gt;&lt;/a&gt;</v>
      </c>
      <c r="D158" s="20" t="s">
        <v>1064</v>
      </c>
      <c r="E158" s="20" t="s">
        <v>1065</v>
      </c>
      <c r="F158" s="20"/>
      <c r="G158" s="20"/>
      <c r="H158" t="s">
        <v>1064</v>
      </c>
      <c r="I158" t="s">
        <v>1065</v>
      </c>
    </row>
    <row r="159" spans="1:9" x14ac:dyDescent="0.35">
      <c r="A159" s="12">
        <v>159</v>
      </c>
      <c r="B159" s="13" t="s">
        <v>474</v>
      </c>
      <c r="C159" s="20" t="str">
        <f t="shared" si="2"/>
        <v>&lt;a href="/cantos/resucito/t/teestoyllamandosenor.html" align="left" class="fleft"&gt;    &lt;span class="mso1"&gt;arrow_left_alt   &lt;/span&gt;&lt;/a&gt; &lt;a href="/cantos/resucito/t/tuhascubiertodevergüenzalamuerte.html" align="right" class="fright"&gt;    &lt;span class="mso1"&gt;arrow_right_alt   &lt;/span&gt;&lt;/a&gt;</v>
      </c>
      <c r="D159" s="20" t="s">
        <v>1066</v>
      </c>
      <c r="E159" s="20" t="s">
        <v>1067</v>
      </c>
      <c r="F159" s="19"/>
      <c r="G159" s="19"/>
      <c r="H159" t="s">
        <v>1066</v>
      </c>
      <c r="I159" t="s">
        <v>1067</v>
      </c>
    </row>
    <row r="160" spans="1:9" x14ac:dyDescent="0.35">
      <c r="A160" s="14">
        <v>160</v>
      </c>
      <c r="B160" s="15" t="s">
        <v>478</v>
      </c>
      <c r="C160" s="20" t="str">
        <f t="shared" si="2"/>
        <v>&lt;a href="/cantos/resucito/t/tehemanifestadomipecado.html" align="left" class="fleft"&gt;    &lt;span class="mso1"&gt;arrow_left_alt   &lt;/span&gt;&lt;/a&gt; &lt;a href="/cantos/resucito/t/tuqueeresfiel.html" align="right" class="fright"&gt;    &lt;span class="mso1"&gt;arrow_right_alt   &lt;/span&gt;&lt;/a&gt;</v>
      </c>
      <c r="D160" s="20" t="s">
        <v>1068</v>
      </c>
      <c r="E160" s="20" t="s">
        <v>1069</v>
      </c>
      <c r="F160" s="20"/>
      <c r="G160" s="20"/>
      <c r="H160" t="s">
        <v>1068</v>
      </c>
      <c r="I160" t="s">
        <v>1069</v>
      </c>
    </row>
    <row r="161" spans="1:9" x14ac:dyDescent="0.35">
      <c r="A161" s="12">
        <v>161</v>
      </c>
      <c r="B161" s="13" t="s">
        <v>480</v>
      </c>
      <c r="C161" s="20" t="str">
        <f t="shared" si="2"/>
        <v>&lt;a href="/cantos/resucito/t/tuhascubiertodevergüenzalamuerte.html" align="left" class="fleft"&gt;    &lt;span class="mso1"&gt;arrow_left_alt   &lt;/span&gt;&lt;/a&gt; &lt;a href="/cantos/resucito/u/unretonobrotadeltroncodejese.html" align="right" class="fright"&gt;    &lt;span class="mso1"&gt;arrow_right_alt   &lt;/span&gt;&lt;/a&gt;</v>
      </c>
      <c r="D161" s="20" t="s">
        <v>1070</v>
      </c>
      <c r="E161" s="20" t="s">
        <v>1071</v>
      </c>
      <c r="F161" s="19"/>
      <c r="G161" s="19"/>
      <c r="H161" t="s">
        <v>1070</v>
      </c>
      <c r="I161" t="s">
        <v>1071</v>
      </c>
    </row>
    <row r="162" spans="1:9" x14ac:dyDescent="0.35">
      <c r="A162" s="14">
        <v>162</v>
      </c>
      <c r="B162" s="15" t="s">
        <v>482</v>
      </c>
      <c r="C162" s="20" t="str">
        <f t="shared" si="2"/>
        <v>&lt;a href="/cantos/resucito/t/tuqueeresfiel.html" align="left" class="fleft"&gt;    &lt;span class="mso1"&gt;arrow_left_alt   &lt;/span&gt;&lt;/a&gt; &lt;a href="/cantos/resucito/u/unagransenal.html" align="right" class="fright"&gt;    &lt;span class="mso1"&gt;arrow_right_alt   &lt;/span&gt;&lt;/a&gt;</v>
      </c>
      <c r="D162" s="20" t="s">
        <v>1072</v>
      </c>
      <c r="E162" s="20" t="s">
        <v>1073</v>
      </c>
      <c r="F162" s="20"/>
      <c r="G162" s="20"/>
      <c r="H162" t="s">
        <v>1072</v>
      </c>
      <c r="I162" t="s">
        <v>1073</v>
      </c>
    </row>
    <row r="163" spans="1:9" x14ac:dyDescent="0.35">
      <c r="A163" s="12">
        <v>163</v>
      </c>
      <c r="B163" s="13" t="s">
        <v>484</v>
      </c>
      <c r="C163" s="20" t="str">
        <f t="shared" si="2"/>
        <v>&lt;a href="/cantos/resucito/u/unretonobrotadeltroncodejese.html" align="left" class="fleft"&gt;    &lt;span class="mso1"&gt;arrow_left_alt   &lt;/span&gt;&lt;/a&gt; &lt;a href="/cantos/resucito/u/uriuriura.html" align="right" class="fright"&gt;    &lt;span class="mso1"&gt;arrow_right_alt   &lt;/span&gt;&lt;/a&gt;</v>
      </c>
      <c r="D163" s="20" t="s">
        <v>1074</v>
      </c>
      <c r="E163" s="20" t="s">
        <v>1075</v>
      </c>
      <c r="F163" s="19"/>
      <c r="G163" s="19"/>
      <c r="H163" t="s">
        <v>1074</v>
      </c>
      <c r="I163" t="s">
        <v>1075</v>
      </c>
    </row>
    <row r="164" spans="1:9" x14ac:dyDescent="0.35">
      <c r="A164" s="14">
        <v>164</v>
      </c>
      <c r="B164" s="15" t="s">
        <v>486</v>
      </c>
      <c r="C164" s="20" t="str">
        <f t="shared" si="2"/>
        <v>&lt;a href="/cantos/resucito/u/unagransenal.html" align="left" class="fleft"&gt;    &lt;span class="mso1"&gt;arrow_left_alt   &lt;/span&gt;&lt;/a&gt; &lt;a href="/cantos/resucito/v/vamosyapastores.html" align="right" class="fright"&gt;    &lt;span class="mso1"&gt;arrow_right_alt   &lt;/span&gt;&lt;/a&gt;</v>
      </c>
      <c r="D164" s="20" t="s">
        <v>1076</v>
      </c>
      <c r="E164" s="20" t="s">
        <v>1077</v>
      </c>
      <c r="F164" s="20"/>
      <c r="G164" s="20"/>
      <c r="H164" t="s">
        <v>1076</v>
      </c>
      <c r="I164" t="s">
        <v>1077</v>
      </c>
    </row>
    <row r="165" spans="1:9" x14ac:dyDescent="0.35">
      <c r="A165" s="12">
        <v>165</v>
      </c>
      <c r="B165" s="13" t="s">
        <v>487</v>
      </c>
      <c r="C165" s="20" t="str">
        <f t="shared" si="2"/>
        <v>&lt;a href="/cantos/resucito/u/uriuriura.html" align="left" class="fleft"&gt;    &lt;span class="mso1"&gt;arrow_left_alt   &lt;/span&gt;&lt;/a&gt; &lt;a href="/cantos/resucito/v/vendellibano.html" align="right" class="fright"&gt;    &lt;span class="mso1"&gt;arrow_right_alt   &lt;/span&gt;&lt;/a&gt;</v>
      </c>
      <c r="D165" s="20" t="s">
        <v>1078</v>
      </c>
      <c r="E165" s="20" t="s">
        <v>1079</v>
      </c>
      <c r="F165" s="19"/>
      <c r="G165" s="19"/>
      <c r="H165" t="s">
        <v>1078</v>
      </c>
      <c r="I165" t="s">
        <v>1079</v>
      </c>
    </row>
    <row r="166" spans="1:9" x14ac:dyDescent="0.35">
      <c r="A166" s="14">
        <v>166</v>
      </c>
      <c r="B166" s="15" t="s">
        <v>488</v>
      </c>
      <c r="C166" s="20" t="str">
        <f t="shared" si="2"/>
        <v>&lt;a href="/cantos/resucito/v/vamosyapastores.html" align="left" class="fleft"&gt;    &lt;span class="mso1"&gt;arrow_left_alt   &lt;/span&gt;&lt;/a&gt; &lt;a href="/cantos/resucito/v/venespiritusanto.html" align="right" class="fright"&gt;    &lt;span class="mso1"&gt;arrow_right_alt   &lt;/span&gt;&lt;/a&gt;</v>
      </c>
      <c r="D166" s="20" t="s">
        <v>1080</v>
      </c>
      <c r="E166" s="20" t="s">
        <v>1081</v>
      </c>
      <c r="F166" s="20"/>
      <c r="G166" s="20"/>
      <c r="H166" t="s">
        <v>1080</v>
      </c>
      <c r="I166" t="s">
        <v>1081</v>
      </c>
    </row>
    <row r="167" spans="1:9" x14ac:dyDescent="0.35">
      <c r="A167" s="12">
        <v>167</v>
      </c>
      <c r="B167" s="13" t="s">
        <v>490</v>
      </c>
      <c r="C167" s="20" t="str">
        <f t="shared" si="2"/>
        <v>&lt;a href="/cantos/resucito/v/vendellibano.html" align="left" class="fleft"&gt;    &lt;span class="mso1"&gt;arrow_left_alt   &lt;/span&gt;&lt;/a&gt; &lt;a href="/cantos/resucito/v/venhijodelhombre.html" align="right" class="fright"&gt;    &lt;span class="mso1"&gt;arrow_right_alt   &lt;/span&gt;&lt;/a&gt;</v>
      </c>
      <c r="D167" s="20" t="s">
        <v>1082</v>
      </c>
      <c r="E167" s="20" t="s">
        <v>1083</v>
      </c>
      <c r="F167" s="19"/>
      <c r="G167" s="19"/>
      <c r="H167" t="s">
        <v>1082</v>
      </c>
      <c r="I167" t="s">
        <v>1083</v>
      </c>
    </row>
    <row r="168" spans="1:9" x14ac:dyDescent="0.35">
      <c r="A168" s="14">
        <v>168</v>
      </c>
      <c r="B168" s="15" t="s">
        <v>492</v>
      </c>
      <c r="C168" s="20" t="str">
        <f t="shared" si="2"/>
        <v>&lt;a href="/cantos/resucito/v/venespiritusanto.html" align="left" class="fleft"&gt;    &lt;span class="mso1"&gt;arrow_left_alt   &lt;/span&gt;&lt;/a&gt; &lt;a href="/cantos/resucito/v/venicreator.html" align="right" class="fright"&gt;    &lt;span class="mso1"&gt;arrow_right_alt   &lt;/span&gt;&lt;/a&gt;</v>
      </c>
      <c r="D168" s="20" t="s">
        <v>1084</v>
      </c>
      <c r="E168" s="20" t="s">
        <v>1085</v>
      </c>
      <c r="F168" s="20"/>
      <c r="G168" s="20"/>
      <c r="H168" t="s">
        <v>1084</v>
      </c>
      <c r="I168" t="s">
        <v>1085</v>
      </c>
    </row>
    <row r="169" spans="1:9" x14ac:dyDescent="0.35">
      <c r="A169" s="12">
        <v>169</v>
      </c>
      <c r="B169" s="13" t="s">
        <v>494</v>
      </c>
      <c r="C169" s="20" t="str">
        <f t="shared" si="2"/>
        <v>&lt;a href="/cantos/resucito/v/venhijodelhombre.html" align="left" class="fleft"&gt;    &lt;span class="mso1"&gt;arrow_left_alt   &lt;/span&gt;&lt;/a&gt; &lt;a href="/cantos/resucito/v/vieneelsenor.html" align="right" class="fright"&gt;    &lt;span class="mso1"&gt;arrow_right_alt   &lt;/span&gt;&lt;/a&gt;</v>
      </c>
      <c r="D169" s="20" t="s">
        <v>1086</v>
      </c>
      <c r="E169" s="20" t="s">
        <v>1087</v>
      </c>
      <c r="F169" s="19"/>
      <c r="G169" s="19"/>
      <c r="H169" t="s">
        <v>1086</v>
      </c>
      <c r="I169" t="s">
        <v>1087</v>
      </c>
    </row>
    <row r="170" spans="1:9" x14ac:dyDescent="0.35">
      <c r="A170" s="14">
        <v>170</v>
      </c>
      <c r="B170" s="15" t="s">
        <v>495</v>
      </c>
      <c r="C170" s="20" t="str">
        <f t="shared" si="2"/>
        <v>&lt;a href="/cantos/resucito/v/venicreator.html" align="left" class="fleft"&gt;    &lt;span class="mso1"&gt;arrow_left_alt   &lt;/span&gt;&lt;/a&gt; &lt;a href="/cantos/resucito/v/virgendelamaravilla.html" align="right" class="fright"&gt;    &lt;span class="mso1"&gt;arrow_right_alt   &lt;/span&gt;&lt;/a&gt;</v>
      </c>
      <c r="D170" s="20" t="s">
        <v>1088</v>
      </c>
      <c r="E170" s="20" t="s">
        <v>1089</v>
      </c>
      <c r="F170" s="20"/>
      <c r="G170" s="20"/>
      <c r="H170" t="s">
        <v>1088</v>
      </c>
      <c r="I170" t="s">
        <v>1089</v>
      </c>
    </row>
    <row r="171" spans="1:9" x14ac:dyDescent="0.35">
      <c r="A171" s="12">
        <v>171</v>
      </c>
      <c r="B171" s="13" t="s">
        <v>497</v>
      </c>
      <c r="C171" s="20" t="str">
        <f t="shared" si="2"/>
        <v>&lt;a href="/cantos/resucito/v/vieneelsenor.html" align="left" class="fleft"&gt;    &lt;span class="mso1"&gt;arrow_left_alt   &lt;/span&gt;&lt;/a&gt; &lt;a href="/cantos/resucito/v/vividalegres.html" align="right" class="fright"&gt;    &lt;span class="mso1"&gt;arrow_right_alt   &lt;/span&gt;&lt;/a&gt;</v>
      </c>
      <c r="D171" s="20" t="s">
        <v>1090</v>
      </c>
      <c r="E171" s="20" t="s">
        <v>1091</v>
      </c>
      <c r="F171" s="19"/>
      <c r="G171" s="19"/>
      <c r="H171" t="s">
        <v>1090</v>
      </c>
      <c r="I171" t="s">
        <v>1091</v>
      </c>
    </row>
    <row r="172" spans="1:9" x14ac:dyDescent="0.35">
      <c r="A172" s="14">
        <v>172</v>
      </c>
      <c r="B172" s="15" t="s">
        <v>499</v>
      </c>
      <c r="C172" s="20" t="str">
        <f t="shared" si="2"/>
        <v>&lt;a href="/cantos/resucito/v/virgendelamaravilla.html" align="left" class="fleft"&gt;    &lt;span class="mso1"&gt;arrow_left_alt   &lt;/span&gt;&lt;/a&gt; &lt;a href="/cantos/resucito/v/vosotrossoislaluzdelmundo.html" align="right" class="fright"&gt;    &lt;span class="mso1"&gt;arrow_right_alt   &lt;/span&gt;&lt;/a&gt;</v>
      </c>
      <c r="D172" s="20" t="s">
        <v>1092</v>
      </c>
      <c r="E172" s="20" t="s">
        <v>1093</v>
      </c>
      <c r="F172" s="20"/>
      <c r="G172" s="20"/>
      <c r="H172" t="s">
        <v>1092</v>
      </c>
      <c r="I172" t="s">
        <v>1093</v>
      </c>
    </row>
    <row r="173" spans="1:9" x14ac:dyDescent="0.35">
      <c r="A173" s="12">
        <v>173</v>
      </c>
      <c r="B173" s="13" t="s">
        <v>501</v>
      </c>
      <c r="C173" s="20" t="str">
        <f t="shared" si="2"/>
        <v>&lt;a href="/cantos/resucito/v/vividalegres.html" align="left" class="fleft"&gt;    &lt;span class="mso1"&gt;arrow_left_alt   &lt;/span&gt;&lt;/a&gt; &lt;a href="/cantos/resucito/y/yavienemidios.html" align="right" class="fright"&gt;    &lt;span class="mso1"&gt;arrow_right_alt   &lt;/span&gt;&lt;/a&gt;</v>
      </c>
      <c r="D173" s="20" t="s">
        <v>1094</v>
      </c>
      <c r="E173" s="20" t="s">
        <v>1095</v>
      </c>
      <c r="F173" s="19"/>
      <c r="G173" s="19"/>
      <c r="H173" t="s">
        <v>1094</v>
      </c>
      <c r="I173" t="s">
        <v>1095</v>
      </c>
    </row>
    <row r="174" spans="1:9" x14ac:dyDescent="0.35">
      <c r="A174" s="14">
        <v>174</v>
      </c>
      <c r="B174" s="15" t="s">
        <v>503</v>
      </c>
      <c r="C174" s="20" t="str">
        <f t="shared" si="2"/>
        <v>&lt;a href="/cantos/resucito/v/vosotrossoislaluzdelmundo.html" align="left" class="fleft"&gt;    &lt;span class="mso1"&gt;arrow_left_alt   &lt;/span&gt;&lt;/a&gt; &lt;a href="/cantos/resucito/y/yahvehtueresmidios.html" align="right" class="fright"&gt;    &lt;span class="mso1"&gt;arrow_right_alt   &lt;/span&gt;&lt;/a&gt;</v>
      </c>
      <c r="D174" s="20" t="s">
        <v>1096</v>
      </c>
      <c r="E174" s="20" t="s">
        <v>1097</v>
      </c>
      <c r="F174" s="20"/>
      <c r="G174" s="20"/>
      <c r="H174" t="s">
        <v>1096</v>
      </c>
      <c r="I174" t="s">
        <v>1097</v>
      </c>
    </row>
    <row r="175" spans="1:9" x14ac:dyDescent="0.35">
      <c r="A175" s="12">
        <v>175</v>
      </c>
      <c r="B175" s="13" t="s">
        <v>504</v>
      </c>
      <c r="C175" s="20" t="str">
        <f t="shared" si="2"/>
        <v>&lt;a href="/cantos/resucito/y/yavienemidios.html" align="left" class="fleft"&gt;    &lt;span class="mso1"&gt;arrow_left_alt   &lt;/span&gt;&lt;/a&gt; &lt;a href="/cantos/resucito/y/yoteamosenor.html" align="right" class="fright"&gt;    &lt;span class="mso1"&gt;arrow_right_alt   &lt;/span&gt;&lt;/a&gt;</v>
      </c>
      <c r="D175" s="20" t="s">
        <v>1098</v>
      </c>
      <c r="E175" s="20" t="s">
        <v>1099</v>
      </c>
      <c r="F175" s="19"/>
      <c r="G175" s="19"/>
      <c r="H175" t="s">
        <v>1098</v>
      </c>
      <c r="I175" t="s">
        <v>1099</v>
      </c>
    </row>
    <row r="176" spans="1:9" x14ac:dyDescent="0.35">
      <c r="A176" s="14">
        <v>176</v>
      </c>
      <c r="B176" s="15" t="s">
        <v>506</v>
      </c>
      <c r="C176" s="20" t="str">
        <f t="shared" si="2"/>
        <v>&lt;a href="/cantos/resucito/y/yahvehtueresmidios.html" align="left" class="fleft"&gt;    &lt;span class="mso1"&gt;arrow_left_alt   &lt;/span&gt;&lt;/a&gt; &lt;a href="/cantos/resucito/y/yovengoareunir.html" align="right" class="fright"&gt;    &lt;span class="mso1"&gt;arrow_right_alt   &lt;/span&gt;&lt;/a&gt;</v>
      </c>
      <c r="D176" s="20" t="s">
        <v>1100</v>
      </c>
      <c r="E176" s="20" t="s">
        <v>1101</v>
      </c>
      <c r="F176" s="20"/>
      <c r="G176" s="20"/>
      <c r="H176" t="s">
        <v>1100</v>
      </c>
      <c r="I176" t="s">
        <v>1101</v>
      </c>
    </row>
    <row r="177" spans="1:9" x14ac:dyDescent="0.35">
      <c r="A177" s="12">
        <v>177</v>
      </c>
      <c r="B177" s="13" t="s">
        <v>508</v>
      </c>
      <c r="C177" s="20" t="str">
        <f t="shared" si="2"/>
        <v>&lt;a href="/cantos/resucito/y/yoteamosenor.html" align="left" class="fleft"&gt;    &lt;span class="mso1"&gt;arrow_left_alt   &lt;/span&gt;&lt;/a&gt; &lt;a href="/cantos/resucito/z/zaqueo.html" align="right" class="fright"&gt;    &lt;span class="mso1"&gt;arrow_right_alt   &lt;/span&gt;&lt;/a&gt;</v>
      </c>
      <c r="D177" s="20" t="s">
        <v>1102</v>
      </c>
      <c r="E177" s="20" t="s">
        <v>1103</v>
      </c>
      <c r="F177" s="19"/>
      <c r="G177" s="19"/>
      <c r="H177" t="s">
        <v>1102</v>
      </c>
      <c r="I177" t="s">
        <v>1103</v>
      </c>
    </row>
    <row r="178" spans="1:9" x14ac:dyDescent="0.35">
      <c r="A178" s="14">
        <v>178</v>
      </c>
      <c r="B178" s="15" t="s">
        <v>510</v>
      </c>
      <c r="C178" s="20" t="str">
        <f t="shared" si="2"/>
        <v>&lt;a href="/cantos/resucito/y/yovengoareunir.html" align="left" class="fleft"&gt;    &lt;span class="mso1"&gt;arrow_left_alt   &lt;/span&gt;&lt;/a&gt; &lt;a href="/cantos/resucito/liturgia/aclamacionesalaoraciondelosfieles.html" align="right" class="fright"&gt;    &lt;span class="mso1"&gt;arrow_right_alt   &lt;/span&gt;&lt;/a&gt;</v>
      </c>
      <c r="D178" s="20" t="s">
        <v>1104</v>
      </c>
      <c r="E178" s="20" t="s">
        <v>1105</v>
      </c>
      <c r="F178" s="20"/>
      <c r="G178" s="20"/>
      <c r="H178" t="s">
        <v>1104</v>
      </c>
      <c r="I178" t="s">
        <v>1105</v>
      </c>
    </row>
    <row r="179" spans="1:9" x14ac:dyDescent="0.35">
      <c r="A179" s="12">
        <v>179</v>
      </c>
      <c r="B179" s="16" t="s">
        <v>78</v>
      </c>
      <c r="C179" s="20" t="str">
        <f t="shared" si="2"/>
        <v>&lt;a href="/cantos/resucito/z/zaqueo.html" align="left" class="fleft"&gt;    &lt;span class="mso1"&gt;arrow_left_alt   &lt;/span&gt;&lt;/a&gt; &lt;a href="/cantos/resucito/liturgia/aleluyainterleccional.html" align="right" class="fright"&gt;    &lt;span class="mso1"&gt;arrow_right_alt   &lt;/span&gt;&lt;/a&gt;</v>
      </c>
      <c r="D179" s="20" t="s">
        <v>1106</v>
      </c>
      <c r="E179" s="20" t="s">
        <v>1107</v>
      </c>
      <c r="F179" s="21"/>
      <c r="G179" s="21"/>
      <c r="H179" t="s">
        <v>1106</v>
      </c>
      <c r="I179" t="s">
        <v>1107</v>
      </c>
    </row>
    <row r="180" spans="1:9" x14ac:dyDescent="0.35">
      <c r="A180" s="14">
        <v>180</v>
      </c>
      <c r="B180" s="15" t="s">
        <v>95</v>
      </c>
      <c r="C180" s="20" t="str">
        <f t="shared" si="2"/>
        <v>&lt;a href="/cantos/resucito/liturgia/aclamacionesalaoraciondelosfieles.html" align="left" class="fleft"&gt;    &lt;span class="mso1"&gt;arrow_left_alt   &lt;/span&gt;&lt;/a&gt; &lt;a href="/cantos/resucito/liturgia/aleluyapascual.html" align="right" class="fright"&gt;    &lt;span class="mso1"&gt;arrow_right_alt   &lt;/span&gt;&lt;/a&gt;</v>
      </c>
      <c r="D180" s="20" t="s">
        <v>1108</v>
      </c>
      <c r="E180" s="20" t="s">
        <v>1109</v>
      </c>
      <c r="F180" s="20"/>
      <c r="G180" s="20"/>
      <c r="H180" t="s">
        <v>1108</v>
      </c>
      <c r="I180" t="s">
        <v>1109</v>
      </c>
    </row>
    <row r="181" spans="1:9" x14ac:dyDescent="0.35">
      <c r="A181" s="12">
        <v>181</v>
      </c>
      <c r="B181" s="13" t="s">
        <v>97</v>
      </c>
      <c r="C181" s="20" t="str">
        <f t="shared" ref="C181:C235" si="3">_xlfn.CONCAT(D181," ",E181)</f>
        <v>&lt;a href="/cantos/resucito/liturgia/aleluyainterleccional.html" align="left" class="fleft"&gt;    &lt;span class="mso1"&gt;arrow_left_alt   &lt;/span&gt;&lt;/a&gt; &lt;a href="/cantos/resucito/liturgia/antifonaparaelevangelio.html" align="right" class="fright"&gt;    &lt;span class="mso1"&gt;arrow_right_alt   &lt;/span&gt;&lt;/a&gt;</v>
      </c>
      <c r="D181" s="20" t="s">
        <v>1110</v>
      </c>
      <c r="E181" s="20" t="s">
        <v>1111</v>
      </c>
      <c r="F181" s="19"/>
      <c r="G181" s="19"/>
      <c r="H181" t="s">
        <v>1110</v>
      </c>
      <c r="I181" t="s">
        <v>1111</v>
      </c>
    </row>
    <row r="182" spans="1:9" x14ac:dyDescent="0.35">
      <c r="A182" s="14">
        <v>182</v>
      </c>
      <c r="B182" s="15" t="s">
        <v>112</v>
      </c>
      <c r="C182" s="20" t="str">
        <f t="shared" si="3"/>
        <v>&lt;a href="/cantos/resucito/liturgia/aleluyapascual.html" align="left" class="fleft"&gt;    &lt;span class="mso1"&gt;arrow_left_alt   &lt;/span&gt;&lt;/a&gt; &lt;a href="/cantos/resucito/liturgia/bendiciondelagua.html" align="right" class="fright"&gt;    &lt;span class="mso1"&gt;arrow_right_alt   &lt;/span&gt;&lt;/a&gt;</v>
      </c>
      <c r="D182" s="20" t="s">
        <v>1112</v>
      </c>
      <c r="E182" s="20" t="s">
        <v>1113</v>
      </c>
      <c r="F182" s="20"/>
      <c r="G182" s="20"/>
      <c r="H182" t="s">
        <v>1112</v>
      </c>
      <c r="I182" t="s">
        <v>1113</v>
      </c>
    </row>
    <row r="183" spans="1:9" x14ac:dyDescent="0.35">
      <c r="A183" s="12">
        <v>183</v>
      </c>
      <c r="B183" s="13" t="s">
        <v>131</v>
      </c>
      <c r="C183" s="20" t="str">
        <f t="shared" si="3"/>
        <v>&lt;a href="/cantos/resucito/liturgia/antifonaparaelevangelio.html" align="left" class="fleft"&gt;    &lt;span class="mso1"&gt;arrow_left_alt   &lt;/span&gt;&lt;/a&gt; &lt;a href="/cantos/resucito/liturgia/celebracionpenitencial(bendicionpenitencial).html" align="right" class="fright"&gt;    &lt;span class="mso1"&gt;arrow_right_alt   &lt;/span&gt;&lt;/a&gt;</v>
      </c>
      <c r="D183" s="20" t="s">
        <v>1114</v>
      </c>
      <c r="E183" s="20" t="s">
        <v>1115</v>
      </c>
      <c r="F183" s="19"/>
      <c r="G183" s="19"/>
      <c r="H183" t="s">
        <v>1114</v>
      </c>
      <c r="I183" t="s">
        <v>1115</v>
      </c>
    </row>
    <row r="184" spans="1:9" x14ac:dyDescent="0.35">
      <c r="A184" s="14">
        <v>185</v>
      </c>
      <c r="B184" s="15" t="s">
        <v>154</v>
      </c>
      <c r="C184" s="20" t="str">
        <f t="shared" si="3"/>
        <v>&lt;a href="/cantos/resucito/liturgia/bendiciondelagua.html" align="left" class="fleft"&gt;    &lt;span class="mso1"&gt;arrow_left_alt   &lt;/span&gt;&lt;/a&gt; &lt;a href="/cantos/resucito/liturgia/corderodedios.html" align="right" class="fright"&gt;    &lt;span class="mso1"&gt;arrow_right_alt   &lt;/span&gt;&lt;/a&gt;</v>
      </c>
      <c r="D184" s="20" t="s">
        <v>1116</v>
      </c>
      <c r="E184" s="20" t="s">
        <v>1117</v>
      </c>
      <c r="F184" s="20"/>
      <c r="G184" s="20"/>
      <c r="H184" t="s">
        <v>1116</v>
      </c>
      <c r="I184" t="s">
        <v>1117</v>
      </c>
    </row>
    <row r="185" spans="1:9" x14ac:dyDescent="0.35">
      <c r="A185" s="12">
        <v>186</v>
      </c>
      <c r="B185" s="13" t="s">
        <v>174</v>
      </c>
      <c r="C185" s="20" t="str">
        <f t="shared" si="3"/>
        <v>&lt;a href="/cantos/resucito/liturgia/celebracionpenitencial(bendicionpenitencial).html" align="left" class="fleft"&gt;    &lt;span class="mso1"&gt;arrow_left_alt   &lt;/span&gt;&lt;/a&gt; &lt;a href="/cantos/resucito/liturgia/credo.html" align="right" class="fright"&gt;    &lt;span class="mso1"&gt;arrow_right_alt   &lt;/span&gt;&lt;/a&gt;</v>
      </c>
      <c r="D185" s="20" t="s">
        <v>1118</v>
      </c>
      <c r="E185" s="20" t="s">
        <v>1119</v>
      </c>
      <c r="F185" s="19"/>
      <c r="G185" s="19"/>
      <c r="H185" t="s">
        <v>1118</v>
      </c>
      <c r="I185" t="s">
        <v>1119</v>
      </c>
    </row>
    <row r="186" spans="1:9" x14ac:dyDescent="0.35">
      <c r="A186" s="14">
        <v>187</v>
      </c>
      <c r="B186" s="15" t="s">
        <v>176</v>
      </c>
      <c r="C186" s="20" t="str">
        <f t="shared" si="3"/>
        <v>&lt;a href="/cantos/resucito/liturgia/corderodedios.html" align="left" class="fleft"&gt;    &lt;span class="mso1"&gt;arrow_left_alt   &lt;/span&gt;&lt;/a&gt; &lt;a href="/cantos/resucito/liturgia/gloriaadiosenloaltodelcielo.html" align="right" class="fright"&gt;    &lt;span class="mso1"&gt;arrow_right_alt   &lt;/span&gt;&lt;/a&gt;</v>
      </c>
      <c r="D186" s="20" t="s">
        <v>1120</v>
      </c>
      <c r="E186" s="20" t="s">
        <v>1121</v>
      </c>
      <c r="F186" s="20"/>
      <c r="G186" s="20"/>
      <c r="H186" t="s">
        <v>1120</v>
      </c>
      <c r="I186" t="s">
        <v>1121</v>
      </c>
    </row>
    <row r="187" spans="1:9" x14ac:dyDescent="0.35">
      <c r="A187" s="12">
        <v>188</v>
      </c>
      <c r="B187" s="13" t="s">
        <v>254</v>
      </c>
      <c r="C187" s="20" t="str">
        <f t="shared" si="3"/>
        <v>&lt;a href="/cantos/resucito/liturgia/credo.html" align="left" class="fleft"&gt;    &lt;span class="mso1"&gt;arrow_left_alt   &lt;/span&gt;&lt;/a&gt; &lt;a href="/cantos/resucito/liturgia/letaniasdelossantos.html" align="right" class="fright"&gt;    &lt;span class="mso1"&gt;arrow_right_alt   &lt;/span&gt;&lt;/a&gt;</v>
      </c>
      <c r="D187" s="20" t="s">
        <v>1122</v>
      </c>
      <c r="E187" s="20" t="s">
        <v>1123</v>
      </c>
      <c r="F187" s="19"/>
      <c r="G187" s="19"/>
      <c r="H187" t="s">
        <v>1122</v>
      </c>
      <c r="I187" t="s">
        <v>1123</v>
      </c>
    </row>
    <row r="188" spans="1:9" x14ac:dyDescent="0.35">
      <c r="A188" s="14">
        <v>189</v>
      </c>
      <c r="B188" s="15" t="s">
        <v>320</v>
      </c>
      <c r="C188" s="20" t="str">
        <f t="shared" si="3"/>
        <v>&lt;a href="/cantos/resucito/liturgia/gloriaadiosenloaltodelcielo.html" align="left" class="fleft"&gt;    &lt;span class="mso1"&gt;arrow_left_alt   &lt;/span&gt;&lt;/a&gt; &lt;a href="/cantos/resucito/liturgia/letaniaspenitencialesi.html" align="right" class="fright"&gt;    &lt;span class="mso1"&gt;arrow_right_alt   &lt;/span&gt;&lt;/a&gt;</v>
      </c>
      <c r="D188" s="20" t="s">
        <v>1124</v>
      </c>
      <c r="E188" s="20" t="s">
        <v>1125</v>
      </c>
      <c r="F188" s="20"/>
      <c r="G188" s="20"/>
      <c r="H188" t="s">
        <v>1124</v>
      </c>
      <c r="I188" t="s">
        <v>1125</v>
      </c>
    </row>
    <row r="189" spans="1:9" x14ac:dyDescent="0.35">
      <c r="A189" s="12">
        <v>191</v>
      </c>
      <c r="B189" s="13" t="s">
        <v>321</v>
      </c>
      <c r="C189" s="20" t="str">
        <f t="shared" si="3"/>
        <v>&lt;a href="/cantos/resucito/liturgia/letaniasdelossantos.html" align="left" class="fleft"&gt;    &lt;span class="mso1"&gt;arrow_left_alt   &lt;/span&gt;&lt;/a&gt; &lt;a href="/cantos/resucito/liturgia/letaniaspenitencialesii.html" align="right" class="fright"&gt;    &lt;span class="mso1"&gt;arrow_right_alt   &lt;/span&gt;&lt;/a&gt;</v>
      </c>
      <c r="D189" s="20" t="s">
        <v>1126</v>
      </c>
      <c r="E189" s="20" t="s">
        <v>1127</v>
      </c>
      <c r="F189" s="19"/>
      <c r="G189" s="19"/>
      <c r="H189" t="s">
        <v>1126</v>
      </c>
      <c r="I189" t="s">
        <v>1127</v>
      </c>
    </row>
    <row r="190" spans="1:9" x14ac:dyDescent="0.35">
      <c r="A190" s="14">
        <v>192</v>
      </c>
      <c r="B190" s="15" t="s">
        <v>323</v>
      </c>
      <c r="C190" s="20" t="str">
        <f t="shared" si="3"/>
        <v>&lt;a href="/cantos/resucito/liturgia/letaniaspenitencialesi.html" align="left" class="fleft"&gt;    &lt;span class="mso1"&gt;arrow_left_alt   &lt;/span&gt;&lt;/a&gt; &lt;a href="/cantos/resucito/liturgia/padrenuestro.html" align="right" class="fright"&gt;    &lt;span class="mso1"&gt;arrow_right_alt   &lt;/span&gt;&lt;/a&gt;</v>
      </c>
      <c r="D190" s="20" t="s">
        <v>1128</v>
      </c>
      <c r="E190" s="20" t="s">
        <v>1129</v>
      </c>
      <c r="F190" s="20"/>
      <c r="G190" s="20"/>
      <c r="H190" t="s">
        <v>1128</v>
      </c>
      <c r="I190" t="s">
        <v>1129</v>
      </c>
    </row>
    <row r="191" spans="1:9" x14ac:dyDescent="0.35">
      <c r="A191" s="12">
        <v>193</v>
      </c>
      <c r="B191" s="13" t="s">
        <v>385</v>
      </c>
      <c r="C191" s="20" t="str">
        <f t="shared" si="3"/>
        <v>&lt;a href="/cantos/resucito/liturgia/letaniaspenitencialesii.html" align="left" class="fleft"&gt;    &lt;span class="mso1"&gt;arrow_left_alt   &lt;/span&gt;&lt;/a&gt; &lt;a href="/cantos/resucito/liturgia/plegariaeucaristicaiimodeloip1.html" align="right" class="fright"&gt;    &lt;span class="mso1"&gt;arrow_right_alt   &lt;/span&gt;&lt;/a&gt;</v>
      </c>
      <c r="D191" s="20" t="s">
        <v>1130</v>
      </c>
      <c r="E191" s="20" t="s">
        <v>1131</v>
      </c>
      <c r="F191" s="19"/>
      <c r="G191" s="19"/>
      <c r="H191" t="s">
        <v>1130</v>
      </c>
      <c r="I191" t="s">
        <v>1131</v>
      </c>
    </row>
    <row r="192" spans="1:9" x14ac:dyDescent="0.35">
      <c r="A192" s="14">
        <v>194</v>
      </c>
      <c r="B192" s="15" t="s">
        <v>390</v>
      </c>
      <c r="C192" s="20" t="str">
        <f t="shared" si="3"/>
        <v>&lt;a href="/cantos/resucito/liturgia/padrenuestro.html" align="left" class="fleft"&gt;    &lt;span class="mso1"&gt;arrow_left_alt   &lt;/span&gt;&lt;/a&gt; &lt;a href="/cantos/resucito/liturgia/plegariaeucaristicaiimodeloii.html" align="right" class="fright"&gt;    &lt;span class="mso1"&gt;arrow_right_alt   &lt;/span&gt;&lt;/a&gt;</v>
      </c>
      <c r="D192" s="20" t="s">
        <v>1132</v>
      </c>
      <c r="E192" s="20" t="s">
        <v>1133</v>
      </c>
      <c r="F192" s="20"/>
      <c r="G192" s="20"/>
      <c r="H192" t="s">
        <v>1132</v>
      </c>
      <c r="I192" t="s">
        <v>1133</v>
      </c>
    </row>
    <row r="193" spans="1:9" x14ac:dyDescent="0.35">
      <c r="A193" s="12">
        <v>197</v>
      </c>
      <c r="B193" s="13" t="s">
        <v>392</v>
      </c>
      <c r="C193" s="20" t="str">
        <f t="shared" si="3"/>
        <v>&lt;a href="/cantos/resucito/liturgia/plegariaeucaristicaiimodeloip1.html" align="left" class="fleft"&gt;    &lt;span class="mso1"&gt;arrow_left_alt   &lt;/span&gt;&lt;/a&gt; &lt;a href="/cantos/resucito/liturgia/plegariaeucaristicaiv1988.html" align="right" class="fright"&gt;    &lt;span class="mso1"&gt;arrow_right_alt   &lt;/span&gt;&lt;/a&gt;</v>
      </c>
      <c r="D193" s="20" t="s">
        <v>1134</v>
      </c>
      <c r="E193" s="20" t="s">
        <v>1135</v>
      </c>
      <c r="F193" s="19"/>
      <c r="G193" s="19"/>
      <c r="H193" t="s">
        <v>1134</v>
      </c>
      <c r="I193" t="s">
        <v>1135</v>
      </c>
    </row>
    <row r="194" spans="1:9" x14ac:dyDescent="0.35">
      <c r="A194" s="14">
        <v>200</v>
      </c>
      <c r="B194" s="15" t="s">
        <v>394</v>
      </c>
      <c r="C194" s="20" t="str">
        <f t="shared" si="3"/>
        <v>&lt;a href="/cantos/resucito/liturgia/plegariaeucaristicaiimodeloii.html" align="left" class="fleft"&gt;    &lt;span class="mso1"&gt;arrow_left_alt   &lt;/span&gt;&lt;/a&gt; &lt;a href="/cantos/resucito/liturgia/prefacioparaadvientoynavidad.html" align="right" class="fright"&gt;    &lt;span class="mso1"&gt;arrow_right_alt   &lt;/span&gt;&lt;/a&gt;</v>
      </c>
      <c r="D194" s="20" t="s">
        <v>1136</v>
      </c>
      <c r="E194" s="20" t="s">
        <v>1137</v>
      </c>
      <c r="F194" s="20"/>
      <c r="G194" s="20"/>
      <c r="H194" t="s">
        <v>1136</v>
      </c>
      <c r="I194" t="s">
        <v>1137</v>
      </c>
    </row>
    <row r="195" spans="1:9" x14ac:dyDescent="0.35">
      <c r="A195" s="12">
        <v>204</v>
      </c>
      <c r="B195" s="13" t="s">
        <v>404</v>
      </c>
      <c r="C195" s="20" t="str">
        <f t="shared" si="3"/>
        <v>&lt;a href="/cantos/resucito/liturgia/plegariaeucaristicaiv1988.html" align="left" class="fleft"&gt;    &lt;span class="mso1"&gt;arrow_left_alt   &lt;/span&gt;&lt;/a&gt; &lt;a href="/cantos/resucito/liturgia/prefacioparaeltiempopascual.html" align="right" class="fright"&gt;    &lt;span class="mso1"&gt;arrow_right_alt   &lt;/span&gt;&lt;/a&gt;</v>
      </c>
      <c r="D195" s="20" t="s">
        <v>1138</v>
      </c>
      <c r="E195" s="20" t="s">
        <v>1139</v>
      </c>
      <c r="F195" s="19"/>
      <c r="G195" s="19"/>
      <c r="H195" t="s">
        <v>1138</v>
      </c>
      <c r="I195" t="s">
        <v>1139</v>
      </c>
    </row>
    <row r="196" spans="1:9" x14ac:dyDescent="0.35">
      <c r="A196" s="14">
        <v>205</v>
      </c>
      <c r="B196" s="15" t="s">
        <v>406</v>
      </c>
      <c r="C196" s="20" t="str">
        <f t="shared" si="3"/>
        <v>&lt;a href="/cantos/resucito/liturgia/prefacioparaadvientoynavidad.html" align="left" class="fleft"&gt;    &lt;span class="mso1"&gt;arrow_left_alt   &lt;/span&gt;&lt;/a&gt; &lt;a href="/cantos/resucito/liturgia/pregonpascual.html" align="right" class="fright"&gt;    &lt;span class="mso1"&gt;arrow_right_alt   &lt;/span&gt;&lt;/a&gt;</v>
      </c>
      <c r="D196" s="20" t="s">
        <v>1140</v>
      </c>
      <c r="E196" s="20" t="s">
        <v>1141</v>
      </c>
      <c r="F196" s="20"/>
      <c r="G196" s="20"/>
      <c r="H196" t="s">
        <v>1140</v>
      </c>
      <c r="I196" t="s">
        <v>1141</v>
      </c>
    </row>
    <row r="197" spans="1:9" x14ac:dyDescent="0.35">
      <c r="A197" s="12">
        <v>206</v>
      </c>
      <c r="B197" s="13" t="s">
        <v>408</v>
      </c>
      <c r="C197" s="20" t="str">
        <f t="shared" si="3"/>
        <v>&lt;a href="/cantos/resucito/liturgia/prefacioparaeltiempopascual.html" align="left" class="fleft"&gt;    &lt;span class="mso1"&gt;arrow_left_alt   &lt;/span&gt;&lt;/a&gt; &lt;a href="/cantos/resucito/liturgia/salmodiaparaelevangelio.html" align="right" class="fright"&gt;    &lt;span class="mso1"&gt;arrow_right_alt   &lt;/span&gt;&lt;/a&gt;</v>
      </c>
      <c r="D197" s="20" t="s">
        <v>1142</v>
      </c>
      <c r="E197" s="20" t="s">
        <v>1143</v>
      </c>
      <c r="F197" s="19"/>
      <c r="G197" s="19"/>
      <c r="H197" t="s">
        <v>1142</v>
      </c>
      <c r="I197" t="s">
        <v>1143</v>
      </c>
    </row>
    <row r="198" spans="1:9" x14ac:dyDescent="0.35">
      <c r="A198" s="14">
        <v>208</v>
      </c>
      <c r="B198" s="15" t="s">
        <v>424</v>
      </c>
      <c r="C198" s="20" t="str">
        <f t="shared" si="3"/>
        <v>&lt;a href="/cantos/resucito/liturgia/pregonpascual.html" align="left" class="fleft"&gt;    &lt;span class="mso1"&gt;arrow_left_alt   &lt;/span&gt;&lt;/a&gt; &lt;a href="/cantos/resucito/liturgia/salmodiaparaelrosario.html" align="right" class="fright"&gt;    &lt;span class="mso1"&gt;arrow_right_alt   &lt;/span&gt;&lt;/a&gt;</v>
      </c>
      <c r="D198" s="20" t="s">
        <v>1144</v>
      </c>
      <c r="E198" s="20" t="s">
        <v>1145</v>
      </c>
      <c r="F198" s="20"/>
      <c r="G198" s="20"/>
      <c r="H198" t="s">
        <v>1144</v>
      </c>
      <c r="I198" t="s">
        <v>1145</v>
      </c>
    </row>
    <row r="199" spans="1:9" x14ac:dyDescent="0.35">
      <c r="A199" s="12">
        <v>209</v>
      </c>
      <c r="B199" s="13" t="s">
        <v>426</v>
      </c>
      <c r="C199" s="20" t="str">
        <f t="shared" si="3"/>
        <v>&lt;a href="/cantos/resucito/liturgia/salmodiaparaelevangelio.html" align="left" class="fleft"&gt;    &lt;span class="mso1"&gt;arrow_left_alt   &lt;/span&gt;&lt;/a&gt; &lt;a href="/cantos/resucito/liturgia/salmodiaparaelsalmoresponsorial.html" align="right" class="fright"&gt;    &lt;span class="mso1"&gt;arrow_right_alt   &lt;/span&gt;&lt;/a&gt;</v>
      </c>
      <c r="D199" s="20" t="s">
        <v>1146</v>
      </c>
      <c r="E199" s="20" t="s">
        <v>1147</v>
      </c>
      <c r="F199" s="19"/>
      <c r="G199" s="19"/>
      <c r="H199" t="s">
        <v>1146</v>
      </c>
      <c r="I199" t="s">
        <v>1147</v>
      </c>
    </row>
    <row r="200" spans="1:9" x14ac:dyDescent="0.35">
      <c r="A200" s="14">
        <v>210</v>
      </c>
      <c r="B200" s="15" t="s">
        <v>428</v>
      </c>
      <c r="C200" s="20" t="str">
        <f t="shared" si="3"/>
        <v>&lt;a href="/cantos/resucito/liturgia/salmodiaparaelrosario.html" align="left" class="fleft"&gt;    &lt;span class="mso1"&gt;arrow_left_alt   &lt;/span&gt;&lt;/a&gt; &lt;a href="/cantos/resucito/liturgia/salmodiasparalaoraciondelosfieles.html" align="right" class="fright"&gt;    &lt;span class="mso1"&gt;arrow_right_alt   &lt;/span&gt;&lt;/a&gt;</v>
      </c>
      <c r="D200" s="20" t="s">
        <v>1148</v>
      </c>
      <c r="E200" s="20" t="s">
        <v>1149</v>
      </c>
      <c r="F200" s="20"/>
      <c r="G200" s="20"/>
      <c r="H200" t="s">
        <v>1148</v>
      </c>
      <c r="I200" t="s">
        <v>1149</v>
      </c>
    </row>
    <row r="201" spans="1:9" x14ac:dyDescent="0.35">
      <c r="A201" s="12">
        <v>211</v>
      </c>
      <c r="B201" s="13" t="s">
        <v>429</v>
      </c>
      <c r="C201" s="20" t="str">
        <f t="shared" si="3"/>
        <v>&lt;a href="/cantos/resucito/liturgia/salmodiaparaelsalmoresponsorial.html" align="left" class="fleft"&gt;    &lt;span class="mso1"&gt;arrow_left_alt   &lt;/span&gt;&lt;/a&gt; &lt;a href="/cantos/resucito/liturgia/salmodiasparalaudes.html" align="right" class="fright"&gt;    &lt;span class="mso1"&gt;arrow_right_alt   &lt;/span&gt;&lt;/a&gt;</v>
      </c>
      <c r="D201" s="20" t="s">
        <v>1150</v>
      </c>
      <c r="E201" s="20" t="s">
        <v>1151</v>
      </c>
      <c r="F201" s="19"/>
      <c r="G201" s="19"/>
      <c r="H201" t="s">
        <v>1150</v>
      </c>
      <c r="I201" t="s">
        <v>1151</v>
      </c>
    </row>
    <row r="202" spans="1:9" x14ac:dyDescent="0.35">
      <c r="A202" s="14">
        <v>212</v>
      </c>
      <c r="B202" s="15" t="s">
        <v>431</v>
      </c>
      <c r="C202" s="20" t="str">
        <f t="shared" si="3"/>
        <v>&lt;a href="/cantos/resucito/liturgia/salmodiasparalaoraciondelosfieles.html" align="left" class="fleft"&gt;    &lt;span class="mso1"&gt;arrow_left_alt   &lt;/span&gt;&lt;/a&gt; &lt;a href="/cantos/resucito/liturgia/santopalomeras65.html" align="right" class="fright"&gt;    &lt;span class="mso1"&gt;arrow_right_alt   &lt;/span&gt;&lt;/a&gt;</v>
      </c>
      <c r="D202" s="20" t="s">
        <v>1152</v>
      </c>
      <c r="E202" s="20" t="s">
        <v>1153</v>
      </c>
      <c r="F202" s="20"/>
      <c r="G202" s="20"/>
      <c r="H202" t="s">
        <v>1152</v>
      </c>
      <c r="I202" t="s">
        <v>1153</v>
      </c>
    </row>
    <row r="203" spans="1:9" x14ac:dyDescent="0.35">
      <c r="A203" s="12">
        <v>214</v>
      </c>
      <c r="B203" s="13" t="s">
        <v>1154</v>
      </c>
      <c r="C203" s="20" t="str">
        <f t="shared" si="3"/>
        <v>&lt;a href="/cantos/resucito/liturgia/salmodiasparalaudes.html" align="left" class="fleft"&gt;    &lt;span class="mso1"&gt;arrow_left_alt   &lt;/span&gt;&lt;/a&gt; &lt;a href="/cantos/resucito/liturgia/santomelodiahebraica.html" align="right" class="fright"&gt;    &lt;span class="mso1"&gt;arrow_right_alt   &lt;/span&gt;&lt;/a&gt;</v>
      </c>
      <c r="D203" s="20" t="s">
        <v>1155</v>
      </c>
      <c r="E203" s="20" t="s">
        <v>1156</v>
      </c>
      <c r="F203" s="19"/>
      <c r="G203" s="19"/>
      <c r="H203" t="s">
        <v>1155</v>
      </c>
      <c r="I203" t="s">
        <v>1156</v>
      </c>
    </row>
    <row r="204" spans="1:9" x14ac:dyDescent="0.35">
      <c r="A204" s="14">
        <v>215</v>
      </c>
      <c r="B204" s="15" t="s">
        <v>1157</v>
      </c>
      <c r="C204" s="20" t="str">
        <f t="shared" si="3"/>
        <v>&lt;a href="/cantos/resucito/liturgia/santopalomeras65.html" align="left" class="fleft"&gt;    &lt;span class="mso1"&gt;arrow_left_alt   &lt;/span&gt;&lt;/a&gt; &lt;a href="/cantos/resucito/liturgia/santopalestina74.html" align="right" class="fright"&gt;    &lt;span class="mso1"&gt;arrow_right_alt   &lt;/span&gt;&lt;/a&gt;</v>
      </c>
      <c r="D204" s="20" t="s">
        <v>1158</v>
      </c>
      <c r="E204" s="20" t="s">
        <v>1159</v>
      </c>
      <c r="F204" s="20"/>
      <c r="G204" s="20"/>
      <c r="H204" t="s">
        <v>1158</v>
      </c>
      <c r="I204" t="s">
        <v>1159</v>
      </c>
    </row>
    <row r="205" spans="1:9" x14ac:dyDescent="0.35">
      <c r="A205" s="12">
        <v>216</v>
      </c>
      <c r="B205" s="13" t="s">
        <v>1160</v>
      </c>
      <c r="C205" s="20" t="str">
        <f t="shared" si="3"/>
        <v>&lt;a href="/cantos/resucito/liturgia/santomelodiahebraica.html" align="left" class="fleft"&gt;    &lt;span class="mso1"&gt;arrow_left_alt   &lt;/span&gt;&lt;/a&gt; &lt;a href="/cantos/resucito/liturgia/santoroma77.html" align="right" class="fright"&gt;    &lt;span class="mso1"&gt;arrow_right_alt   &lt;/span&gt;&lt;/a&gt;</v>
      </c>
      <c r="D205" s="20" t="s">
        <v>1161</v>
      </c>
      <c r="E205" s="20" t="s">
        <v>1162</v>
      </c>
      <c r="F205" s="19"/>
      <c r="G205" s="19"/>
      <c r="H205" t="s">
        <v>1161</v>
      </c>
      <c r="I205" t="s">
        <v>1162</v>
      </c>
    </row>
    <row r="206" spans="1:9" x14ac:dyDescent="0.35">
      <c r="A206" s="14">
        <v>217</v>
      </c>
      <c r="B206" s="15" t="s">
        <v>1163</v>
      </c>
      <c r="C206" s="20" t="str">
        <f t="shared" si="3"/>
        <v>&lt;a href="/cantos/resucito/liturgia/santopalestina74.html" align="left" class="fleft"&gt;    &lt;span class="mso1"&gt;arrow_left_alt   &lt;/span&gt;&lt;/a&gt; &lt;a href="/cantos/resucito/liturgia/santo1982.html" align="right" class="fright"&gt;    &lt;span class="mso1"&gt;arrow_right_alt   &lt;/span&gt;&lt;/a&gt;</v>
      </c>
      <c r="D206" s="20" t="s">
        <v>1164</v>
      </c>
      <c r="E206" s="20" t="s">
        <v>1165</v>
      </c>
      <c r="F206" s="20"/>
      <c r="G206" s="20"/>
      <c r="H206" t="s">
        <v>1164</v>
      </c>
      <c r="I206" t="s">
        <v>1165</v>
      </c>
    </row>
    <row r="207" spans="1:9" x14ac:dyDescent="0.35">
      <c r="A207" s="12">
        <v>218</v>
      </c>
      <c r="B207" s="13" t="s">
        <v>1166</v>
      </c>
      <c r="C207" s="20" t="str">
        <f t="shared" si="3"/>
        <v>&lt;a href="/cantos/resucito/liturgia/santoroma77.html" align="left" class="fleft"&gt;    &lt;span class="mso1"&gt;arrow_left_alt   &lt;/span&gt;&lt;/a&gt; &lt;a href="/cantos/resucito/liturgia/santo1988.html" align="right" class="fright"&gt;    &lt;span class="mso1"&gt;arrow_right_alt   &lt;/span&gt;&lt;/a&gt;</v>
      </c>
      <c r="D207" s="20" t="s">
        <v>1167</v>
      </c>
      <c r="E207" s="20" t="s">
        <v>1168</v>
      </c>
      <c r="F207" s="19"/>
      <c r="G207" s="19"/>
      <c r="H207" t="s">
        <v>1167</v>
      </c>
      <c r="I207" t="s">
        <v>1168</v>
      </c>
    </row>
    <row r="208" spans="1:9" x14ac:dyDescent="0.35">
      <c r="A208" s="14">
        <v>219</v>
      </c>
      <c r="B208" s="15" t="s">
        <v>1169</v>
      </c>
      <c r="C208" s="20" t="str">
        <f t="shared" si="3"/>
        <v>&lt;a href="/cantos/resucito/liturgia/santo1982.html" align="left" class="fleft"&gt;    &lt;span class="mso1"&gt;arrow_left_alt   &lt;/span&gt;&lt;/a&gt; &lt;a href="/cantos/resucito/liturgia/tedeum.html" align="right" class="fright"&gt;    &lt;span class="mso1"&gt;arrow_right_alt   &lt;/span&gt;&lt;/a&gt;</v>
      </c>
      <c r="D208" s="20" t="s">
        <v>1170</v>
      </c>
      <c r="E208" s="20" t="s">
        <v>1171</v>
      </c>
      <c r="F208" s="20"/>
      <c r="G208" s="20"/>
      <c r="H208" t="s">
        <v>1170</v>
      </c>
      <c r="I208" t="s">
        <v>1171</v>
      </c>
    </row>
    <row r="209" spans="1:9" x14ac:dyDescent="0.35">
      <c r="A209" s="12">
        <v>220</v>
      </c>
      <c r="B209" s="13" t="s">
        <v>470</v>
      </c>
      <c r="C209" s="20" t="str">
        <f t="shared" si="3"/>
        <v>&lt;a href="/cantos/resucito/liturgia/santo1988.html" align="left" class="fleft"&gt;    &lt;span class="mso1"&gt;arrow_left_alt   &lt;/span&gt;&lt;/a&gt; &lt;a href="/cantos/resucito/c/comoelimpulsoquesientelaira.html" align="right" class="fright"&gt;    &lt;span class="mso1"&gt;arrow_right_alt   &lt;/span&gt;&lt;/a&gt;</v>
      </c>
      <c r="D209" s="20" t="s">
        <v>1172</v>
      </c>
      <c r="E209" s="20" t="s">
        <v>1173</v>
      </c>
      <c r="F209" s="19"/>
      <c r="G209" s="19"/>
      <c r="H209" t="s">
        <v>1172</v>
      </c>
      <c r="I209" t="s">
        <v>1173</v>
      </c>
    </row>
    <row r="210" spans="1:9" x14ac:dyDescent="0.35">
      <c r="A210" s="14">
        <v>221</v>
      </c>
      <c r="B210" s="15" t="s">
        <v>160</v>
      </c>
      <c r="C210" s="20" t="str">
        <f t="shared" si="3"/>
        <v>&lt;a href="/cantos/resucito/liturgia/tedeum.html" align="left" class="fleft"&gt;    &lt;span class="mso1"&gt;arrow_left_alt   &lt;/span&gt;&lt;/a&gt; &lt;a href="/cantos/resucito/c/cuandodormia.html" align="right" class="fright"&gt;    &lt;span class="mso1"&gt;arrow_right_alt   &lt;/span&gt;&lt;/a&gt;</v>
      </c>
      <c r="D210" s="20" t="s">
        <v>1174</v>
      </c>
      <c r="E210" s="20" t="s">
        <v>1175</v>
      </c>
      <c r="F210" s="20"/>
      <c r="G210" s="20"/>
      <c r="H210" t="s">
        <v>1174</v>
      </c>
      <c r="I210" t="s">
        <v>1175</v>
      </c>
    </row>
    <row r="211" spans="1:9" x14ac:dyDescent="0.35">
      <c r="A211" s="12">
        <v>222</v>
      </c>
      <c r="B211" s="13" t="s">
        <v>180</v>
      </c>
      <c r="C211" s="20" t="str">
        <f t="shared" si="3"/>
        <v>&lt;a href="/cantos/resucito/c/comoelimpulsoquesientelaira.html" align="left" class="fleft"&gt;    &lt;span class="mso1"&gt;arrow_left_alt   &lt;/span&gt;&lt;/a&gt; &lt;a href="/cantos/resucito/d/debora.html" align="right" class="fright"&gt;    &lt;span class="mso1"&gt;arrow_right_alt   &lt;/span&gt;&lt;/a&gt;</v>
      </c>
      <c r="D211" s="20" t="s">
        <v>1176</v>
      </c>
      <c r="E211" s="20" t="s">
        <v>1177</v>
      </c>
      <c r="F211" s="19"/>
      <c r="G211" s="19"/>
      <c r="H211" t="s">
        <v>1176</v>
      </c>
      <c r="I211" t="s">
        <v>1177</v>
      </c>
    </row>
    <row r="212" spans="1:9" x14ac:dyDescent="0.35">
      <c r="A212" s="14">
        <v>223</v>
      </c>
      <c r="B212" s="15" t="s">
        <v>190</v>
      </c>
      <c r="C212" s="20" t="str">
        <f t="shared" si="3"/>
        <v>&lt;a href="/cantos/resucito/c/cuandodormia.html" align="left" class="fleft"&gt;    &lt;span class="mso1"&gt;arrow_left_alt   &lt;/span&gt;&lt;/a&gt; &lt;a href="/cantos/resucito/e/elmismodios.html" align="right" class="fright"&gt;    &lt;span class="mso1"&gt;arrow_right_alt   &lt;/span&gt;&lt;/a&gt;</v>
      </c>
      <c r="D212" s="20" t="s">
        <v>1178</v>
      </c>
      <c r="E212" s="20" t="s">
        <v>1179</v>
      </c>
      <c r="F212" s="20"/>
      <c r="G212" s="20"/>
      <c r="H212" t="s">
        <v>1178</v>
      </c>
      <c r="I212" t="s">
        <v>1179</v>
      </c>
    </row>
    <row r="213" spans="1:9" x14ac:dyDescent="0.35">
      <c r="A213" s="12">
        <v>224</v>
      </c>
      <c r="B213" s="13" t="s">
        <v>212</v>
      </c>
      <c r="C213" s="20" t="str">
        <f t="shared" si="3"/>
        <v>&lt;a href="/cantos/resucito/d/debora.html" align="left" class="fleft"&gt;    &lt;span class="mso1"&gt;arrow_left_alt   &lt;/span&gt;&lt;/a&gt; &lt;a href="/cantos/resucito/e/elsembrador.html" align="right" class="fright"&gt;    &lt;span class="mso1"&gt;arrow_right_alt   &lt;/span&gt;&lt;/a&gt;</v>
      </c>
      <c r="D213" s="20" t="s">
        <v>1180</v>
      </c>
      <c r="E213" s="20" t="s">
        <v>1181</v>
      </c>
      <c r="F213" s="19"/>
      <c r="G213" s="19"/>
      <c r="H213" t="s">
        <v>1180</v>
      </c>
      <c r="I213" t="s">
        <v>1181</v>
      </c>
    </row>
    <row r="214" spans="1:9" x14ac:dyDescent="0.35">
      <c r="A214" s="14">
        <v>225</v>
      </c>
      <c r="B214" s="15" t="s">
        <v>218</v>
      </c>
      <c r="C214" s="20" t="str">
        <f t="shared" si="3"/>
        <v>&lt;a href="/cantos/resucito/e/elmismodios.html" align="left" class="fleft"&gt;    &lt;span class="mso1"&gt;arrow_left_alt   &lt;/span&gt;&lt;/a&gt; &lt;a href="/cantos/resucito/h/heaquiquenuestroespejoeselsenor.html" align="right" class="fright"&gt;    &lt;span class="mso1"&gt;arrow_right_alt   &lt;/span&gt;&lt;/a&gt;</v>
      </c>
      <c r="D214" s="20" t="s">
        <v>1182</v>
      </c>
      <c r="E214" s="20" t="s">
        <v>1183</v>
      </c>
      <c r="F214" s="20"/>
      <c r="G214" s="20"/>
      <c r="H214" t="s">
        <v>1182</v>
      </c>
      <c r="I214" t="s">
        <v>1183</v>
      </c>
    </row>
    <row r="215" spans="1:9" x14ac:dyDescent="0.35">
      <c r="A215" s="12">
        <v>226</v>
      </c>
      <c r="B215" s="13" t="s">
        <v>266</v>
      </c>
      <c r="C215" s="20" t="str">
        <f t="shared" si="3"/>
        <v>&lt;a href="/cantos/resucito/e/elsembrador.html" align="left" class="fleft"&gt;    &lt;span class="mso1"&gt;arrow_left_alt   &lt;/span&gt;&lt;/a&gt; &lt;a href="/cantos/resucito/h/himnoalacruzgloriosa.html" align="right" class="fright"&gt;    &lt;span class="mso1"&gt;arrow_right_alt   &lt;/span&gt;&lt;/a&gt;</v>
      </c>
      <c r="D215" s="20" t="s">
        <v>1184</v>
      </c>
      <c r="E215" s="20" t="s">
        <v>1185</v>
      </c>
      <c r="F215" s="19"/>
      <c r="G215" s="19"/>
      <c r="H215" t="s">
        <v>1184</v>
      </c>
      <c r="I215" t="s">
        <v>1185</v>
      </c>
    </row>
    <row r="216" spans="1:9" x14ac:dyDescent="0.35">
      <c r="A216" s="14">
        <v>227</v>
      </c>
      <c r="B216" s="15" t="s">
        <v>280</v>
      </c>
      <c r="C216" s="20" t="str">
        <f t="shared" si="3"/>
        <v>&lt;a href="/cantos/resucito/h/heaquiquenuestroespejoeselsenor.html" align="left" class="fleft"&gt;    &lt;span class="mso1"&gt;arrow_left_alt   &lt;/span&gt;&lt;/a&gt; &lt;a href="/cantos/resucito/j/jacob.html" align="right" class="fright"&gt;    &lt;span class="mso1"&gt;arrow_right_alt   &lt;/span&gt;&lt;/a&gt;</v>
      </c>
      <c r="D216" s="20" t="s">
        <v>1186</v>
      </c>
      <c r="E216" s="20" t="s">
        <v>1187</v>
      </c>
      <c r="F216" s="20"/>
      <c r="G216" s="20"/>
      <c r="H216" t="s">
        <v>1186</v>
      </c>
      <c r="I216" t="s">
        <v>1187</v>
      </c>
    </row>
    <row r="217" spans="1:9" x14ac:dyDescent="0.35">
      <c r="A217" s="12">
        <v>228</v>
      </c>
      <c r="B217" s="13" t="s">
        <v>296</v>
      </c>
      <c r="C217" s="20" t="str">
        <f t="shared" si="3"/>
        <v>&lt;a href="/cantos/resucito/h/himnoalacruzgloriosa.html" align="left" class="fleft"&gt;    &lt;span class="mso1"&gt;arrow_left_alt   &lt;/span&gt;&lt;/a&gt; &lt;a href="/cantos/resucito/n/ningunopuedeserviradossenores.html" align="right" class="fright"&gt;    &lt;span class="mso1"&gt;arrow_right_alt   &lt;/span&gt;&lt;/a&gt;</v>
      </c>
      <c r="D217" s="20" t="s">
        <v>1188</v>
      </c>
      <c r="E217" s="20" t="s">
        <v>1189</v>
      </c>
      <c r="F217" s="19"/>
      <c r="G217" s="19"/>
      <c r="H217" t="s">
        <v>1188</v>
      </c>
      <c r="I217" t="s">
        <v>1189</v>
      </c>
    </row>
    <row r="218" spans="1:9" x14ac:dyDescent="0.35">
      <c r="A218" s="14">
        <v>229</v>
      </c>
      <c r="B218" s="15" t="s">
        <v>357</v>
      </c>
      <c r="C218" s="20" t="str">
        <f t="shared" si="3"/>
        <v>&lt;a href="/cantos/resucito/j/jacob.html" align="left" class="fleft"&gt;    &lt;span class="mso1"&gt;arrow_left_alt   &lt;/span&gt;&lt;/a&gt; &lt;a href="/cantos/resucito/n/noresistaisalmal.html" align="right" class="fright"&gt;    &lt;span class="mso1"&gt;arrow_right_alt   &lt;/span&gt;&lt;/a&gt;</v>
      </c>
      <c r="D218" s="20" t="s">
        <v>1190</v>
      </c>
      <c r="E218" s="20" t="s">
        <v>1191</v>
      </c>
      <c r="F218" s="20"/>
      <c r="G218" s="20"/>
      <c r="H218" t="s">
        <v>1190</v>
      </c>
      <c r="I218" t="s">
        <v>1191</v>
      </c>
    </row>
    <row r="219" spans="1:9" x14ac:dyDescent="0.35">
      <c r="A219" s="12">
        <v>230</v>
      </c>
      <c r="B219" s="13" t="s">
        <v>363</v>
      </c>
      <c r="C219" s="20" t="str">
        <f t="shared" si="3"/>
        <v>&lt;a href="/cantos/resucito/n/ningunopuedeserviradossenores.html" align="left" class="fleft"&gt;    &lt;span class="mso1"&gt;arrow_left_alt   &lt;/span&gt;&lt;/a&gt; &lt;a href="/cantos/resucito/n/nosufrasporlosmalvados.html" align="right" class="fright"&gt;    &lt;span class="mso1"&gt;arrow_right_alt   &lt;/span&gt;&lt;/a&gt;</v>
      </c>
      <c r="D219" s="20" t="s">
        <v>1192</v>
      </c>
      <c r="E219" s="20" t="s">
        <v>1193</v>
      </c>
      <c r="F219" s="19"/>
      <c r="G219" s="19"/>
      <c r="H219" t="s">
        <v>1192</v>
      </c>
      <c r="I219" t="s">
        <v>1193</v>
      </c>
    </row>
    <row r="220" spans="1:9" x14ac:dyDescent="0.35">
      <c r="A220" s="14">
        <v>231</v>
      </c>
      <c r="B220" s="15" t="s">
        <v>365</v>
      </c>
      <c r="C220" s="20" t="str">
        <f t="shared" si="3"/>
        <v>&lt;a href="/cantos/resucito/n/noresistaisalmal.html" align="left" class="fleft"&gt;    &lt;span class="mso1"&gt;arrow_left_alt   &lt;/span&gt;&lt;/a&gt; &lt;a href="/cantos/resucito/o/ohsenormicorazonyanoesambicioso.html" align="right" class="fright"&gt;    &lt;span class="mso1"&gt;arrow_right_alt   &lt;/span&gt;&lt;/a&gt;</v>
      </c>
      <c r="D220" s="20" t="s">
        <v>1194</v>
      </c>
      <c r="E220" s="20" t="s">
        <v>1195</v>
      </c>
      <c r="F220" s="20"/>
      <c r="G220" s="20"/>
      <c r="H220" t="s">
        <v>1194</v>
      </c>
      <c r="I220" t="s">
        <v>1195</v>
      </c>
    </row>
    <row r="221" spans="1:9" x14ac:dyDescent="0.35">
      <c r="A221" s="12">
        <v>232</v>
      </c>
      <c r="B221" s="13" t="s">
        <v>379</v>
      </c>
      <c r="C221" s="20" t="str">
        <f t="shared" si="3"/>
        <v>&lt;a href="/cantos/resucito/n/nosufrasporlosmalvados.html" align="left" class="fleft"&gt;    &lt;span class="mso1"&gt;arrow_left_alt   &lt;/span&gt;&lt;/a&gt; &lt;a href="/cantos/resucito/s/senortumeescrutasyconoces.html" align="right" class="fright"&gt;    &lt;span class="mso1"&gt;arrow_right_alt   &lt;/span&gt;&lt;/a&gt;</v>
      </c>
      <c r="D221" s="20" t="s">
        <v>1196</v>
      </c>
      <c r="E221" s="20" t="s">
        <v>1197</v>
      </c>
      <c r="F221" s="19"/>
      <c r="G221" s="19"/>
      <c r="H221" t="s">
        <v>1196</v>
      </c>
      <c r="I221" t="s">
        <v>1197</v>
      </c>
    </row>
    <row r="222" spans="1:9" x14ac:dyDescent="0.35">
      <c r="A222" s="14">
        <v>233</v>
      </c>
      <c r="B222" s="15" t="s">
        <v>443</v>
      </c>
      <c r="C222" s="20" t="str">
        <f t="shared" si="3"/>
        <v>&lt;a href="/cantos/resucito/o/ohsenormicorazonyanoesambicioso.html" align="left" class="fleft"&gt;    &lt;span class="mso1"&gt;arrow_left_alt   &lt;/span&gt;&lt;/a&gt; &lt;a href="/cantos/resucito/s/shemaisrael.html" align="right" class="fright"&gt;    &lt;span class="mso1"&gt;arrow_right_alt   &lt;/span&gt;&lt;/a&gt;</v>
      </c>
      <c r="D222" s="20" t="s">
        <v>1198</v>
      </c>
      <c r="E222" s="20" t="s">
        <v>1199</v>
      </c>
      <c r="F222" s="20"/>
      <c r="G222" s="20"/>
      <c r="H222" t="s">
        <v>1198</v>
      </c>
      <c r="I222" t="s">
        <v>1199</v>
      </c>
    </row>
    <row r="223" spans="1:9" x14ac:dyDescent="0.35">
      <c r="A223" s="12">
        <v>234</v>
      </c>
      <c r="B223" s="13" t="s">
        <v>447</v>
      </c>
      <c r="C223" s="20" t="str">
        <f t="shared" si="3"/>
        <v>&lt;a href="/cantos/resucito/s/senortumeescrutasyconoces.html" align="left" class="fleft"&gt;    &lt;span class="mso1"&gt;arrow_left_alt   &lt;/span&gt;&lt;/a&gt; &lt;a href="/cantos/resucito/s/sientatesolitarioysilencioso.html" align="right" class="fright"&gt;    &lt;span class="mso1"&gt;arrow_right_alt   &lt;/span&gt;&lt;/a&gt;</v>
      </c>
      <c r="D223" s="20" t="s">
        <v>1200</v>
      </c>
      <c r="E223" s="20" t="s">
        <v>1201</v>
      </c>
      <c r="F223" s="19"/>
      <c r="G223" s="19"/>
      <c r="H223" t="s">
        <v>1200</v>
      </c>
      <c r="I223" t="s">
        <v>1201</v>
      </c>
    </row>
    <row r="224" spans="1:9" x14ac:dyDescent="0.35">
      <c r="A224" s="14">
        <v>235</v>
      </c>
      <c r="B224" s="15" t="s">
        <v>459</v>
      </c>
      <c r="C224" s="20" t="str">
        <f t="shared" si="3"/>
        <v>&lt;a href="/cantos/resucito/s/shemaisrael.html" align="left" class="fleft"&gt;    &lt;span class="mso1"&gt;arrow_left_alt   &lt;/span&gt;&lt;/a&gt; &lt;a href="/cantos/resucito/t/tueresmiesperanzasenor.html" align="right" class="fright"&gt;    &lt;span class="mso1"&gt;arrow_right_alt   &lt;/span&gt;&lt;/a&gt;</v>
      </c>
      <c r="D224" s="20" t="s">
        <v>1202</v>
      </c>
      <c r="E224" s="20" t="s">
        <v>1203</v>
      </c>
      <c r="F224" s="20"/>
      <c r="G224" s="20"/>
      <c r="H224" t="s">
        <v>1202</v>
      </c>
      <c r="I224" t="s">
        <v>1203</v>
      </c>
    </row>
    <row r="225" spans="1:9" x14ac:dyDescent="0.35">
      <c r="A225" s="12">
        <v>236</v>
      </c>
      <c r="B225" s="13" t="s">
        <v>476</v>
      </c>
      <c r="C225" s="20" t="str">
        <f t="shared" si="3"/>
        <v>&lt;a href="/cantos/resucito/s/sientatesolitarioysilencioso.html" align="left" class="fleft"&gt;    &lt;span class="mso1"&gt;arrow_left_alt   &lt;/span&gt;&lt;/a&gt; &lt;a href="/cantos/resucito/a/alacenadelcordero.html" align="right" class="fright"&gt;    &lt;span class="mso1"&gt;arrow_right_alt   &lt;/span&gt;&lt;/a&gt;</v>
      </c>
      <c r="D225" s="20" t="s">
        <v>1204</v>
      </c>
      <c r="E225" s="20" t="s">
        <v>1205</v>
      </c>
      <c r="F225" s="19"/>
      <c r="G225" s="19"/>
      <c r="H225" t="s">
        <v>1204</v>
      </c>
      <c r="I225" t="s">
        <v>1205</v>
      </c>
    </row>
    <row r="226" spans="1:9" x14ac:dyDescent="0.35">
      <c r="A226" s="14">
        <v>237</v>
      </c>
      <c r="B226" s="15" t="s">
        <v>46</v>
      </c>
      <c r="C226" s="20" t="str">
        <f t="shared" si="3"/>
        <v>&lt;a href="/cantos/resucito/t/tueresmiesperanzasenor.html" align="left" class="fleft"&gt;    &lt;span class="mso1"&gt;arrow_left_alt   &lt;/span&gt;&lt;/a&gt; &lt;a href="/cantos/resucito/a/adondeteescondisteamado.html" align="right" class="fright"&gt;    &lt;span class="mso1"&gt;arrow_right_alt   &lt;/span&gt;&lt;/a&gt;</v>
      </c>
      <c r="D226" s="20" t="s">
        <v>1206</v>
      </c>
      <c r="E226" s="20" t="s">
        <v>1207</v>
      </c>
      <c r="F226" s="20"/>
      <c r="G226" s="20"/>
      <c r="H226" t="s">
        <v>1206</v>
      </c>
      <c r="I226" t="s">
        <v>1207</v>
      </c>
    </row>
    <row r="227" spans="1:9" x14ac:dyDescent="0.35">
      <c r="A227" s="12">
        <v>238</v>
      </c>
      <c r="B227" s="13" t="s">
        <v>84</v>
      </c>
      <c r="C227" s="20" t="str">
        <f t="shared" si="3"/>
        <v>&lt;a href="/cantos/resucito/a/alacenadelcordero.html" align="left" class="fleft"&gt;    &lt;span class="mso1"&gt;arrow_left_alt   &lt;/span&gt;&lt;/a&gt; &lt;a href="/cantos/resucito/c/comodestilalamiel.html" align="right" class="fright"&gt;    &lt;span class="mso1"&gt;arrow_right_alt   &lt;/span&gt;&lt;/a&gt;</v>
      </c>
      <c r="D227" s="20" t="s">
        <v>1208</v>
      </c>
      <c r="E227" s="20" t="s">
        <v>1209</v>
      </c>
      <c r="F227" s="19"/>
      <c r="G227" s="19"/>
      <c r="H227" t="s">
        <v>1208</v>
      </c>
      <c r="I227" t="s">
        <v>1209</v>
      </c>
    </row>
    <row r="228" spans="1:9" x14ac:dyDescent="0.35">
      <c r="A228" s="14">
        <v>239</v>
      </c>
      <c r="B228" s="15" t="s">
        <v>158</v>
      </c>
      <c r="C228" s="20" t="str">
        <f t="shared" si="3"/>
        <v>&lt;a href="/cantos/resucito/a/adondeteescondisteamado.html" align="left" class="fleft"&gt;    &lt;span class="mso1"&gt;arrow_left_alt   &lt;/span&gt;&lt;/a&gt; &lt;a href="/cantos/resucito/c/comolirioentreloscardos.html" align="right" class="fright"&gt;    &lt;span class="mso1"&gt;arrow_right_alt   &lt;/span&gt;&lt;/a&gt;</v>
      </c>
      <c r="D228" s="20" t="s">
        <v>1210</v>
      </c>
      <c r="E228" s="20" t="s">
        <v>1211</v>
      </c>
      <c r="F228" s="20"/>
      <c r="G228" s="20"/>
      <c r="H228" t="s">
        <v>1210</v>
      </c>
      <c r="I228" t="s">
        <v>1211</v>
      </c>
    </row>
    <row r="229" spans="1:9" x14ac:dyDescent="0.35">
      <c r="A229" s="12">
        <v>240</v>
      </c>
      <c r="B229" s="13" t="s">
        <v>167</v>
      </c>
      <c r="C229" s="20" t="str">
        <f t="shared" si="3"/>
        <v>&lt;a href="/cantos/resucito/c/comodestilalamiel.html" align="left" class="fleft"&gt;    &lt;span class="mso1"&gt;arrow_left_alt   &lt;/span&gt;&lt;/a&gt; &lt;a href="/cantos/resucito/h/hermosaeresamigamia.html" align="right" class="fright"&gt;    &lt;span class="mso1"&gt;arrow_right_alt   &lt;/span&gt;&lt;/a&gt;</v>
      </c>
      <c r="D229" s="20" t="s">
        <v>1212</v>
      </c>
      <c r="E229" s="20" t="s">
        <v>1213</v>
      </c>
      <c r="F229" s="19"/>
      <c r="G229" s="19"/>
      <c r="H229" t="s">
        <v>1212</v>
      </c>
      <c r="I229" t="s">
        <v>1213</v>
      </c>
    </row>
    <row r="230" spans="1:9" x14ac:dyDescent="0.35">
      <c r="A230" s="14">
        <v>241</v>
      </c>
      <c r="B230" s="15" t="s">
        <v>272</v>
      </c>
      <c r="C230" s="20" t="str">
        <f t="shared" si="3"/>
        <v>&lt;a href="/cantos/resucito/c/comolirioentreloscardos.html" align="left" class="fleft"&gt;    &lt;span class="mso1"&gt;arrow_left_alt   &lt;/span&gt;&lt;/a&gt; &lt;a href="/cantos/resucito/l/lapalomavolo.html" align="right" class="fright"&gt;    &lt;span class="mso1"&gt;arrow_right_alt   &lt;/span&gt;&lt;/a&gt;</v>
      </c>
      <c r="D230" s="20" t="s">
        <v>1214</v>
      </c>
      <c r="E230" s="20" t="s">
        <v>1215</v>
      </c>
      <c r="F230" s="20"/>
      <c r="G230" s="20"/>
      <c r="H230" t="s">
        <v>1214</v>
      </c>
      <c r="I230" t="s">
        <v>1215</v>
      </c>
    </row>
    <row r="231" spans="1:9" x14ac:dyDescent="0.35">
      <c r="A231" s="12">
        <v>242</v>
      </c>
      <c r="B231" s="13" t="s">
        <v>308</v>
      </c>
      <c r="C231" s="20" t="str">
        <f t="shared" si="3"/>
        <v>&lt;a href="/cantos/resucito/h/hermosaeresamigamia.html" align="left" class="fleft"&gt;    &lt;span class="mso1"&gt;arrow_left_alt   &lt;/span&gt;&lt;/a&gt; &lt;a href="/cantos/resucito/m/merobasteelcorazon.html" align="right" class="fright"&gt;    &lt;span class="mso1"&gt;arrow_right_alt   &lt;/span&gt;&lt;/a&gt;</v>
      </c>
      <c r="D231" s="20" t="s">
        <v>1216</v>
      </c>
      <c r="E231" s="20" t="s">
        <v>1217</v>
      </c>
      <c r="F231" s="19"/>
      <c r="G231" s="19"/>
      <c r="H231" t="s">
        <v>1216</v>
      </c>
      <c r="I231" t="s">
        <v>1217</v>
      </c>
    </row>
    <row r="232" spans="1:9" x14ac:dyDescent="0.35">
      <c r="A232" s="14">
        <v>243</v>
      </c>
      <c r="B232" s="15" t="s">
        <v>347</v>
      </c>
      <c r="C232" s="20" t="str">
        <f t="shared" si="3"/>
        <v>&lt;a href="/cantos/resucito/l/lapalomavolo.html" align="left" class="fleft"&gt;    &lt;span class="mso1"&gt;arrow_left_alt   &lt;/span&gt;&lt;/a&gt; &lt;a href="/cantos/resucito/s/subaelesposoallenodesutalamo.html" align="right" class="fright"&gt;    &lt;span class="mso1"&gt;arrow_right_alt   &lt;/span&gt;&lt;/a&gt;</v>
      </c>
      <c r="D232" s="20" t="s">
        <v>1218</v>
      </c>
      <c r="E232" s="20" t="s">
        <v>1219</v>
      </c>
      <c r="F232" s="20"/>
      <c r="G232" s="20"/>
      <c r="H232" t="s">
        <v>1218</v>
      </c>
      <c r="I232" t="s">
        <v>1219</v>
      </c>
    </row>
    <row r="233" spans="1:9" x14ac:dyDescent="0.35">
      <c r="A233" s="12">
        <v>244</v>
      </c>
      <c r="B233" s="13" t="s">
        <v>466</v>
      </c>
      <c r="C233" s="20" t="str">
        <f t="shared" si="3"/>
        <v>&lt;a href="/cantos/resucito/m/merobasteelcorazon.html" align="left" class="fleft"&gt;    &lt;span class="mso1"&gt;arrow_left_alt   &lt;/span&gt;&lt;/a&gt; &lt;a href="/cantos/resucito/p/prountuariodeacordes.html" align="right" class="fright"&gt;    &lt;span class="mso1"&gt;arrow_right_alt   &lt;/span&gt;&lt;/a&gt;</v>
      </c>
      <c r="D233" s="20" t="s">
        <v>1220</v>
      </c>
      <c r="E233" s="20" t="s">
        <v>1221</v>
      </c>
      <c r="F233" s="19"/>
      <c r="G233" s="19"/>
      <c r="H233" t="s">
        <v>1220</v>
      </c>
      <c r="I233" t="s">
        <v>1221</v>
      </c>
    </row>
    <row r="234" spans="1:9" x14ac:dyDescent="0.35">
      <c r="A234" s="14">
        <v>245</v>
      </c>
      <c r="B234" s="15" t="s">
        <v>512</v>
      </c>
      <c r="C234" s="20" t="str">
        <f t="shared" si="3"/>
        <v>&lt;a href="/cantos/resucito/s/subaelesposoallenodesutalamo.html" align="left" class="fleft"&gt;    &lt;span class="mso1"&gt;arrow_left_alt   &lt;/span&gt;&lt;/a&gt; &lt;a href="/cantos/resucito/l/librodecantoenpdf.html" align="right" class="fright"&gt;    &lt;span class="mso1"&gt;arrow_right_alt   &lt;/span&gt;&lt;/a&gt;</v>
      </c>
      <c r="D234" s="20" t="s">
        <v>1222</v>
      </c>
      <c r="E234" s="20" t="s">
        <v>1223</v>
      </c>
      <c r="F234" s="20"/>
      <c r="G234" s="20"/>
      <c r="H234" t="s">
        <v>1222</v>
      </c>
      <c r="I234" t="s">
        <v>1223</v>
      </c>
    </row>
    <row r="235" spans="1:9" x14ac:dyDescent="0.35">
      <c r="A235" s="12">
        <v>246</v>
      </c>
      <c r="B235" s="13" t="s">
        <v>514</v>
      </c>
      <c r="C235" s="20" t="str">
        <f t="shared" si="3"/>
        <v>&lt;a href="/cantos/resucito/p/prountuariodeacordes.html" align="left" class="fleft"&gt;    &lt;span class="mso1"&gt;arrow_left_alt   &lt;/span&gt;&lt;/a&gt; &lt;a href="/cantos/resucito//.html" align="right" class="fright"&gt;    &lt;span class="mso1"&gt;arrow_right_alt   &lt;/span&gt;&lt;/a&gt;</v>
      </c>
      <c r="D235" s="20" t="s">
        <v>1224</v>
      </c>
      <c r="E235" s="20" t="s">
        <v>1225</v>
      </c>
      <c r="F235" s="19"/>
      <c r="G23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URL-DATA</vt:lpstr>
      <vt:lpstr>URL</vt:lpstr>
      <vt:lpstr>URL-DATA (2)</vt:lpstr>
      <vt:lpstr>URL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2025-06-09T02:04:30Z</dcterms:created>
  <dcterms:modified xsi:type="dcterms:W3CDTF">2025-06-09T04:07:53Z</dcterms:modified>
</cp:coreProperties>
</file>