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tables/table7.xml" ContentType="application/vnd.openxmlformats-officedocument.spreadsheetml.table+xml"/>
  <Override PartName="/xl/comments20.xml" ContentType="application/vnd.openxmlformats-officedocument.spreadsheetml.comments+xml"/>
  <Override PartName="/xl/drawings/drawing23.xml" ContentType="application/vnd.openxmlformats-officedocument.drawing+xml"/>
  <Override PartName="/xl/ctrlProps/ctrlProp23.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F5BD849-48DF-4063-B447-8C3B8AC11B9D}" xr6:coauthVersionLast="47" xr6:coauthVersionMax="47" xr10:uidLastSave="{00000000-0000-0000-0000-000000000000}"/>
  <bookViews>
    <workbookView xWindow="-110" yWindow="-110" windowWidth="25820" windowHeight="15500" firstSheet="23" activeTab="25"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Interleccional" sheetId="26" r:id="rId25"/>
    <sheet name="Aleluya Interleccional" sheetId="24" r:id="rId26"/>
    <sheet name="ALELUYA ADVIENTO S I-4" sheetId="28" r:id="rId27"/>
  </sheets>
  <functionGroups builtInGroupCount="19"/>
  <externalReferences>
    <externalReference r:id="rId28"/>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8" l="1"/>
  <c r="B25" i="28" s="1"/>
  <c r="AK55" i="28"/>
  <c r="AI55" i="28"/>
  <c r="AN55" i="28" s="1"/>
  <c r="AD55" i="28"/>
  <c r="AB55" i="28"/>
  <c r="AF55" i="28" s="1"/>
  <c r="AA55" i="28"/>
  <c r="Y55" i="28"/>
  <c r="W55" i="28"/>
  <c r="U55" i="28"/>
  <c r="X55" i="28" s="1"/>
  <c r="T55" i="28"/>
  <c r="S55" i="28"/>
  <c r="Q55" i="28"/>
  <c r="P55" i="28"/>
  <c r="N55" i="28"/>
  <c r="O55" i="28" s="1"/>
  <c r="M55" i="28"/>
  <c r="AN53" i="28"/>
  <c r="AM53" i="28"/>
  <c r="AK53" i="28"/>
  <c r="AI53" i="28"/>
  <c r="AJ53" i="28" s="1"/>
  <c r="AG53" i="28"/>
  <c r="AF53" i="28"/>
  <c r="AE53" i="28"/>
  <c r="AD53" i="28"/>
  <c r="AC53" i="28"/>
  <c r="AB53" i="28"/>
  <c r="AA53" i="28" s="1"/>
  <c r="W53" i="28"/>
  <c r="U53" i="28"/>
  <c r="T53" i="28" s="1"/>
  <c r="P53" i="28"/>
  <c r="O53" i="28"/>
  <c r="N53" i="28"/>
  <c r="S53" i="28" s="1"/>
  <c r="M53" i="28"/>
  <c r="AK52" i="28"/>
  <c r="AI52" i="28"/>
  <c r="AN52" i="28" s="1"/>
  <c r="AG52" i="28"/>
  <c r="AD52" i="28"/>
  <c r="AB52" i="28"/>
  <c r="AF52" i="28" s="1"/>
  <c r="AA52" i="28"/>
  <c r="Z52" i="28"/>
  <c r="Y52" i="28"/>
  <c r="W52" i="28"/>
  <c r="U52" i="28"/>
  <c r="X52" i="28" s="1"/>
  <c r="T52" i="28"/>
  <c r="S52" i="28"/>
  <c r="R52" i="28"/>
  <c r="Q52" i="28"/>
  <c r="P52" i="28"/>
  <c r="N52" i="28"/>
  <c r="O52" i="28" s="1"/>
  <c r="M52" i="28"/>
  <c r="C52" i="28"/>
  <c r="L52" i="28" s="1"/>
  <c r="AN51" i="28"/>
  <c r="AM51" i="28"/>
  <c r="AK51" i="28"/>
  <c r="AI51" i="28"/>
  <c r="AL51" i="28" s="1"/>
  <c r="AH51" i="28"/>
  <c r="AG51" i="28"/>
  <c r="AF51" i="28"/>
  <c r="AE51" i="28"/>
  <c r="AD51" i="28"/>
  <c r="AB51" i="28"/>
  <c r="AC51" i="28" s="1"/>
  <c r="AA51" i="28"/>
  <c r="Z51" i="28"/>
  <c r="Y51" i="28"/>
  <c r="X51" i="28"/>
  <c r="W51" i="28"/>
  <c r="V51" i="28"/>
  <c r="U51" i="28"/>
  <c r="T51" i="28" s="1"/>
  <c r="R51" i="28"/>
  <c r="Q51" i="28"/>
  <c r="P51" i="28"/>
  <c r="O51" i="28"/>
  <c r="N51" i="28"/>
  <c r="M51" i="28" s="1"/>
  <c r="C51" i="28"/>
  <c r="L51" i="28" s="1"/>
  <c r="AN50" i="28"/>
  <c r="AM50" i="28"/>
  <c r="AL50" i="28"/>
  <c r="AK50" i="28"/>
  <c r="AJ50" i="28"/>
  <c r="AI50" i="28"/>
  <c r="AH50" i="28"/>
  <c r="AG50" i="28"/>
  <c r="AF50" i="28"/>
  <c r="AE50" i="28"/>
  <c r="AD50" i="28"/>
  <c r="AC50" i="28"/>
  <c r="AB50" i="28"/>
  <c r="AA50" i="28" s="1"/>
  <c r="W50" i="28"/>
  <c r="U50" i="28"/>
  <c r="T50" i="28" s="1"/>
  <c r="R50" i="28"/>
  <c r="Q50" i="28"/>
  <c r="P50" i="28"/>
  <c r="O50" i="28"/>
  <c r="N50" i="28"/>
  <c r="S50" i="28" s="1"/>
  <c r="M50" i="28"/>
  <c r="C50" i="28"/>
  <c r="L50" i="28" s="1"/>
  <c r="AK49" i="28"/>
  <c r="AI49" i="28"/>
  <c r="AH49" i="28" s="1"/>
  <c r="AG49" i="28"/>
  <c r="AF49" i="28"/>
  <c r="AE49" i="28"/>
  <c r="AD49" i="28"/>
  <c r="AC49" i="28"/>
  <c r="AB49" i="28"/>
  <c r="AA49" i="28"/>
  <c r="W49" i="28"/>
  <c r="U49" i="28"/>
  <c r="Z49" i="28" s="1"/>
  <c r="S49" i="28"/>
  <c r="P49" i="28"/>
  <c r="N49" i="28"/>
  <c r="R49" i="28" s="1"/>
  <c r="M49" i="28"/>
  <c r="C49" i="28"/>
  <c r="L49" i="28" s="1"/>
  <c r="AK48" i="28"/>
  <c r="AI48" i="28"/>
  <c r="AN48" i="28" s="1"/>
  <c r="AG48" i="28"/>
  <c r="AD48" i="28"/>
  <c r="AB48" i="28"/>
  <c r="AF48" i="28" s="1"/>
  <c r="AA48" i="28"/>
  <c r="Y48" i="28"/>
  <c r="W48" i="28"/>
  <c r="U48" i="28"/>
  <c r="X48" i="28" s="1"/>
  <c r="T48" i="28"/>
  <c r="S48" i="28"/>
  <c r="Q48" i="28"/>
  <c r="P48" i="28"/>
  <c r="N48" i="28"/>
  <c r="O48" i="28" s="1"/>
  <c r="AN47" i="28"/>
  <c r="AM47" i="28"/>
  <c r="AK47" i="28"/>
  <c r="AI47" i="28"/>
  <c r="AJ47" i="28" s="1"/>
  <c r="AG47" i="28"/>
  <c r="AF47" i="28"/>
  <c r="AE47" i="28"/>
  <c r="AD47" i="28"/>
  <c r="AC47" i="28"/>
  <c r="AB47" i="28"/>
  <c r="AA47" i="28"/>
  <c r="W47" i="28"/>
  <c r="U47" i="28"/>
  <c r="T47" i="28" s="1"/>
  <c r="S47" i="28"/>
  <c r="Q47" i="28"/>
  <c r="P47" i="28"/>
  <c r="O47" i="28"/>
  <c r="N47" i="28"/>
  <c r="R47" i="28" s="1"/>
  <c r="M47" i="28"/>
  <c r="AN46" i="28"/>
  <c r="AL46" i="28"/>
  <c r="AK46" i="28"/>
  <c r="AJ46" i="28"/>
  <c r="AI46" i="28"/>
  <c r="AM46" i="28" s="1"/>
  <c r="AH46" i="28"/>
  <c r="AD46" i="28"/>
  <c r="AB46" i="28"/>
  <c r="AG46" i="28" s="1"/>
  <c r="Z46" i="28"/>
  <c r="W46" i="28"/>
  <c r="U46" i="28"/>
  <c r="Y46" i="28" s="1"/>
  <c r="T46" i="28"/>
  <c r="R46" i="28"/>
  <c r="Q46" i="28"/>
  <c r="P46" i="28"/>
  <c r="N46" i="28"/>
  <c r="O46" i="28" s="1"/>
  <c r="M46" i="28"/>
  <c r="AN45" i="28"/>
  <c r="AL45" i="28"/>
  <c r="AK45" i="28"/>
  <c r="AJ45" i="28"/>
  <c r="AI45" i="28"/>
  <c r="AM45" i="28" s="1"/>
  <c r="AH45" i="28"/>
  <c r="AG45" i="28"/>
  <c r="AF45" i="28"/>
  <c r="AD45" i="28"/>
  <c r="AB45" i="28"/>
  <c r="AC45" i="28" s="1"/>
  <c r="Y45" i="28"/>
  <c r="X45" i="28"/>
  <c r="W45" i="28"/>
  <c r="V45" i="28"/>
  <c r="U45" i="28"/>
  <c r="T45" i="28" s="1"/>
  <c r="P45" i="28"/>
  <c r="N45" i="28"/>
  <c r="M45" i="28" s="1"/>
  <c r="AN44" i="28"/>
  <c r="AM44" i="28"/>
  <c r="AL44" i="28"/>
  <c r="AK44" i="28"/>
  <c r="AJ44" i="28"/>
  <c r="AI44" i="28"/>
  <c r="AH44" i="28"/>
  <c r="AD44" i="28"/>
  <c r="AB44" i="28"/>
  <c r="AG44" i="28" s="1"/>
  <c r="Z44" i="28"/>
  <c r="W44" i="28"/>
  <c r="U44" i="28"/>
  <c r="Y44" i="28" s="1"/>
  <c r="T44" i="28"/>
  <c r="R44" i="28"/>
  <c r="Q44" i="28"/>
  <c r="P44" i="28"/>
  <c r="N44" i="28"/>
  <c r="O44" i="28" s="1"/>
  <c r="M44" i="28"/>
  <c r="C44" i="28"/>
  <c r="L44" i="28" s="1"/>
  <c r="AN43" i="28"/>
  <c r="AK43" i="28"/>
  <c r="AI43" i="28"/>
  <c r="AM43" i="28" s="1"/>
  <c r="AH43" i="28"/>
  <c r="AF43" i="28"/>
  <c r="AE43" i="28"/>
  <c r="AD43" i="28"/>
  <c r="AC43" i="28"/>
  <c r="AB43" i="28"/>
  <c r="AG43" i="28" s="1"/>
  <c r="AA43" i="28"/>
  <c r="Z43" i="28"/>
  <c r="X43" i="28"/>
  <c r="W43" i="28"/>
  <c r="V43" i="28"/>
  <c r="U43" i="28"/>
  <c r="T43" i="28" s="1"/>
  <c r="S43" i="28"/>
  <c r="R43" i="28"/>
  <c r="P43" i="28"/>
  <c r="N43" i="28"/>
  <c r="O43" i="28" s="1"/>
  <c r="C43" i="28"/>
  <c r="L43" i="28" s="1"/>
  <c r="AN42" i="28"/>
  <c r="AL42" i="28"/>
  <c r="AK42" i="28"/>
  <c r="AJ42" i="28"/>
  <c r="AI42" i="28"/>
  <c r="AH42" i="28" s="1"/>
  <c r="AG42" i="28"/>
  <c r="AF42" i="28"/>
  <c r="AD42" i="28"/>
  <c r="AB42" i="28"/>
  <c r="AC42" i="28" s="1"/>
  <c r="Y42" i="28"/>
  <c r="X42" i="28"/>
  <c r="W42" i="28"/>
  <c r="V42" i="28"/>
  <c r="U42" i="28"/>
  <c r="Z42" i="28" s="1"/>
  <c r="T42" i="28"/>
  <c r="P42" i="28"/>
  <c r="N42" i="28"/>
  <c r="M42" i="28" s="1"/>
  <c r="C42" i="28"/>
  <c r="L42" i="28" s="1"/>
  <c r="AM41" i="28"/>
  <c r="AL41" i="28"/>
  <c r="AK41" i="28"/>
  <c r="AJ41" i="28"/>
  <c r="AI41" i="28"/>
  <c r="AN41" i="28" s="1"/>
  <c r="AH41" i="28"/>
  <c r="AD41" i="28"/>
  <c r="AB41" i="28"/>
  <c r="AA41" i="28" s="1"/>
  <c r="Z41" i="28"/>
  <c r="Y41" i="28"/>
  <c r="W41" i="28"/>
  <c r="V41" i="28"/>
  <c r="U41" i="28"/>
  <c r="X41" i="28" s="1"/>
  <c r="T41" i="28"/>
  <c r="P41" i="28"/>
  <c r="N41" i="28"/>
  <c r="S41" i="28" s="1"/>
  <c r="C41" i="28"/>
  <c r="L41" i="28" s="1"/>
  <c r="AN40" i="28"/>
  <c r="AM40" i="28"/>
  <c r="AK40" i="28"/>
  <c r="AJ40" i="28"/>
  <c r="AI40" i="28"/>
  <c r="AL40" i="28" s="1"/>
  <c r="AH40" i="28"/>
  <c r="AD40" i="28"/>
  <c r="AB40" i="28"/>
  <c r="AG40" i="28" s="1"/>
  <c r="Z40" i="28"/>
  <c r="W40" i="28"/>
  <c r="U40" i="28"/>
  <c r="Y40" i="28" s="1"/>
  <c r="T40" i="28"/>
  <c r="R40" i="28"/>
  <c r="Q40" i="28"/>
  <c r="P40" i="28"/>
  <c r="O40" i="28"/>
  <c r="N40" i="28"/>
  <c r="S40" i="28" s="1"/>
  <c r="M40" i="28"/>
  <c r="AN38" i="28"/>
  <c r="AL38" i="28"/>
  <c r="AK38" i="28"/>
  <c r="AJ38" i="28"/>
  <c r="AI38" i="28"/>
  <c r="AH38" i="28" s="1"/>
  <c r="AG38" i="28"/>
  <c r="AF38" i="28"/>
  <c r="AD38" i="28"/>
  <c r="AB38" i="28"/>
  <c r="AC38" i="28" s="1"/>
  <c r="Y38" i="28"/>
  <c r="X38" i="28"/>
  <c r="W38" i="28"/>
  <c r="V38" i="28"/>
  <c r="U38" i="28"/>
  <c r="T38" i="28" s="1"/>
  <c r="P38" i="28"/>
  <c r="N38" i="28"/>
  <c r="M38" i="28" s="1"/>
  <c r="AK37" i="28"/>
  <c r="AI37" i="28"/>
  <c r="AH37" i="28" s="1"/>
  <c r="AG37" i="28"/>
  <c r="AF37" i="28"/>
  <c r="AD37" i="28"/>
  <c r="AC37" i="28"/>
  <c r="AB37" i="28"/>
  <c r="AE37" i="28" s="1"/>
  <c r="AA37" i="28"/>
  <c r="W37" i="28"/>
  <c r="U37" i="28"/>
  <c r="Z37" i="28" s="1"/>
  <c r="S37" i="28"/>
  <c r="P37" i="28"/>
  <c r="N37" i="28"/>
  <c r="R37" i="28" s="1"/>
  <c r="M37" i="28"/>
  <c r="AM36" i="28"/>
  <c r="AL36" i="28"/>
  <c r="AK36" i="28"/>
  <c r="AJ36" i="28"/>
  <c r="AI36" i="28"/>
  <c r="AN36" i="28" s="1"/>
  <c r="AH36" i="28"/>
  <c r="AG36" i="28"/>
  <c r="AE36" i="28"/>
  <c r="AD36" i="28"/>
  <c r="AC36" i="28"/>
  <c r="AB36" i="28"/>
  <c r="AA36" i="28" s="1"/>
  <c r="Z36" i="28"/>
  <c r="Y36" i="28"/>
  <c r="W36" i="28"/>
  <c r="V36" i="28"/>
  <c r="U36" i="28"/>
  <c r="T36" i="28" s="1"/>
  <c r="R36" i="28"/>
  <c r="Q36" i="28"/>
  <c r="P36" i="28"/>
  <c r="O36" i="28"/>
  <c r="N36" i="28"/>
  <c r="M36" i="28" s="1"/>
  <c r="AK35" i="28"/>
  <c r="AI35" i="28"/>
  <c r="AH35" i="28" s="1"/>
  <c r="AG35" i="28"/>
  <c r="AF35" i="28"/>
  <c r="AD35" i="28"/>
  <c r="AC35" i="28"/>
  <c r="AB35" i="28"/>
  <c r="AE35" i="28" s="1"/>
  <c r="AA35" i="28"/>
  <c r="W35" i="28"/>
  <c r="U35" i="28"/>
  <c r="Z35" i="28" s="1"/>
  <c r="S35" i="28"/>
  <c r="P35" i="28"/>
  <c r="N35" i="28"/>
  <c r="R35" i="28" s="1"/>
  <c r="M35" i="28"/>
  <c r="C35" i="28"/>
  <c r="L35" i="28" s="1"/>
  <c r="AK34" i="28"/>
  <c r="AI34" i="28"/>
  <c r="AN34" i="28" s="1"/>
  <c r="AG34" i="28"/>
  <c r="AD34" i="28"/>
  <c r="AB34" i="28"/>
  <c r="AF34" i="28" s="1"/>
  <c r="AA34" i="28"/>
  <c r="Y34" i="28"/>
  <c r="X34" i="28"/>
  <c r="W34" i="28"/>
  <c r="V34" i="28"/>
  <c r="U34" i="28"/>
  <c r="Z34" i="28" s="1"/>
  <c r="T34" i="28"/>
  <c r="S34" i="28"/>
  <c r="Q34" i="28"/>
  <c r="P34" i="28"/>
  <c r="O34" i="28"/>
  <c r="N34" i="28"/>
  <c r="M34" i="28" s="1"/>
  <c r="C34" i="28"/>
  <c r="L34" i="28" s="1"/>
  <c r="AM33" i="28"/>
  <c r="AL33" i="28"/>
  <c r="AK33" i="28"/>
  <c r="AJ33" i="28"/>
  <c r="AI33" i="28"/>
  <c r="AN33" i="28" s="1"/>
  <c r="AH33" i="28"/>
  <c r="AG33" i="28"/>
  <c r="AE33" i="28"/>
  <c r="AD33" i="28"/>
  <c r="AC33" i="28"/>
  <c r="AB33" i="28"/>
  <c r="AA33" i="28" s="1"/>
  <c r="Z33" i="28"/>
  <c r="Y33" i="28"/>
  <c r="W33" i="28"/>
  <c r="V33" i="28"/>
  <c r="U33" i="28"/>
  <c r="T33" i="28" s="1"/>
  <c r="R33" i="28"/>
  <c r="Q33" i="28"/>
  <c r="P33" i="28"/>
  <c r="O33" i="28"/>
  <c r="N33" i="28"/>
  <c r="M33" i="28" s="1"/>
  <c r="C33" i="28"/>
  <c r="L33" i="28" s="1"/>
  <c r="AN32" i="28"/>
  <c r="AM32" i="28"/>
  <c r="AK32" i="28"/>
  <c r="AJ32" i="28"/>
  <c r="AI32" i="28"/>
  <c r="AH32" i="28" s="1"/>
  <c r="AF32" i="28"/>
  <c r="AE32" i="28"/>
  <c r="AD32" i="28"/>
  <c r="AC32" i="28"/>
  <c r="AB32" i="28"/>
  <c r="AA32" i="28" s="1"/>
  <c r="W32" i="28"/>
  <c r="U32" i="28"/>
  <c r="T32" i="28" s="1"/>
  <c r="S32" i="28"/>
  <c r="R32" i="28"/>
  <c r="P32" i="28"/>
  <c r="O32" i="28"/>
  <c r="N32" i="28"/>
  <c r="Q32" i="28" s="1"/>
  <c r="M32" i="28"/>
  <c r="C32" i="28"/>
  <c r="L32" i="28" s="1"/>
  <c r="AK31" i="28"/>
  <c r="AI31" i="28"/>
  <c r="AH31" i="28" s="1"/>
  <c r="AG31" i="28"/>
  <c r="AF31" i="28"/>
  <c r="AD31" i="28"/>
  <c r="AC31" i="28"/>
  <c r="AB31" i="28"/>
  <c r="AE31" i="28" s="1"/>
  <c r="AA31" i="28"/>
  <c r="W31" i="28"/>
  <c r="U31" i="28"/>
  <c r="Z31" i="28" s="1"/>
  <c r="S31" i="28"/>
  <c r="P31" i="28"/>
  <c r="N31" i="28"/>
  <c r="R31" i="28" s="1"/>
  <c r="M31" i="28"/>
  <c r="AM30" i="28"/>
  <c r="AL30" i="28"/>
  <c r="AK30" i="28"/>
  <c r="AJ30" i="28"/>
  <c r="AI30" i="28"/>
  <c r="AN30" i="28" s="1"/>
  <c r="AH30" i="28"/>
  <c r="AG30" i="28"/>
  <c r="AE30" i="28"/>
  <c r="AD30" i="28"/>
  <c r="AC30" i="28"/>
  <c r="AB30" i="28"/>
  <c r="AA30" i="28" s="1"/>
  <c r="Z30" i="28"/>
  <c r="Y30" i="28"/>
  <c r="W30" i="28"/>
  <c r="V30" i="28"/>
  <c r="U30" i="28"/>
  <c r="T30" i="28" s="1"/>
  <c r="R30" i="28"/>
  <c r="Q30" i="28"/>
  <c r="P30" i="28"/>
  <c r="O30" i="28"/>
  <c r="N30" i="28"/>
  <c r="M30" i="28" s="1"/>
  <c r="AM29" i="28"/>
  <c r="AL29" i="28"/>
  <c r="AK29" i="28"/>
  <c r="AJ29" i="28"/>
  <c r="AI29" i="28"/>
  <c r="AH29" i="28" s="1"/>
  <c r="AD29" i="28"/>
  <c r="AB29" i="28"/>
  <c r="AA29" i="28" s="1"/>
  <c r="Z29" i="28"/>
  <c r="Y29" i="28"/>
  <c r="W29" i="28"/>
  <c r="V29" i="28"/>
  <c r="U29" i="28"/>
  <c r="X29" i="28" s="1"/>
  <c r="T29" i="28"/>
  <c r="P29" i="28"/>
  <c r="N29" i="28"/>
  <c r="S29" i="28" s="1"/>
  <c r="C20" i="28"/>
  <c r="C19" i="28"/>
  <c r="N17" i="28"/>
  <c r="L17" i="28"/>
  <c r="N16" i="28"/>
  <c r="L16" i="28"/>
  <c r="N15" i="28"/>
  <c r="C15" i="28"/>
  <c r="L15" i="28" s="1"/>
  <c r="N14" i="28"/>
  <c r="L14" i="28"/>
  <c r="N13" i="28"/>
  <c r="L13" i="28"/>
  <c r="N12" i="28"/>
  <c r="L12" i="28"/>
  <c r="L11" i="28"/>
  <c r="C11" i="28"/>
  <c r="N11" i="28" s="1"/>
  <c r="C10" i="28"/>
  <c r="N10" i="28" s="1"/>
  <c r="C9" i="28"/>
  <c r="C8" i="28"/>
  <c r="L8" i="28" s="1"/>
  <c r="C7" i="28"/>
  <c r="L7" i="28" s="1"/>
  <c r="C6" i="28"/>
  <c r="L6" i="28" s="1"/>
  <c r="C3" i="28"/>
  <c r="C5" i="28" s="1"/>
  <c r="L3" i="28" s="1"/>
  <c r="L1" i="28"/>
  <c r="L56" i="28" s="1"/>
  <c r="C8" i="26"/>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P3" i="24"/>
  <c r="P4" i="24"/>
  <c r="P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L8"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L9" i="26" l="1"/>
  <c r="C26" i="26"/>
  <c r="L9" i="28"/>
  <c r="C18" i="28"/>
  <c r="N18" i="28" s="1"/>
  <c r="B26" i="28"/>
  <c r="C26" i="28" s="1"/>
  <c r="L26" i="28" s="1"/>
  <c r="AG55" i="28"/>
  <c r="M29" i="28"/>
  <c r="AC29" i="28"/>
  <c r="X30" i="28"/>
  <c r="AF30" i="28"/>
  <c r="T31" i="28"/>
  <c r="AJ31" i="28"/>
  <c r="V32" i="28"/>
  <c r="AL32" i="28"/>
  <c r="X33" i="28"/>
  <c r="AF33" i="28"/>
  <c r="R34" i="28"/>
  <c r="AH34" i="28"/>
  <c r="T35" i="28"/>
  <c r="AJ35" i="28"/>
  <c r="X36" i="28"/>
  <c r="AF36" i="28"/>
  <c r="T37" i="28"/>
  <c r="AJ37" i="28"/>
  <c r="O38" i="28"/>
  <c r="L38" i="28" s="1"/>
  <c r="AE38" i="28"/>
  <c r="AM38" i="28"/>
  <c r="AA40" i="28"/>
  <c r="M41" i="28"/>
  <c r="AC41" i="28"/>
  <c r="O42" i="28"/>
  <c r="AE42" i="28"/>
  <c r="AM42" i="28"/>
  <c r="Q43" i="28"/>
  <c r="Y43" i="28"/>
  <c r="S44" i="28"/>
  <c r="AA44" i="28"/>
  <c r="O45" i="28"/>
  <c r="AE45" i="28"/>
  <c r="S46" i="28"/>
  <c r="AA46" i="28"/>
  <c r="V47" i="28"/>
  <c r="L47" i="28" s="1"/>
  <c r="AL47" i="28"/>
  <c r="R48" i="28"/>
  <c r="Z48" i="28"/>
  <c r="AH48" i="28"/>
  <c r="T49" i="28"/>
  <c r="AJ49" i="28"/>
  <c r="V50" i="28"/>
  <c r="AH52" i="28"/>
  <c r="V53" i="28"/>
  <c r="AL53" i="28"/>
  <c r="R55" i="28"/>
  <c r="Z55" i="28"/>
  <c r="AH55" i="28"/>
  <c r="O29" i="28"/>
  <c r="AJ34" i="28"/>
  <c r="V35" i="28"/>
  <c r="AL35" i="28"/>
  <c r="V37" i="28"/>
  <c r="AL37" i="28"/>
  <c r="Q38" i="28"/>
  <c r="AC40" i="28"/>
  <c r="O41" i="28"/>
  <c r="AE41" i="28"/>
  <c r="Q42" i="28"/>
  <c r="AC44" i="28"/>
  <c r="Q45" i="28"/>
  <c r="AC46" i="28"/>
  <c r="X47" i="28"/>
  <c r="AJ48" i="28"/>
  <c r="V49" i="28"/>
  <c r="AL49" i="28"/>
  <c r="X50" i="28"/>
  <c r="AJ52" i="28"/>
  <c r="X53" i="28"/>
  <c r="AJ55" i="28"/>
  <c r="C25" i="28"/>
  <c r="L25" i="28" s="1"/>
  <c r="AF29" i="28"/>
  <c r="AN29" i="28"/>
  <c r="S30" i="28"/>
  <c r="L30" i="28" s="1"/>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5"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5" i="28"/>
  <c r="AL55"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5" i="28"/>
  <c r="AM55"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L2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47" i="26" l="1"/>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50"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<sst xmlns="http://schemas.openxmlformats.org/spreadsheetml/2006/main" count="11274" uniqueCount="2368">
  <si>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</si>
  <si>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</si>
  <si>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</si>
  <si>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</si>
  <si>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</si>
  <si>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</si>
  <si>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</si>
  <si>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</si>
  <si>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</si>
  <si>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</si>
  <si>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</si>
  <si>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</si>
  <si>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</si>
  <si>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</si>
  <si>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</si>
  <si>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</si>
  <si>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</si>
  <si>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</si>
  <si>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</si>
  <si>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</si>
  <si>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</si>
  <si>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</si>
  <si>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</si>
  <si>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</si>
  <si>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</si>
  <si>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</si>
  <si>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</si>
  <si>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</si>
  <si>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</si>
  <si>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</si>
  <si>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</si>
  <si>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</si>
  <si>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</si>
  <si>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</si>
  <si>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</si>
  <si>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</si>
  <si>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</si>
  <si>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</si>
  <si>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</si>
  <si>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</si>
  <si>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</si>
  <si>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</si>
  <si>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</si>
  <si>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</si>
  <si>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</si>
  <si>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</si>
  <si>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</si>
  <si>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</si>
  <si>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</si>
  <si>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</si>
  <si>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</si>
  <si>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</si>
  <si>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</si>
  <si>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</si>
  <si>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</si>
  <si>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</si>
  <si>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</si>
  <si>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</si>
  <si>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</si>
  <si>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</si>
  <si>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</si>
  <si>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</si>
  <si>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</si>
  <si>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</si>
  <si>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</si>
  <si>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</si>
  <si>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</si>
  <si>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</si>
  <si>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</si>
  <si>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</si>
  <si>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</si>
  <si>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</si>
  <si>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</si>
  <si>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</si>
  <si>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</si>
  <si>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</si>
  <si>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</si>
  <si>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</si>
  <si>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</si>
  <si>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</si>
  <si>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</si>
  <si>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</si>
  <si>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</si>
  <si>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</si>
  <si>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</si>
  <si>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</si>
  <si>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</si>
  <si>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</si>
  <si>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</si>
  <si>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</si>
  <si>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</si>
  <si>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</si>
  <si>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</si>
  <si>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</si>
  <si>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</si>
  <si>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</si>
  <si>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</si>
  <si>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</si>
  <si>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</si>
  <si>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</si>
  <si>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</si>
  <si>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</si>
  <si>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</si>
  <si>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</si>
  <si>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</si>
  <si>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</si>
  <si>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</si>
  <si>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</si>
  <si>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</si>
  <si>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</si>
  <si>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</si>
  <si>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</si>
  <si>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</si>
  <si>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</si>
  <si>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</si>
  <si>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</si>
  <si>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</si>
  <si>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</si>
  <si>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</si>
  <si>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</si>
  <si>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</si>
  <si>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</si>
  <si>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</si>
  <si>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</si>
  <si>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</si>
  <si>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</si>
  <si>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</si>
  <si>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</si>
  <si>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</si>
  <si>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</si>
  <si>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</si>
  <si>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</si>
  <si>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</si>
  <si>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</si>
  <si>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</si>
  <si>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</si>
  <si>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</si>
  <si>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</si>
  <si>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</si>
  <si>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</si>
  <si>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</si>
  <si>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</si>
  <si>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</si>
  <si>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</si>
  <si>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</si>
  <si>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</si>
  <si>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</si>
  <si>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</si>
  <si>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</si>
  <si>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</si>
  <si>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</si>
  <si>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</si>
  <si>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</si>
  <si>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</si>
  <si>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</si>
  <si>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</si>
  <si>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</si>
  <si>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</si>
  <si>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</si>
  <si>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</si>
  <si>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</si>
  <si>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</si>
  <si>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</si>
  <si>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</si>
  <si>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</si>
  <si>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</si>
  <si>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</si>
  <si>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</si>
  <si>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</si>
  <si>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</si>
  <si>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</si>
  <si>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</si>
  <si>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</si>
  <si>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</si>
  <si>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</si>
  <si>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</si>
  <si>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</si>
  <si>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</si>
  <si>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</si>
  <si>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</si>
  <si>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</si>
  <si>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</si>
  <si>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</si>
  <si>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</si>
  <si>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</si>
  <si>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</si>
  <si>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</si>
  <si>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</si>
  <si>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</si>
  <si>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</si>
  <si>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</si>
  <si>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</si>
  <si>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</si>
  <si>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</si>
  <si>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</si>
  <si>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</si>
  <si>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</si>
  <si>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</si>
  <si>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</si>
  <si>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</si>
  <si>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</si>
  <si>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</si>
  <si>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</si>
  <si>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</si>
  <si>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</si>
  <si>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</si>
  <si>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</si>
  <si>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</si>
  <si>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</si>
  <si>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</si>
  <si>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</si>
  <si>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</si>
  <si>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</si>
  <si>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</si>
  <si>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</si>
  <si>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</si>
  <si>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</si>
  <si>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</si>
  <si>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</si>
  <si>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</si>
  <si>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</si>
  <si>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</si>
  <si>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</si>
  <si>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</si>
  <si>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</si>
  <si>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</si>
  <si>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</si>
  <si>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</si>
  <si>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</si>
  <si>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</si>
  <si>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</si>
  <si>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</si>
  <si>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</si>
  <si>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</si>
  <si>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</si>
  <si>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</si>
  <si>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</si>
  <si>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</si>
  <si>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</si>
  <si>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</si>
  <si>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</si>
  <si>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</si>
  <si>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</si>
  <si>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</si>
  <si>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</si>
  <si>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</si>
  <si>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</si>
  <si>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</si>
  <si>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</si>
  <si>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</si>
  <si>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</si>
  <si>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</si>
  <si>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</si>
  <si>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</si>
  <si>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</si>
  <si>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</si>
  <si>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</si>
  <si>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</si>
  <si>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</si>
  <si>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</si>
  <si>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</si>
  <si>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</si>
  <si>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</si>
  <si>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</si>
  <si>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</si>
  <si>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</si>
  <si>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</si>
  <si>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</si>
  <si>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</si>
  <si>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</si>
  <si>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</si>
  <si>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</si>
  <si>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</si>
  <si>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</si>
  <si>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</si>
  <si>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</si>
  <si>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</si>
  <si>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</si>
  <si>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</si>
  <si>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</si>
  <si>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</si>
  <si>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</si>
  <si>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</si>
  <si>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</si>
  <si>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</si>
  <si>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</si>
  <si>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</si>
  <si>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</si>
  <si>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</si>
  <si>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</si>
  <si>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</si>
  <si>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</si>
  <si>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</si>
  <si>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</si>
  <si>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</si>
  <si>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</si>
  <si>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</si>
  <si>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</si>
  <si>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</si>
  <si>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</si>
  <si>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</si>
  <si>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</si>
  <si>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</si>
  <si>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</si>
  <si>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</si>
  <si>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</si>
  <si>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</si>
  <si>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</si>
  <si>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</si>
  <si>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</si>
  <si>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</si>
  <si>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</si>
  <si>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</si>
  <si>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</si>
  <si>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</si>
  <si>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</si>
  <si>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</si>
  <si>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</si>
  <si>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</si>
  <si>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</si>
  <si>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</si>
  <si>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</si>
  <si>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</si>
  <si>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</si>
  <si>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</si>
  <si>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</si>
  <si>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</si>
  <si>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</si>
  <si>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</si>
  <si>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</si>
  <si>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</si>
  <si>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</si>
  <si>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</si>
  <si>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</si>
  <si>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</si>
  <si>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</si>
  <si>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</si>
  <si>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</si>
  <si>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</si>
  <si>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</si>
  <si>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</si>
  <si>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</si>
  <si>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</si>
  <si>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</si>
  <si>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</si>
  <si>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</si>
  <si>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</si>
  <si>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</si>
  <si>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</si>
  <si>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</si>
  <si>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</si>
  <si>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</si>
  <si>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</si>
  <si>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</si>
  <si>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</si>
  <si>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</si>
  <si>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</si>
  <si>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</si>
  <si>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</si>
  <si>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</si>
  <si>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</si>
  <si>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</si>
  <si>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</si>
  <si>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</si>
  <si>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</si>
  <si>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</si>
  <si>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</si>
  <si>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</si>
  <si>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</si>
  <si>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</si>
  <si>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</si>
  <si>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</si>
  <si>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</si>
  <si>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</si>
  <si>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</si>
  <si>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</si>
  <si>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</si>
  <si>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</si>
  <si>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</si>
  <si>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</si>
  <si>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</si>
  <si>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</si>
  <si>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</si>
  <si>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</si>
  <si>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</si>
  <si>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</si>
  <si>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</si>
  <si>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</si>
  <si>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</si>
  <si>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</si>
  <si>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</si>
  <si>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</si>
  <si>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</si>
  <si>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</si>
  <si>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</si>
  <si>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</si>
  <si>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</si>
  <si>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</si>
  <si>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</si>
  <si>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</si>
  <si>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</si>
  <si>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</si>
  <si>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</si>
  <si>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</si>
  <si>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</si>
  <si>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</si>
  <si>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</si>
  <si>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</si>
  <si>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</si>
  <si>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</si>
  <si>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</si>
  <si>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</si>
  <si>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</si>
  <si>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</si>
  <si>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</si>
  <si>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</si>
  <si>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</si>
  <si>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</si>
  <si>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</si>
  <si>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</si>
  <si>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</si>
  <si>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</si>
  <si>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</si>
  <si>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</si>
  <si>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</si>
  <si>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</si>
  <si>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</si>
  <si>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</si>
  <si>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</si>
  <si>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</si>
  <si>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</si>
  <si>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</si>
  <si>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</si>
  <si>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</si>
  <si>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</si>
  <si>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</si>
  <si>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</si>
  <si>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</si>
  <si>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</si>
  <si>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</si>
  <si>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</si>
  <si>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</si>
  <si>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</si>
  <si>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</si>
  <si>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</si>
  <si>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</si>
  <si>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</si>
  <si>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</si>
  <si>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</si>
  <si>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</si>
  <si>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</si>
  <si>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</si>
  <si>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</si>
  <si>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</si>
  <si>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</si>
  <si>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</si>
  <si>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</si>
  <si>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</si>
  <si>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</si>
  <si>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</si>
  <si>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</si>
  <si>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</si>
  <si>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</si>
  <si>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</si>
  <si>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</si>
  <si>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</si>
  <si>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</si>
  <si>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</si>
  <si>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</si>
  <si>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</si>
  <si>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</si>
  <si>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</si>
  <si>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</si>
  <si>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</si>
  <si>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</si>
  <si>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</si>
  <si>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</si>
  <si>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</si>
  <si>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</si>
  <si>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</si>
  <si>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</si>
  <si>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</si>
  <si>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</si>
  <si>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</si>
  <si>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</si>
  <si>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</si>
  <si>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</si>
  <si>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</si>
  <si>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</si>
  <si>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</si>
  <si>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</si>
  <si>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</si>
  <si>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</si>
  <si>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</si>
  <si>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</si>
  <si>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</si>
  <si>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</si>
  <si>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</si>
  <si>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</si>
  <si>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</si>
  <si>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</si>
  <si>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</si>
  <si>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</si>
  <si>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</si>
  <si>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</si>
  <si>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</si>
  <si>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</si>
  <si>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</si>
  <si>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</si>
  <si>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</si>
  <si>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</si>
  <si>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</si>
  <si>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</si>
  <si>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</si>
  <si>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</si>
  <si>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</si>
  <si>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</si>
  <si>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</si>
  <si>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</si>
  <si>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</si>
  <si>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</si>
  <si>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</si>
  <si>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</si>
  <si>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</si>
  <si>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</si>
  <si>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</si>
  <si>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</si>
  <si>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</si>
  <si>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</si>
  <si>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</si>
  <si>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</si>
  <si>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</si>
  <si>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</si>
  <si>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</si>
  <si>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</si>
  <si>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</si>
  <si>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</si>
  <si>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</si>
  <si>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</si>
  <si>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</si>
  <si>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</si>
  <si>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</si>
  <si>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</si>
  <si>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</si>
  <si>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</si>
  <si>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</si>
  <si>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</si>
  <si>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</si>
  <si>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</si>
  <si>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</si>
  <si>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</si>
  <si>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</si>
  <si>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</si>
  <si>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</si>
  <si>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</si>
  <si>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</si>
  <si>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</si>
  <si>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</si>
  <si>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</si>
  <si>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</si>
  <si>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</si>
  <si>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</si>
  <si>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</si>
  <si>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</si>
  <si>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</si>
  <si>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</si>
  <si>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</si>
  <si>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</si>
  <si>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</si>
  <si>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</si>
  <si>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</si>
  <si>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</si>
  <si>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</si>
  <si>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</si>
  <si>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</si>
  <si>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</si>
  <si>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</si>
  <si>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</si>
  <si>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</si>
  <si>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</si>
  <si>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</si>
  <si>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</si>
  <si>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</si>
  <si>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</si>
  <si>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</si>
  <si>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</si>
  <si>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</si>
  <si>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</si>
  <si>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</si>
  <si>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</si>
  <si>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</si>
  <si>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</si>
  <si>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</si>
  <si>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</si>
  <si>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</si>
  <si>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</si>
  <si>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</si>
  <si>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</si>
  <si>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</si>
  <si>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</si>
  <si>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</si>
  <si>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</si>
  <si>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</si>
  <si>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</si>
  <si>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</si>
  <si>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</si>
  <si>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</si>
  <si>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</si>
  <si>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</si>
  <si>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</si>
  <si>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</si>
  <si>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</si>
  <si>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</si>
  <si>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</si>
  <si>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</si>
  <si>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</si>
  <si>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</si>
  <si>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</si>
  <si>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</si>
  <si>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</si>
  <si>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</si>
  <si>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</si>
  <si>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</si>
  <si>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</si>
  <si>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</si>
  <si>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</si>
  <si>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</si>
  <si>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</si>
  <si>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</si>
  <si>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</si>
  <si>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</si>
  <si>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</si>
  <si>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</si>
  <si>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</si>
  <si>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</si>
  <si>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</si>
  <si>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</si>
  <si>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</si>
  <si>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</si>
  <si>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</si>
  <si>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</si>
  <si>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</si>
  <si>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</si>
  <si>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</si>
  <si>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</si>
  <si>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</si>
  <si>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</si>
  <si>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</si>
  <si>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</si>
  <si>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</si>
  <si>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</si>
  <si>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</si>
  <si>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</si>
  <si>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</si>
  <si>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</si>
  <si>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</si>
  <si>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</si>
  <si>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</si>
  <si>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</si>
  <si>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</si>
  <si>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</si>
  <si>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</si>
  <si>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</si>
  <si>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</si>
  <si>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</si>
  <si>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</si>
  <si>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</si>
  <si>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</si>
  <si>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</si>
  <si>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</si>
  <si>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</si>
  <si>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</si>
  <si>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</si>
  <si>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</si>
  <si>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</si>
  <si>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</si>
  <si>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</si>
  <si>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</si>
  <si>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</si>
  <si>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</si>
  <si>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</si>
  <si>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</si>
  <si>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</si>
  <si>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</si>
  <si>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</si>
  <si>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</si>
  <si>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</si>
  <si>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</si>
  <si>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</si>
  <si>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</si>
  <si>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</si>
  <si>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</si>
  <si>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</si>
  <si>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</si>
  <si>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</si>
  <si>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</si>
  <si>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</si>
  <si>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</si>
  <si>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</si>
  <si>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</si>
  <si>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</si>
  <si>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</si>
  <si>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</si>
  <si>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</si>
  <si>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</si>
  <si>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</si>
  <si>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</si>
  <si>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</si>
  <si>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</si>
  <si>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</si>
  <si>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</si>
  <si>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</si>
  <si>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</si>
  <si>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</si>
  <si>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</si>
  <si>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</si>
  <si>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</si>
  <si>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</si>
  <si>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</si>
  <si>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</si>
  <si>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</si>
  <si>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</si>
  <si>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</si>
  <si>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</si>
  <si>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</si>
  <si>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</si>
  <si>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</si>
  <si>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</si>
  <si>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</si>
  <si>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</si>
  <si>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</si>
  <si>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</si>
  <si>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</si>
  <si>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</si>
  <si>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</si>
  <si>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</si>
  <si>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</si>
  <si>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</si>
  <si>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</si>
  <si>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</si>
  <si>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</si>
  <si>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</si>
  <si>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</si>
  <si>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</si>
  <si>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</si>
  <si>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</si>
  <si>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</si>
  <si>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</si>
  <si>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</si>
  <si>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</si>
  <si>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</si>
  <si>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</si>
  <si>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</si>
  <si>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</si>
  <si>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</si>
  <si>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</si>
  <si>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</si>
  <si>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</si>
  <si>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</si>
  <si>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</si>
  <si>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</si>
  <si>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</si>
  <si>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</si>
  <si>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</si>
  <si>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</si>
  <si>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</si>
  <si>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</si>
  <si>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</si>
  <si>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</si>
  <si>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</si>
  <si>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</si>
  <si>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</si>
  <si>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</si>
  <si>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</si>
  <si>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</si>
  <si>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</si>
  <si>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</si>
  <si>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</si>
  <si>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</si>
  <si>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</si>
  <si>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</si>
  <si>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</si>
  <si>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</si>
  <si>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</si>
  <si>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</si>
  <si>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</si>
  <si>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</si>
  <si>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</si>
  <si>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</si>
  <si>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</si>
  <si>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</si>
  <si>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</si>
  <si>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</si>
  <si>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</si>
  <si>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</si>
  <si>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</si>
  <si>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</si>
  <si>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</si>
  <si>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</si>
  <si>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</si>
  <si>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</si>
  <si>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</si>
  <si>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</si>
  <si>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</si>
  <si>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</si>
  <si>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</si>
  <si>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</si>
  <si>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</si>
  <si>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</si>
  <si>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</si>
  <si>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</si>
  <si>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</si>
  <si>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</si>
  <si>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</si>
  <si>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</si>
  <si>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</si>
  <si>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</si>
  <si>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</si>
  <si>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</si>
  <si>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</si>
  <si>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</si>
  <si>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</si>
  <si>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</si>
  <si>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</si>
  <si>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</si>
  <si>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</si>
  <si>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</si>
  <si>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</si>
  <si>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</si>
  <si>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</si>
  <si>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</si>
  <si>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</si>
  <si>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</si>
  <si>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</si>
  <si>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</si>
  <si>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</si>
  <si>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</si>
  <si>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</si>
  <si>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</si>
  <si>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</si>
  <si>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</si>
  <si>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</si>
  <si>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</si>
  <si>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</si>
  <si>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</si>
  <si>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</si>
  <si>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</si>
  <si>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</si>
  <si>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</si>
  <si>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</si>
  <si>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</si>
  <si>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</si>
  <si>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</si>
  <si>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</si>
  <si>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</si>
  <si>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</si>
  <si>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</si>
  <si>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</si>
  <si>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</si>
  <si>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</si>
  <si>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</si>
  <si>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</si>
  <si>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</si>
  <si>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</si>
  <si>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</si>
  <si>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</si>
  <si>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</si>
  <si>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</si>
  <si>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</si>
  <si>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</si>
  <si>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</si>
  <si>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</si>
  <si>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</si>
  <si>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</si>
  <si>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</si>
  <si>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</si>
  <si>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</si>
  <si>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</si>
  <si>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</si>
  <si>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</si>
  <si>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</si>
  <si>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</si>
  <si>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</si>
  <si>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</si>
  <si>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</si>
  <si>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</si>
  <si>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</si>
  <si>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</si>
  <si>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</si>
  <si>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</si>
  <si>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</si>
  <si>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</si>
  <si>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</si>
  <si>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</si>
  <si>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</si>
  <si>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</si>
  <si>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</si>
  <si>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</si>
  <si>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</si>
  <si>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</si>
  <si>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</si>
  <si>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</si>
  <si>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</si>
  <si>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</si>
  <si>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</si>
  <si>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</si>
  <si>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</si>
  <si>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</si>
  <si>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</si>
  <si>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</si>
  <si>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</si>
  <si>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</si>
  <si>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</si>
  <si>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</si>
  <si>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</si>
  <si>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</si>
  <si>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</si>
  <si>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</si>
  <si>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</si>
  <si>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</si>
  <si>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</si>
  <si>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</si>
  <si>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</si>
  <si>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</si>
  <si>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</si>
  <si>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</si>
  <si>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</si>
  <si>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</si>
  <si>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</si>
  <si>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</si>
  <si>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</si>
  <si>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</si>
  <si>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</si>
  <si>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</si>
  <si>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</si>
  <si>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</si>
  <si>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</si>
  <si>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</si>
  <si>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</si>
  <si>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</si>
  <si>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</si>
  <si>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</si>
  <si>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</si>
  <si>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</si>
  <si>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</si>
  <si>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</si>
  <si>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</si>
  <si>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</si>
  <si>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</si>
  <si>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</si>
  <si>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</si>
  <si>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</si>
  <si>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</si>
  <si>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</si>
  <si>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</si>
  <si>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</si>
  <si>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</si>
  <si>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</si>
  <si>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</si>
  <si>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</si>
  <si>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</si>
  <si>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</si>
  <si>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</si>
  <si>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</si>
  <si>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</si>
  <si>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</si>
  <si>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</si>
  <si>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</si>
  <si>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</si>
  <si>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</si>
  <si>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</si>
  <si>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</si>
  <si>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</si>
  <si>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</si>
  <si>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</si>
  <si>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</si>
  <si>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</si>
  <si>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</si>
  <si>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</si>
  <si>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</si>
  <si>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</si>
  <si>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</si>
  <si>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</si>
  <si>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</si>
  <si>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</si>
  <si>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</si>
  <si>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</si>
  <si>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</si>
  <si>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</si>
  <si>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</si>
  <si>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</si>
  <si>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</si>
  <si>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</si>
  <si>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</si>
  <si>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</si>
  <si>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</si>
  <si>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</si>
  <si>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</si>
  <si>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</si>
  <si>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</si>
  <si>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</si>
  <si>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</si>
  <si>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</si>
  <si>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</si>
  <si>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</si>
  <si>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</si>
  <si>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</si>
  <si>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</si>
  <si>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</si>
  <si>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</si>
  <si>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</si>
  <si>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</si>
  <si>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</si>
  <si>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</si>
  <si>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</si>
  <si>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</si>
  <si>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</si>
  <si>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</si>
  <si>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</si>
  <si>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</si>
  <si>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</si>
  <si>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</si>
  <si>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</si>
  <si>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</si>
  <si>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</si>
  <si>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</si>
  <si>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</si>
  <si>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</si>
  <si>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</si>
  <si>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</si>
  <si>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</si>
  <si>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</si>
  <si>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</si>
  <si>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</si>
  <si>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</si>
  <si>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</si>
  <si>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</si>
  <si>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</si>
  <si>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</si>
  <si>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</si>
  <si>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</si>
  <si>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</si>
  <si>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</si>
  <si>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</si>
  <si>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</si>
  <si>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</si>
  <si>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</si>
  <si>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</si>
  <si>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</si>
  <si>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</si>
  <si>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</si>
  <si>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</si>
  <si>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</si>
  <si>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</si>
  <si>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</si>
  <si>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</si>
  <si>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</si>
  <si>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</si>
  <si>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</si>
  <si>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</si>
  <si>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</si>
  <si>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</si>
  <si>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</si>
  <si>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</si>
  <si>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</si>
  <si>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</si>
  <si>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</si>
  <si>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</si>
  <si>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</si>
  <si>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</si>
  <si>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</si>
  <si>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</si>
  <si>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</si>
  <si>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</si>
  <si>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</si>
  <si>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</si>
  <si>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</si>
  <si>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</si>
  <si>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</si>
  <si>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</si>
  <si>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</si>
  <si>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</si>
  <si>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</si>
  <si>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</si>
  <si>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</si>
  <si>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</si>
  <si>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</si>
  <si>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</si>
  <si>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</si>
  <si>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</si>
  <si>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</si>
  <si>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</si>
  <si>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</si>
  <si>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</si>
  <si>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</si>
  <si>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</si>
  <si>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</si>
  <si>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</si>
  <si>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</si>
  <si>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</si>
  <si>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</si>
  <si>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</si>
  <si>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</si>
  <si>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</si>
  <si>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</si>
  <si>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</si>
  <si>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</si>
  <si>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</si>
  <si>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</si>
  <si>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</si>
  <si>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</si>
  <si>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</si>
  <si>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</si>
  <si>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</si>
  <si>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</si>
  <si>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</si>
  <si>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</si>
  <si>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</si>
  <si>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</si>
  <si>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</si>
  <si>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</si>
  <si>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</si>
  <si>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</si>
  <si>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</si>
  <si>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</si>
  <si>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</si>
  <si>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</si>
  <si>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</si>
  <si>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</si>
  <si>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</si>
  <si>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</si>
  <si>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</si>
  <si>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</si>
  <si>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</si>
  <si>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</si>
  <si>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</si>
  <si>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</si>
  <si>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</si>
  <si>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</si>
  <si>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</si>
  <si>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</si>
  <si>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</si>
  <si>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</si>
  <si>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</si>
  <si>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</si>
  <si>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</si>
  <si>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</si>
  <si>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</si>
  <si>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</si>
  <si>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</si>
  <si>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</si>
  <si>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</si>
  <si>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</si>
  <si>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</si>
  <si>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</si>
  <si>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</si>
  <si>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</si>
  <si>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</si>
  <si>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</si>
  <si>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</si>
  <si>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</si>
  <si>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</si>
  <si>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</si>
  <si>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</si>
  <si>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</si>
  <si>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</si>
  <si>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</si>
  <si>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</si>
  <si>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</si>
  <si>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</si>
  <si>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</si>
  <si>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</si>
  <si>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</si>
  <si>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</si>
  <si>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</si>
  <si>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</si>
  <si>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</si>
  <si>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</si>
  <si>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</si>
  <si>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</si>
  <si>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</si>
  <si>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</si>
  <si>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</si>
  <si>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</si>
  <si>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</si>
  <si>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</si>
  <si>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</si>
  <si>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</si>
  <si>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</si>
  <si>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</si>
  <si>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</si>
  <si>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</si>
  <si>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</si>
  <si>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</si>
  <si>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</si>
  <si>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</si>
  <si>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</si>
  <si>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</si>
  <si>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</si>
  <si>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</si>
  <si>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</si>
  <si>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</si>
  <si>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</si>
  <si>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</si>
  <si>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</si>
  <si>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</si>
  <si>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</si>
  <si>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</si>
  <si>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</si>
  <si>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</si>
  <si>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</si>
  <si>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</si>
  <si>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</si>
  <si>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</si>
  <si>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</si>
  <si>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</si>
  <si>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</si>
  <si>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</si>
  <si>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</si>
  <si>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</si>
  <si>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</si>
  <si>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</si>
  <si>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</si>
  <si>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</si>
  <si>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</si>
  <si>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</si>
  <si>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</si>
  <si>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</si>
  <si>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</si>
  <si>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</si>
  <si>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</si>
  <si>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</si>
  <si>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</si>
  <si>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</si>
  <si>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</si>
  <si>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</si>
  <si>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</si>
  <si>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</si>
  <si>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</si>
  <si>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</si>
  <si>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</si>
  <si>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</si>
  <si>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</si>
  <si>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</si>
  <si>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</si>
  <si>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</si>
  <si>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</si>
  <si>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</si>
  <si>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</si>
  <si>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</si>
  <si>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</si>
  <si>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</si>
  <si>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</si>
  <si>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</si>
  <si>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</si>
  <si>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</si>
  <si>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</si>
  <si>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</si>
  <si>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</si>
  <si>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</si>
  <si>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</si>
  <si>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</si>
  <si>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</si>
  <si>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</si>
  <si>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</si>
  <si>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</si>
  <si>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</si>
  <si>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</si>
  <si>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</si>
  <si>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</si>
  <si>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</si>
  <si>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</si>
  <si>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</si>
  <si>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</si>
  <si>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</si>
  <si>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</si>
  <si>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</si>
  <si>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</si>
  <si>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</si>
  <si>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</si>
  <si>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</si>
  <si>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</si>
  <si>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</si>
  <si>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</si>
  <si>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</si>
  <si>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</si>
  <si>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</si>
  <si>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</si>
  <si>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</si>
  <si>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</si>
  <si>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</si>
  <si>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</si>
  <si>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</si>
  <si>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</si>
  <si>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</si>
  <si>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</si>
  <si>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</si>
  <si>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</si>
  <si>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</si>
  <si>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</si>
  <si>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</si>
  <si>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</si>
  <si>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</si>
  <si>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</si>
  <si>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</si>
  <si>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</si>
  <si>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</si>
  <si>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</si>
  <si>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</si>
  <si>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</si>
  <si>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</si>
  <si>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</si>
  <si>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</si>
  <si>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</si>
  <si>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</si>
  <si>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</si>
  <si>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</si>
  <si>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</si>
  <si>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</si>
  <si>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</si>
  <si>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</si>
  <si>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</si>
  <si>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</si>
  <si>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</si>
  <si>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</si>
  <si>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</si>
  <si>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</si>
  <si>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</si>
  <si>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</si>
  <si>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</si>
  <si>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</si>
  <si>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</si>
  <si>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</si>
  <si>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</si>
  <si>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</si>
  <si>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</si>
  <si>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</si>
  <si>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</si>
  <si>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</si>
  <si>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</si>
  <si>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</si>
  <si>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</si>
  <si>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</si>
  <si>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</si>
  <si>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</si>
  <si>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</si>
  <si>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</si>
  <si>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</si>
  <si>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</si>
  <si>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</si>
  <si>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</si>
  <si>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</si>
  <si>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</si>
  <si>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</si>
  <si>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</si>
  <si>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</si>
  <si>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</si>
  <si>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</si>
  <si>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</si>
  <si>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</si>
  <si>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</si>
  <si>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</si>
  <si>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</si>
  <si>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</si>
  <si>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</si>
  <si>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</si>
  <si>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</si>
  <si>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</si>
  <si>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</si>
  <si>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</si>
  <si>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</si>
  <si>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</si>
  <si>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</si>
  <si>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</si>
  <si>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</si>
  <si>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</si>
  <si>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</si>
  <si>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</si>
  <si>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</si>
  <si>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</si>
  <si>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</si>
  <si>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</si>
  <si>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</si>
  <si>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</si>
  <si>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</si>
  <si>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</si>
  <si>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</si>
  <si>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</si>
  <si>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</si>
  <si>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</si>
  <si>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</si>
  <si>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</si>
  <si>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</si>
  <si>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</si>
  <si>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</si>
  <si>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</si>
  <si>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</si>
  <si>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</si>
  <si>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</si>
  <si>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</si>
  <si>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</si>
  <si>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</si>
  <si>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</si>
  <si>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</si>
  <si>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</si>
  <si>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</si>
  <si>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</si>
  <si>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</si>
  <si>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</si>
  <si>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</si>
  <si>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</si>
  <si>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</si>
  <si>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</si>
  <si>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</si>
  <si>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</si>
  <si>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</si>
  <si>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</si>
  <si>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</si>
  <si>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</si>
  <si>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</si>
  <si>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</si>
  <si>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</si>
  <si>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</si>
  <si>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</si>
  <si>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</si>
  <si>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</si>
  <si>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</si>
  <si>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</si>
  <si>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</si>
  <si>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</si>
  <si>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</si>
  <si>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</si>
  <si>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</si>
  <si>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</si>
  <si>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</si>
  <si>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</si>
  <si>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</si>
  <si>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</si>
  <si>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</si>
  <si>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</si>
  <si>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</si>
  <si>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</si>
  <si>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</si>
  <si>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</si>
  <si>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</si>
  <si>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</si>
  <si>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</si>
  <si>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</si>
  <si>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</si>
  <si>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</si>
  <si>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</si>
  <si>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</si>
  <si>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</si>
  <si>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</si>
  <si>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</si>
  <si>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</si>
  <si>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</si>
  <si>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</si>
  <si>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</si>
  <si>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</si>
  <si>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</si>
  <si>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</si>
  <si>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</si>
  <si>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</si>
  <si>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</si>
  <si>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</si>
  <si>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</si>
  <si>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</si>
  <si>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</si>
  <si>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</si>
  <si>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</si>
  <si>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</si>
  <si>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</si>
  <si>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</si>
  <si>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</si>
  <si>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</si>
  <si>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</si>
  <si>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</si>
  <si>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</si>
  <si>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</si>
  <si>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</si>
  <si>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</si>
  <si>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</si>
  <si>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</si>
  <si>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</si>
  <si>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</si>
  <si>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</si>
  <si>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</si>
  <si>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</si>
  <si>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</si>
  <si>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</si>
  <si>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</si>
  <si>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</si>
  <si>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</si>
  <si>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</si>
  <si>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</si>
  <si>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</si>
  <si>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</si>
  <si>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</si>
  <si>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</si>
  <si>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</si>
  <si>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</si>
  <si>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</si>
  <si>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</si>
  <si>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</si>
  <si>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</si>
  <si>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</si>
  <si>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</si>
  <si>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</si>
  <si>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</si>
  <si>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</si>
  <si>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</si>
  <si>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</si>
  <si>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</si>
  <si>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</si>
  <si>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</si>
  <si>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</si>
  <si>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</si>
  <si>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</si>
  <si>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</si>
  <si>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</si>
  <si>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</si>
  <si>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</si>
  <si>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</si>
  <si>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</si>
  <si>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</si>
  <si>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</si>
  <si>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</si>
  <si>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</si>
  <si>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</si>
  <si>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</si>
  <si>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</si>
  <si>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</si>
  <si>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</si>
  <si>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</si>
  <si>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</si>
  <si>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</si>
  <si>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</si>
  <si>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</si>
  <si>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</si>
  <si>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</si>
  <si>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</si>
  <si>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</si>
  <si>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</si>
  <si>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</si>
  <si>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</si>
  <si>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</si>
  <si>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</si>
  <si>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</si>
  <si>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</si>
  <si>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</si>
  <si>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</si>
  <si>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</si>
  <si>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</si>
  <si>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</si>
  <si>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</si>
  <si>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</si>
  <si>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</si>
  <si>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</si>
  <si>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</si>
  <si>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</si>
  <si>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</si>
  <si>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</si>
  <si>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</si>
  <si>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</si>
  <si>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</si>
  <si>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</si>
  <si>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</si>
  <si>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</si>
  <si>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</si>
  <si>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</si>
  <si>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</si>
  <si>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</si>
  <si>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</si>
  <si>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</si>
  <si>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</si>
  <si>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</si>
  <si>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</si>
  <si>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</si>
  <si>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</si>
  <si>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</si>
  <si>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</si>
  <si>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</si>
  <si>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</si>
  <si>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</si>
  <si>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</si>
  <si>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</si>
  <si>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</si>
  <si>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</si>
  <si>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</si>
  <si>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</si>
  <si>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</si>
  <si>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</si>
  <si>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</si>
  <si>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</si>
  <si>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</si>
  <si>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</si>
  <si>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</si>
  <si>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</si>
  <si>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</si>
  <si>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</si>
  <si>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</si>
  <si>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</si>
  <si>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</si>
  <si>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</si>
  <si>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</si>
  <si>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</si>
  <si>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</si>
  <si>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</si>
  <si>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</si>
  <si>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</si>
  <si>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</si>
  <si>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</si>
  <si>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</si>
  <si>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</si>
  <si>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</si>
  <si>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</si>
  <si>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</si>
  <si>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</si>
  <si>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</si>
  <si>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</si>
  <si>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</si>
  <si>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</si>
  <si>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</si>
  <si>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</si>
  <si>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</si>
  <si>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</si>
  <si>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</si>
  <si>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</si>
  <si>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</si>
  <si>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</si>
  <si>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</si>
  <si>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</si>
  <si>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</si>
  <si>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</si>
  <si>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</si>
  <si>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</si>
  <si>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</si>
  <si>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</si>
  <si>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</si>
  <si>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</si>
  <si>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</si>
  <si>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</si>
  <si>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</si>
  <si>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</si>
  <si>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</si>
  <si>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</si>
  <si>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</si>
  <si>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</si>
  <si>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</si>
  <si>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</si>
  <si>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</si>
  <si>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</si>
  <si>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</si>
  <si>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</si>
  <si>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</si>
  <si>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</si>
  <si>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</si>
  <si>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</si>
  <si>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</si>
  <si>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</si>
  <si>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</si>
  <si>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</si>
  <si>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</si>
  <si>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</si>
  <si>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</si>
  <si>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</si>
  <si>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</si>
  <si>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</si>
  <si>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</si>
  <si>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</si>
  <si>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</si>
  <si>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</si>
  <si>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</si>
  <si>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</si>
  <si>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</si>
  <si>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</si>
  <si>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</si>
  <si>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</si>
  <si>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</si>
  <si>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</si>
  <si>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</si>
  <si>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</si>
  <si>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</si>
  <si>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</si>
  <si>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</si>
  <si>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</si>
  <si>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</si>
  <si>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</si>
  <si>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</si>
  <si>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</si>
  <si>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</si>
  <si>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</si>
  <si>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</si>
  <si>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</si>
  <si>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</si>
  <si>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</si>
  <si>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</si>
  <si>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</si>
  <si>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</si>
  <si>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</si>
  <si>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</si>
  <si>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</si>
  <si>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</si>
  <si>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</si>
  <si>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</si>
  <si>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</si>
  <si>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</si>
  <si>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</si>
  <si>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</si>
  <si>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</si>
  <si>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</si>
  <si>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</si>
  <si>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</si>
  <si>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</si>
  <si>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</si>
  <si>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</si>
  <si>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</si>
  <si>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</si>
  <si>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</si>
  <si>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</si>
  <si>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</si>
  <si>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</si>
  <si>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</si>
  <si>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</si>
  <si>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</si>
  <si>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</si>
  <si>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</si>
  <si>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</si>
  <si>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</si>
  <si>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</si>
  <si>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</si>
  <si>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</si>
  <si>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</si>
  <si>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</si>
  <si>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</si>
  <si>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</si>
  <si>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</si>
  <si>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</si>
  <si>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</si>
  <si>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</si>
  <si>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</si>
  <si>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</si>
  <si>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</si>
  <si>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</si>
  <si>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</si>
  <si>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</si>
  <si>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</si>
  <si>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</si>
  <si>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</si>
  <si>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</si>
  <si>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</si>
  <si>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</si>
  <si>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</si>
  <si>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</si>
  <si>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</si>
  <si>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</si>
  <si>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</si>
  <si>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</si>
  <si>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</si>
  <si>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</si>
  <si>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</si>
  <si>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</si>
  <si>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</si>
  <si>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</si>
  <si>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</si>
  <si>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</si>
  <si>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</si>
  <si>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</si>
  <si>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</si>
  <si>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</si>
  <si>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</si>
  <si>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</si>
  <si>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</si>
  <si>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</si>
  <si>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</si>
  <si>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</si>
  <si>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</si>
  <si>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</si>
  <si>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</si>
  <si>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</si>
  <si>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</si>
  <si>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</si>
  <si>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</si>
  <si>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</si>
  <si>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</si>
  <si>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</si>
  <si>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</si>
  <si>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</si>
  <si>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</si>
  <si>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</si>
  <si>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</si>
  <si>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</si>
  <si>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</si>
  <si>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</si>
  <si>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</si>
  <si>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</si>
  <si>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</si>
  <si>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</si>
  <si>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</si>
  <si>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</si>
  <si>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</si>
  <si>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</si>
  <si>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</si>
  <si>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</si>
  <si>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</si>
  <si>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</si>
  <si>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</si>
  <si>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</si>
  <si>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</si>
  <si>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</si>
  <si>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</si>
  <si>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</si>
  <si>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</si>
  <si>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</si>
  <si>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</si>
  <si>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</si>
  <si>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</si>
  <si>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</si>
  <si>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</si>
  <si>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</si>
  <si>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</si>
  <si>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</si>
  <si>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</si>
  <si>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</si>
  <si>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</si>
  <si>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</si>
  <si>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</si>
  <si>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</si>
  <si>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</si>
  <si>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</si>
  <si>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</si>
  <si>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</si>
  <si>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</si>
  <si>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</si>
  <si>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</si>
  <si>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</si>
  <si>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</si>
  <si>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</si>
  <si>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</si>
  <si>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</si>
  <si>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</si>
  <si>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</si>
  <si>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</si>
  <si>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</si>
  <si>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</si>
  <si>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</si>
  <si>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</si>
  <si>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</si>
  <si>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</si>
  <si>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</si>
  <si>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</si>
  <si>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</si>
  <si>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</si>
  <si>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</si>
  <si>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</si>
  <si>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</si>
  <si>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</si>
  <si>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</si>
  <si>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</si>
  <si>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</si>
  <si>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</si>
  <si>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</si>
  <si>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</si>
  <si>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</si>
  <si>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</si>
  <si>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</si>
  <si>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</si>
  <si>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</si>
  <si>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</si>
  <si>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</si>
  <si>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</si>
  <si>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</si>
  <si>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</si>
  <si>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</si>
  <si>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</si>
  <si>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</si>
  <si>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</si>
  <si>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</si>
  <si>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</si>
  <si>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</si>
  <si>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</si>
  <si>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</si>
  <si>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</si>
  <si>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</si>
  <si>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</si>
  <si>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</si>
  <si>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</si>
  <si>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</si>
  <si>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</si>
  <si>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</si>
  <si>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</si>
  <si>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</si>
  <si>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</si>
  <si>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</si>
  <si>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</si>
  <si>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</si>
  <si>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</si>
  <si>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</si>
  <si>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</si>
  <si>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</si>
  <si>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</si>
  <si>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</si>
  <si>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</si>
  <si>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</si>
  <si>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</si>
  <si>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</si>
  <si>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</si>
  <si>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</si>
  <si>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</si>
  <si>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</si>
  <si>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</si>
  <si>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</si>
  <si>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</si>
  <si>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</si>
  <si>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</si>
  <si>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</si>
  <si>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</si>
  <si>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</si>
  <si>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</si>
  <si>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</si>
  <si>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</si>
  <si>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</si>
  <si>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</si>
  <si>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</si>
  <si>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</si>
  <si>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</si>
  <si>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</si>
  <si>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</si>
  <si>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</si>
  <si>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</si>
  <si>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</si>
  <si>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</si>
  <si>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</si>
  <si>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</si>
  <si>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</si>
  <si>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</si>
  <si>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</si>
  <si>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</si>
  <si>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</si>
  <si>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</si>
  <si>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</si>
  <si>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</si>
  <si>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</si>
  <si>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</si>
  <si>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</si>
  <si>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</si>
  <si>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</si>
  <si>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</si>
  <si>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</si>
  <si>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</si>
  <si>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</si>
  <si>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</si>
  <si>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</si>
  <si>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</si>
  <si>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</si>
  <si>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</si>
  <si>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</si>
  <si>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</si>
  <si>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</si>
  <si>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</si>
  <si>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</si>
  <si>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</si>
  <si>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</si>
  <si>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</si>
  <si>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</si>
  <si>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</si>
  <si>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</si>
  <si>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</si>
  <si>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</si>
  <si>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</si>
  <si>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</si>
  <si>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</si>
  <si>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</si>
  <si>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</si>
  <si>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</si>
  <si>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</si>
  <si>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</si>
  <si>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</si>
  <si>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</si>
  <si>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</si>
  <si>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</si>
  <si>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</si>
  <si>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</si>
  <si>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</si>
  <si>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</si>
  <si>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</si>
  <si>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</si>
  <si>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</si>
  <si>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</si>
  <si>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</si>
  <si>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</si>
  <si>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</si>
  <si>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</si>
  <si>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</si>
  <si>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</si>
  <si>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</si>
  <si>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</si>
  <si>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</si>
  <si>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</si>
  <si>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</si>
  <si>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</si>
  <si>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</si>
  <si>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</si>
  <si>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</si>
  <si>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</si>
  <si>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</si>
  <si>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</si>
  <si>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</si>
  <si>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</si>
  <si>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</si>
  <si>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</si>
  <si>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</si>
  <si>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</si>
  <si>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</si>
  <si>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</si>
  <si>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</si>
  <si>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</si>
  <si>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</si>
  <si>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</si>
  <si>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</si>
  <si>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</si>
  <si>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</si>
  <si>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</si>
  <si>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</si>
  <si>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</si>
  <si>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</si>
  <si>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</si>
  <si>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</si>
  <si>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</si>
  <si>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</si>
  <si>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</si>
  <si>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</si>
  <si>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</si>
  <si>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</si>
  <si>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</si>
  <si>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</si>
  <si>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</si>
  <si>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</si>
  <si>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</si>
  <si>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</si>
  <si>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</si>
  <si>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</si>
  <si>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</si>
  <si>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</si>
  <si>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</si>
  <si>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</si>
  <si>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</si>
  <si>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</si>
  <si>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</si>
  <si>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</si>
  <si>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</si>
  <si>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</si>
  <si>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</si>
  <si>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</si>
  <si>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</si>
  <si>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</si>
  <si>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</si>
  <si>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</si>
  <si>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</si>
  <si>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</si>
  <si>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</si>
  <si>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</si>
  <si>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</si>
  <si>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</si>
  <si>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</si>
  <si>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</si>
  <si>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</si>
  <si>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</si>
  <si>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</si>
  <si>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</si>
  <si>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</si>
  <si>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</si>
  <si>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</si>
  <si>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</si>
  <si>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</si>
  <si>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</si>
  <si>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</si>
  <si>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</si>
  <si>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</si>
  <si>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</si>
  <si>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</si>
  <si>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</si>
  <si>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</si>
  <si>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</si>
  <si>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</si>
  <si>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</si>
  <si>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</si>
  <si>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</si>
  <si>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</si>
  <si>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</si>
  <si>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</si>
  <si>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</si>
  <si>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</si>
  <si>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</si>
  <si>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</si>
  <si>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</si>
  <si>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</si>
  <si>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</si>
  <si>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</si>
  <si>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</si>
  <si>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</si>
  <si>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</si>
  <si>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</si>
  <si>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</si>
  <si>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</si>
  <si>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</si>
  <si>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</si>
  <si>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</si>
  <si>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</si>
  <si>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</si>
  <si>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</si>
  <si>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</si>
  <si>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</si>
  <si>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</si>
  <si>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</si>
  <si>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</si>
  <si>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</si>
  <si>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</si>
  <si>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</si>
  <si>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</si>
  <si>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</si>
  <si>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</si>
  <si>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</si>
  <si>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</si>
  <si>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</si>
  <si>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</si>
  <si>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</si>
  <si>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</si>
  <si>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</si>
  <si>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</si>
  <si>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</si>
  <si>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</si>
  <si>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</si>
  <si>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</si>
  <si>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</si>
  <si>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</si>
  <si>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</si>
  <si>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</si>
  <si>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</si>
  <si>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</si>
  <si>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</si>
  <si>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</si>
  <si>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</si>
  <si>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</si>
  <si>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</si>
  <si>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</si>
  <si>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</si>
  <si>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</si>
  <si>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</si>
  <si>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</si>
  <si>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</si>
  <si>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</si>
  <si>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</si>
  <si>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</si>
  <si>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</si>
  <si>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</si>
  <si>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</si>
  <si>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</si>
  <si>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</si>
  <si>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</si>
  <si>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</si>
  <si>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</si>
  <si>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</si>
  <si>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</si>
  <si>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</si>
  <si>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</si>
  <si>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</si>
  <si>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</si>
  <si>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</si>
  <si>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</si>
  <si>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</si>
  <si>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</si>
  <si>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</si>
  <si>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</si>
  <si>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</si>
  <si>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</si>
  <si>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</si>
  <si>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</si>
  <si>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</si>
  <si>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</si>
  <si>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</si>
  <si>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</si>
  <si>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</si>
  <si>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</si>
  <si>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</si>
  <si>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</si>
  <si>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</si>
  <si>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</si>
  <si>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</si>
  <si>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</si>
  <si>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</si>
  <si>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</si>
  <si>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</si>
  <si>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</si>
  <si>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</si>
  <si>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</si>
  <si>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</si>
  <si>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</si>
  <si>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</si>
  <si>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</si>
  <si>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</si>
  <si>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</si>
  <si>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</si>
  <si>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</si>
  <si>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</si>
  <si>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</si>
  <si>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</si>
  <si>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</si>
  <si>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</si>
  <si>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</si>
  <si>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</si>
  <si>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</si>
  <si>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</si>
  <si>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</si>
  <si>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</si>
  <si>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</si>
  <si>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</si>
  <si>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</si>
  <si>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</si>
  <si>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</si>
  <si>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</si>
  <si>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</si>
  <si>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</si>
  <si>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</si>
  <si>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</si>
  <si>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</si>
  <si>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</si>
  <si>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</si>
  <si>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</si>
  <si>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</si>
  <si>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</si>
  <si>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</si>
  <si>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</si>
  <si>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</si>
  <si>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</si>
  <si>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</si>
  <si>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</si>
  <si>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</si>
  <si>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</si>
  <si>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</si>
  <si>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</si>
  <si>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</si>
  <si>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</si>
  <si>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</si>
  <si>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</si>
  <si>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</si>
  <si>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</si>
  <si>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</si>
  <si>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</si>
  <si>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</si>
  <si>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</si>
  <si>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</si>
  <si>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</si>
  <si>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</si>
  <si>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</si>
  <si>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</si>
  <si>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</si>
  <si>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</si>
  <si>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</si>
  <si>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</si>
  <si>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</si>
  <si>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</si>
  <si>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</si>
  <si>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</si>
  <si>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</si>
  <si>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</si>
  <si>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</si>
  <si>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</si>
  <si>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</si>
  <si>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</si>
  <si>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</si>
  <si>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</si>
  <si>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</si>
  <si>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</si>
  <si>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</si>
  <si>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</si>
  <si>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</si>
  <si>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</si>
  <si>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</si>
  <si>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</si>
  <si>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</si>
  <si>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</si>
  <si>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</si>
  <si>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</si>
  <si>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</si>
  <si>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</si>
  <si>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</si>
  <si>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</si>
  <si>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</si>
  <si>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</si>
  <si>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</si>
  <si>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</si>
  <si>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</si>
  <si>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</si>
  <si>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</si>
  <si>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</si>
  <si>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</si>
  <si>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</si>
  <si>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</si>
  <si>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</si>
  <si>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</si>
  <si>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</si>
  <si>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</si>
  <si>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</si>
  <si>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</si>
  <si>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</si>
  <si>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</si>
  <si>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</si>
  <si>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</si>
  <si>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</si>
  <si>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</si>
  <si>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</si>
  <si>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</si>
  <si>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</si>
  <si>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</si>
  <si>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</si>
  <si>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</si>
  <si>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</si>
  <si>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</si>
  <si>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</si>
  <si>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</si>
  <si>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Column4</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</si>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</sst>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3"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19">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4">
    <cellStyle name="Good" xfId="3" builtinId="26"/>
    <cellStyle name="Hyperlink" xfId="1" builtinId="8"/>
    <cellStyle name="Input" xfId="2" builtinId="20"/>
    <cellStyle name="Normal" xfId="0" builtinId="0"/>
  </cellStyles>
  <dxfs count="49">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2</xdr:col>
      <xdr:colOff>881063</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4</xdr:col>
      <xdr:colOff>73424</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A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8"/>
    <tableColumn id="1" xr3:uid="{921CA10A-2901-4DAE-A530-BF0B02B224D2}" name="id" dataDxfId="47">
      <calculatedColumnFormula>LOWER(_xlfn.CONCAT("ait",LEFT(D3,1)&amp;"s"&amp;E3&amp;F3))</calculatedColumnFormula>
    </tableColumn>
    <tableColumn id="2" xr3:uid="{D9A32830-ABA6-41D5-9C8D-8A0C6682F82B}" name="Tiempo" dataDxfId="46"/>
    <tableColumn id="3" xr3:uid="{3E55F751-0E13-4158-B1E6-25386204563F}" name="semana" dataDxfId="45"/>
    <tableColumn id="4" xr3:uid="{F69152E6-D146-469B-B970-C48FBD5624DD}" name="año" dataDxfId="44"/>
    <tableColumn id="5" xr3:uid="{7B77C7B7-C297-4CE0-8ACB-FD151A4BAD8C}" name="Aleluya Año C" dataDxfId="43"/>
    <tableColumn id="6" xr3:uid="{7BBFEA5F-9E8A-4196-933B-8F9B3D50AC5C}" name="Cita" dataDxfId="42"/>
    <tableColumn id="7" xr3:uid="{7F2967E4-9E49-447A-9790-116E24674B1D}" name="Estado" dataDxfId="41"/>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0"/>
    <tableColumn id="3" xr3:uid="{ADBA58FD-0429-4D57-B7D3-AC6D7A799AFD}" name="Cantos" dataDxfId="39"/>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8"/>
    <tableColumn id="1" xr3:uid="{969AEAEF-98E2-4256-A2BA-491C5DBB435D}" name="id" dataDxfId="37">
      <calculatedColumnFormula>LOWER(_xlfn.CONCAT("ait",LEFT(D3,1)&amp;"s"&amp;E3&amp;F3))</calculatedColumnFormula>
    </tableColumn>
    <tableColumn id="2" xr3:uid="{F6CC32E4-7E20-4D29-AB2F-9FB5AD052C81}" name="Tiempo" dataDxfId="36"/>
    <tableColumn id="3" xr3:uid="{5783091E-D235-4DCD-9210-D14137F4C255}" name="semana" dataDxfId="35"/>
    <tableColumn id="4" xr3:uid="{B3F2A1DA-849B-453B-863A-BF6F6A76200C}" name="año" dataDxfId="34"/>
    <tableColumn id="5" xr3:uid="{4DD72F58-ABDF-464B-8E5C-E8891BCF1FD6}" name="Aleluya Año C" dataDxfId="33"/>
    <tableColumn id="6" xr3:uid="{B2CC7BC9-A1BA-4A10-A086-DDA5B7B35114}" name="Cita" dataDxfId="32"/>
    <tableColumn id="7" xr3:uid="{2A5028E0-F247-4E10-BB6F-E44914E438D9}" name="Estado" dataDxfId="3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0"/>
    <tableColumn id="2" xr3:uid="{61304003-6C37-4876-9E01-52AAFEE1502D}" name="ID" dataDxfId="29"/>
    <tableColumn id="3" xr3:uid="{46AD0CF9-9F35-4E11-A80E-B6931C340B6E}" name="Cantos" dataDxfId="28"/>
    <tableColumn id="14" xr3:uid="{2F838586-06C5-49D6-9770-AEF72BDBAFDF}" name="Subtitulo" dataDxfId="27"/>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6"/>
    <tableColumn id="12" xr3:uid="{FA0FAC69-D1C8-4EC4-808F-0E06F2EB0620}" name="Moments" dataDxfId="25">
      <calculatedColumnFormula>"""" &amp; _xlfn.TEXTJOIN(""",""",TRUE,Table223[[#This Row],[Categoria1]:[Categoria7]]) &amp; """"</calculatedColumnFormula>
    </tableColumn>
    <tableColumn id="15" xr3:uid="{B1CD2D35-41ED-4CB2-8C93-8B0B2DAEF2A7}" name="Content" dataDxfId="24"/>
    <tableColumn id="16" xr3:uid="{F964B80D-903A-48A9-99DB-BE282D0613F1}" name="CATEGORIA8" dataDxfId="23">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2"/>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1">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0"/>
    <tableColumn id="2" xr3:uid="{4FB9CD12-D9BF-4BB5-9C1C-DB7D977D5610}" name="id"/>
    <tableColumn id="17" xr3:uid="{C88D8CC7-A07B-4975-9C8A-0AB461DFEFD1}" name="NameNoSpace" dataDxfId="19">
      <calculatedColumnFormula>_xlfn.CONCAT("""",VLOOKUP(B3,'Index Web'!A$3:O$234,13,FALSE),"""",",")</calculatedColumnFormula>
    </tableColumn>
    <tableColumn id="5" xr3:uid="{19F27E10-5766-4AF0-AFA2-4D6B65192336}" name="titulo" dataDxfId="18">
      <calculatedColumnFormula>_xlfn.CONCAT("""titulo""",": ","""",VLOOKUP(B3,'Index Web'!A$3:L$234,3,FALSE),"""",",")</calculatedColumnFormula>
    </tableColumn>
    <tableColumn id="7" xr3:uid="{D7DB8BA2-4BAE-4EF4-8D6B-863949C200C5}" name="salmo" dataDxfId="17">
      <calculatedColumnFormula>_xlfn.CONCAT("""salmo""",": ","""",VLOOKUP(B3,'Index Web'!A$3:L$234,4,FALSE),"""",",")</calculatedColumnFormula>
    </tableColumn>
    <tableColumn id="8" xr3:uid="{D7FA7BF8-5643-46F4-A3A0-4F10CBCBABA4}" name="Letras" dataDxfId="16">
      <calculatedColumnFormula>_xlfn.CONCAT("""letra""",": ","""",Table46[[#This Row],[Pg]],"|",VLOOKUP(B3,'Index Web'!A$3:O$234,15,FALSE)," ",VLOOKUP(B3,'Index Web'!A$3:O$234,13,FALSE),"""",",")</calculatedColumnFormula>
    </tableColumn>
    <tableColumn id="9" xr3:uid="{5FFA4A0A-9793-475A-82C7-EC35DDF546F2}" name="URL" dataDxfId="15">
      <calculatedColumnFormula>_xlfn.CONCAT("""archivo""",": ","""/resucito/src/index.html?canto=",VLOOKUP(B3,'Index Web'!A$3:N$234,13,FALSE),"""","}," )</calculatedColumnFormula>
    </tableColumn>
    <tableColumn id="18" xr3:uid="{6382534F-A5A4-41B1-8CBD-A9F185BC6028}" name="Contenido del Codigo" dataDxfId="14">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P203" totalsRowShown="0">
  <autoFilter ref="B2:P203" xr:uid="{67DCDB43-C1E2-401D-B4E5-62B7D7B065A5}"/>
  <sortState xmlns:xlrd2="http://schemas.microsoft.com/office/spreadsheetml/2017/richdata2" ref="C3:J203">
    <sortCondition ref="C2:C203"/>
  </sortState>
  <tableColumns count="15">
    <tableColumn id="14" xr3:uid="{64AB9E72-363B-46B1-A4CD-9499A27CB4D7}" name="Code" dataDxfId="13"/>
    <tableColumn id="8" xr3:uid="{4484E5BD-85F9-49B3-8159-A5F363A24A95}" name="#" dataDxfId="12"/>
    <tableColumn id="1" xr3:uid="{D0672F18-3159-49E1-8031-1268B2A7BCB0}" name="id" dataDxfId="11">
      <calculatedColumnFormula>LOWER(_xlfn.CONCAT("ait",LEFT(E3,1)&amp;"s"&amp;F3&amp;G3))</calculatedColumnFormula>
    </tableColumn>
    <tableColumn id="2" xr3:uid="{239EEF76-F266-47F9-896F-3468C591E21C}" name="Tiempo" dataDxfId="10"/>
    <tableColumn id="3" xr3:uid="{A1C4D23C-0C03-465D-8CEF-860B185DECE0}" name="semana" dataDxfId="9"/>
    <tableColumn id="4" xr3:uid="{7C51504E-1653-4D6E-A44D-F60A54219A9C}" name="año" dataDxfId="8"/>
    <tableColumn id="5" xr3:uid="{653D1794-2D0D-4580-924D-D984A93D7975}" name="Aleluya Año C" dataDxfId="7"/>
    <tableColumn id="6" xr3:uid="{6018AA85-97F0-4940-81A6-6DD5C902B9D3}" name="Cita" dataDxfId="6"/>
    <tableColumn id="7" xr3:uid="{CD0C27F9-009D-48F4-A544-BD4FE1BBC834}" name="Estado" dataDxfId="5"/>
    <tableColumn id="9" xr3:uid="{046E3B88-C5A8-418F-8E62-973B229E4021}" name="Column1" dataDxfId="4">
      <calculatedColumnFormula>_xlfn.CONCAT(Table378[[#This Row],[id]]," ",Table378[[#This Row],[Aleluya Año C]]," ",Table378[[#This Row],[Cita]])</calculatedColumnFormula>
    </tableColumn>
    <tableColumn id="10" xr3:uid="{F7722EB0-BC07-4972-9F6F-8E75127DF174}" name="code2" dataDxfId="3"/>
    <tableColumn id="11" xr3:uid="{0C1145F6-7226-4158-BB3E-4947092C5BA7}" name="Column2" dataDxfId="2">
      <calculatedColumnFormula>Table378[[#This Row],[code2]]=N3</calculatedColumnFormula>
    </tableColumn>
    <tableColumn id="12" xr3:uid="{E4D2CB7C-B84B-4B4F-A79B-61FEB7639713}" name="Column3"/>
    <tableColumn id="13" xr3:uid="{9322167A-402B-498E-93CB-BFD4A3597D6C}" name="Column4" dataDxfId="1"/>
    <tableColumn id="15" xr3:uid="{AB8DA053-28FC-45C6-BEBA-8F654C560AAD}" name="Column5" dataDxfId="0">
      <calculatedColumnFormula>LOWER(_xlfn.CONCAT("ait",LEFT(E3,1)&amp;"s"))</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table" Target="../tables/table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17" t="str" cm="1">
        <f t="array" aca="1" ref="C1" ca="1">MID(CELL("filename", B1), FIND("]", CELL("filename", B1)) + 1, 255)</f>
        <v>Indice</v>
      </c>
      <c r="D1" s="117"/>
      <c r="E1" s="117"/>
      <c r="F1" s="117"/>
      <c r="G1" s="117"/>
      <c r="H1" s="117"/>
    </row>
    <row r="2" spans="1:8" ht="26.15" customHeight="1" x14ac:dyDescent="0.7">
      <c r="A2" s="36" t="s">
        <v>1124</v>
      </c>
      <c r="B2" s="36"/>
      <c r="C2" s="36"/>
      <c r="D2" s="36"/>
      <c r="E2" s="36"/>
      <c r="F2" s="37"/>
      <c r="G2" s="37"/>
      <c r="H2" s="37"/>
    </row>
    <row r="3" spans="1:8" ht="26.15" customHeight="1" x14ac:dyDescent="0.7">
      <c r="A3" s="36" t="s">
        <v>2342</v>
      </c>
      <c r="B3" s="36"/>
      <c r="C3" s="36"/>
      <c r="D3" s="36"/>
      <c r="E3" s="36"/>
      <c r="F3" s="37"/>
      <c r="G3" s="37"/>
      <c r="H3" s="37"/>
    </row>
    <row r="4" spans="1:8" ht="26.15" customHeight="1" x14ac:dyDescent="0.7">
      <c r="A4" s="36" t="s">
        <v>1200</v>
      </c>
      <c r="B4" s="36"/>
      <c r="C4" s="36"/>
      <c r="D4" s="36"/>
      <c r="E4" s="36"/>
      <c r="F4" s="37"/>
      <c r="G4" s="37"/>
      <c r="H4" s="37"/>
    </row>
    <row r="5" spans="1:8" ht="26.15" customHeight="1" x14ac:dyDescent="0.7">
      <c r="A5" s="36" t="s">
        <v>2321</v>
      </c>
      <c r="B5" s="36"/>
      <c r="C5" s="36"/>
      <c r="D5" s="36"/>
      <c r="E5" s="36"/>
      <c r="F5" s="37"/>
      <c r="G5" s="37"/>
      <c r="H5" s="37"/>
    </row>
    <row r="6" spans="1:8" ht="26.15" customHeight="1" x14ac:dyDescent="0.7">
      <c r="A6" s="36" t="s">
        <v>979</v>
      </c>
      <c r="B6" s="36"/>
      <c r="C6" s="36"/>
      <c r="D6" s="36"/>
      <c r="E6" s="36"/>
      <c r="F6" s="37"/>
      <c r="G6" s="37"/>
      <c r="H6" s="37"/>
    </row>
    <row r="7" spans="1:8" ht="26.15" customHeight="1" x14ac:dyDescent="0.7">
      <c r="A7" s="36" t="s">
        <v>1448</v>
      </c>
      <c r="B7" s="36"/>
      <c r="C7" s="36"/>
      <c r="D7" s="36"/>
      <c r="E7" s="36"/>
      <c r="F7" s="37"/>
      <c r="G7" s="37"/>
      <c r="H7" s="37"/>
    </row>
    <row r="8" spans="1:8" ht="26.15" customHeight="1" x14ac:dyDescent="0.7">
      <c r="A8" s="36" t="s">
        <v>980</v>
      </c>
      <c r="B8" s="36"/>
      <c r="C8" s="36"/>
      <c r="D8" s="36"/>
      <c r="E8" s="36"/>
      <c r="F8" s="37"/>
      <c r="G8" s="37"/>
      <c r="H8" s="37"/>
    </row>
    <row r="9" spans="1:8" ht="26.15" customHeight="1" x14ac:dyDescent="0.7">
      <c r="A9" s="36" t="s">
        <v>981</v>
      </c>
      <c r="B9" s="36"/>
      <c r="C9" s="36"/>
      <c r="D9" s="36"/>
      <c r="E9" s="36"/>
      <c r="F9" s="37"/>
      <c r="G9" s="37"/>
      <c r="H9" s="37"/>
    </row>
    <row r="10" spans="1:8" ht="26.15" customHeight="1" x14ac:dyDescent="0.7">
      <c r="A10" s="36" t="s">
        <v>982</v>
      </c>
      <c r="B10" s="36"/>
      <c r="C10" s="36"/>
      <c r="D10" s="36"/>
      <c r="E10" s="37"/>
      <c r="F10" s="37"/>
      <c r="G10" s="37"/>
      <c r="H10" s="37"/>
    </row>
    <row r="11" spans="1:8" ht="26.15" customHeight="1" x14ac:dyDescent="0.7">
      <c r="A11" s="36" t="s">
        <v>1076</v>
      </c>
      <c r="B11" s="36"/>
      <c r="C11" s="36"/>
      <c r="D11" s="36"/>
      <c r="E11" s="37"/>
      <c r="F11" s="37"/>
      <c r="G11" s="37"/>
      <c r="H11" s="37"/>
    </row>
    <row r="12" spans="1:8" ht="26.15" customHeight="1" x14ac:dyDescent="0.7">
      <c r="A12" s="36" t="s">
        <v>1197</v>
      </c>
      <c r="B12" s="36"/>
      <c r="C12" s="36"/>
      <c r="D12" s="36"/>
      <c r="E12" s="37"/>
      <c r="F12" s="37"/>
      <c r="G12" s="37"/>
      <c r="H12" s="37"/>
    </row>
    <row r="13" spans="1:8" ht="26.15" customHeight="1" x14ac:dyDescent="0.7">
      <c r="A13" s="36" t="s">
        <v>1198</v>
      </c>
      <c r="B13" s="36"/>
      <c r="C13" s="36"/>
      <c r="D13" s="36"/>
      <c r="E13" s="37"/>
      <c r="F13" s="37"/>
      <c r="G13" s="37"/>
      <c r="H13" s="37"/>
    </row>
    <row r="14" spans="1:8" ht="26.15" customHeight="1" x14ac:dyDescent="0.7">
      <c r="A14" s="36" t="s">
        <v>1121</v>
      </c>
      <c r="B14" s="36"/>
      <c r="C14" s="36"/>
      <c r="D14" s="36"/>
      <c r="E14" s="37"/>
      <c r="F14" s="37"/>
      <c r="G14" s="37"/>
      <c r="H14" s="37"/>
    </row>
    <row r="15" spans="1:8" ht="26.15" customHeight="1" x14ac:dyDescent="0.7">
      <c r="A15" s="36" t="s">
        <v>1122</v>
      </c>
      <c r="B15" s="36"/>
      <c r="C15" s="36"/>
      <c r="D15" s="36"/>
      <c r="E15" s="37"/>
      <c r="F15" s="37"/>
      <c r="G15" s="37"/>
      <c r="H15" s="37"/>
    </row>
    <row r="16" spans="1:8" ht="26.15" customHeight="1" x14ac:dyDescent="0.7">
      <c r="A16" s="36" t="s">
        <v>227</v>
      </c>
      <c r="B16" s="36"/>
      <c r="C16" s="36"/>
      <c r="D16" s="36"/>
      <c r="E16" s="37"/>
      <c r="F16" s="37"/>
      <c r="G16" s="37"/>
      <c r="H16" s="37"/>
    </row>
    <row r="17" spans="1:8" ht="26.15" customHeight="1" x14ac:dyDescent="0.7">
      <c r="A17" s="36" t="s">
        <v>228</v>
      </c>
      <c r="B17" s="36"/>
      <c r="C17" s="36"/>
      <c r="D17" s="36"/>
      <c r="E17" s="37"/>
      <c r="F17" s="37"/>
      <c r="G17" s="37"/>
      <c r="H17" s="37"/>
    </row>
    <row r="18" spans="1:8" ht="26.15" customHeight="1" x14ac:dyDescent="0.7">
      <c r="A18" s="36" t="s">
        <v>1154</v>
      </c>
      <c r="B18" s="36"/>
      <c r="C18" s="36"/>
      <c r="D18" s="36"/>
      <c r="E18" s="37"/>
      <c r="F18" s="37"/>
      <c r="G18" s="37"/>
      <c r="H18" s="37"/>
    </row>
    <row r="19" spans="1:8" ht="26.15" customHeight="1" x14ac:dyDescent="0.7">
      <c r="A19" s="36" t="s">
        <v>1123</v>
      </c>
      <c r="B19" s="36"/>
      <c r="C19" s="36"/>
      <c r="D19" s="36"/>
      <c r="E19" s="37"/>
      <c r="F19" s="37"/>
      <c r="G19" s="37"/>
      <c r="H19" s="37"/>
    </row>
    <row r="20" spans="1:8" ht="25" x14ac:dyDescent="0.7">
      <c r="A20" s="36" t="s">
        <v>1077</v>
      </c>
      <c r="B20" s="36"/>
      <c r="C20" s="36"/>
      <c r="D20" s="36"/>
      <c r="E20" s="36"/>
      <c r="F20" s="36"/>
      <c r="G20" s="36"/>
      <c r="H20" s="36"/>
    </row>
    <row r="21" spans="1:8" ht="25" x14ac:dyDescent="0.7">
      <c r="A21" s="36" t="s">
        <v>1047</v>
      </c>
      <c r="B21" s="36"/>
      <c r="C21" s="36"/>
      <c r="D21" s="36"/>
      <c r="E21" s="36"/>
      <c r="F21" s="36"/>
      <c r="G21" s="36"/>
      <c r="H21" s="36"/>
    </row>
    <row r="22" spans="1:8" ht="25" x14ac:dyDescent="0.7">
      <c r="A22" s="36" t="s">
        <v>1078</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2343</v>
      </c>
      <c r="B25" s="36"/>
      <c r="C25" s="36"/>
      <c r="D25" s="36"/>
      <c r="E25" s="36"/>
      <c r="F25" s="36"/>
      <c r="G25" s="36"/>
      <c r="H25" s="36"/>
    </row>
    <row r="26" spans="1:8" ht="25" x14ac:dyDescent="0.7">
      <c r="A26" s="36" t="s">
        <v>2338</v>
      </c>
      <c r="B26" s="36"/>
      <c r="C26" s="36"/>
      <c r="D26" s="36"/>
      <c r="E26" s="36"/>
      <c r="F26" s="36"/>
      <c r="G26" s="36"/>
      <c r="H26" s="36"/>
    </row>
    <row r="27" spans="1:8" ht="25" x14ac:dyDescent="0.7">
      <c r="A27" s="36"/>
      <c r="B27" s="36"/>
      <c r="C27" s="36"/>
      <c r="D27" s="36"/>
      <c r="E27" s="36"/>
      <c r="F27" s="36"/>
      <c r="G27" s="36"/>
      <c r="H27" s="36"/>
    </row>
    <row r="28" spans="1:8" ht="25" x14ac:dyDescent="0.7">
      <c r="A28" s="36"/>
      <c r="B28" s="36"/>
      <c r="C28" s="36"/>
      <c r="D28" s="36"/>
      <c r="E28" s="36"/>
      <c r="F28" s="36"/>
      <c r="G28" s="36"/>
      <c r="H28" s="36"/>
    </row>
    <row r="29" spans="1:8" ht="25" x14ac:dyDescent="0.7">
      <c r="A29" s="36"/>
      <c r="B29" s="36"/>
      <c r="C29" s="36"/>
      <c r="D29" s="36"/>
      <c r="E29" s="36"/>
      <c r="F29" s="36"/>
      <c r="G29" s="36"/>
      <c r="H29" s="36"/>
    </row>
    <row r="30" spans="1:8" ht="25" x14ac:dyDescent="0.7">
      <c r="A30" s="36"/>
      <c r="B30" s="36"/>
      <c r="C30" s="36"/>
      <c r="D30" s="36"/>
      <c r="E30" s="36"/>
      <c r="F30" s="36"/>
      <c r="G30" s="36"/>
      <c r="H30" s="36"/>
    </row>
    <row r="31" spans="1:8" ht="25" x14ac:dyDescent="0.7">
      <c r="A31" s="36"/>
      <c r="B31" s="36"/>
      <c r="C31" s="36"/>
      <c r="D31" s="36"/>
      <c r="E31" s="36"/>
      <c r="F31" s="36"/>
      <c r="G31" s="36"/>
      <c r="H31" s="36"/>
    </row>
    <row r="32" spans="1:8" ht="25" x14ac:dyDescent="0.7">
      <c r="A32" s="36"/>
      <c r="B32" s="36"/>
      <c r="C32" s="36"/>
      <c r="D32" s="36"/>
      <c r="E32" s="36"/>
      <c r="F32" s="36"/>
      <c r="G32" s="36"/>
      <c r="H32" s="36"/>
    </row>
    <row r="33" spans="1:8" ht="25" x14ac:dyDescent="0.7">
      <c r="A33" s="36"/>
      <c r="B33" s="36"/>
      <c r="C33" s="36"/>
      <c r="D33" s="36"/>
      <c r="E33" s="36"/>
      <c r="F33" s="36"/>
      <c r="G33" s="36"/>
      <c r="H33" s="36"/>
    </row>
    <row r="34" spans="1:8" ht="25" x14ac:dyDescent="0.7">
      <c r="A34" s="36"/>
      <c r="B34" s="36"/>
      <c r="C34" s="36"/>
      <c r="D34" s="36"/>
      <c r="E34" s="36"/>
      <c r="F34" s="36"/>
      <c r="G34" s="36"/>
      <c r="H34" s="36"/>
    </row>
    <row r="35" spans="1:8" ht="25" x14ac:dyDescent="0.7">
      <c r="A35" s="36"/>
      <c r="B35" s="36"/>
      <c r="C35" s="36"/>
      <c r="D35" s="36"/>
      <c r="E35" s="36"/>
      <c r="F35" s="36"/>
      <c r="G35" s="36"/>
      <c r="H35" s="36"/>
    </row>
    <row r="36" spans="1:8" ht="25" x14ac:dyDescent="0.7">
      <c r="A36" s="36"/>
      <c r="B36" s="36"/>
      <c r="C36" s="36"/>
      <c r="D36" s="36"/>
      <c r="E36" s="36"/>
      <c r="F36" s="36"/>
      <c r="G36" s="36"/>
      <c r="H36" s="36"/>
    </row>
    <row r="37" spans="1:8" ht="25" x14ac:dyDescent="0.7">
      <c r="A37" s="36"/>
      <c r="B37" s="36"/>
      <c r="C37" s="36"/>
      <c r="D37" s="36"/>
      <c r="E37" s="36"/>
      <c r="F37" s="36"/>
      <c r="G37" s="36"/>
      <c r="H37" s="36"/>
    </row>
    <row r="38" spans="1:8" ht="25" x14ac:dyDescent="0.7">
      <c r="A38" s="36"/>
      <c r="B38" s="36"/>
      <c r="C38" s="36"/>
      <c r="D38" s="36"/>
      <c r="E38" s="36"/>
      <c r="F38" s="36"/>
      <c r="G38" s="36"/>
      <c r="H38" s="36"/>
    </row>
    <row r="39" spans="1:8" ht="25" x14ac:dyDescent="0.7">
      <c r="A39" s="36"/>
      <c r="B39" s="36"/>
      <c r="C39" s="36"/>
      <c r="D39" s="36"/>
      <c r="E39" s="36"/>
      <c r="F39" s="36"/>
      <c r="G39" s="36"/>
      <c r="H39" s="36"/>
    </row>
    <row r="40" spans="1:8" ht="25" x14ac:dyDescent="0.7">
      <c r="A40" s="36"/>
      <c r="B40" s="36"/>
      <c r="C40" s="36"/>
      <c r="D40" s="36"/>
      <c r="E40" s="36"/>
      <c r="F40" s="36"/>
      <c r="G40" s="36"/>
      <c r="H40" s="36"/>
    </row>
  </sheetData>
  <mergeCells count="1">
    <mergeCell ref="C1:H1"/>
  </mergeCells>
  <hyperlinks>
    <hyperlink ref="A2" location="'code'!A3" display="'code'!A3" xr:uid="{DE0F2C96-3D22-415E-9C96-CAD07B86C279}"/>
    <hyperlink ref="A3" location="'Aleluya Interleccional (2)'!A3" display="'Aleluya Interleccional (2)'!A3" xr:uid="{74EF2B80-C0A9-47C3-948D-254EAC92E0AB}"/>
    <hyperlink ref="A4" location="'Aleluya'!A3" display="'Aleluya'!A3" xr:uid="{F0CD25B5-DE52-45C9-8810-73E26CCB2684}"/>
    <hyperlink ref="A5" location="'Sheet1'!A3" display="'Sheet1'!A3" xr:uid="{060EFA98-E7EF-4E0C-BEF6-15409BC547AB}"/>
    <hyperlink ref="A6" location="'Index'!A3" display="'Index'!A3" xr:uid="{94E7F70D-DE60-41CF-A08D-44CB01F2E414}"/>
    <hyperlink ref="A7" location="'Aleluya-NoOrganizado'!A3" display="'Aleluya-NoOrganizado'!A3" xr:uid="{8932134F-39A2-49F3-867B-A23881F31CCB}"/>
    <hyperlink ref="A8" location="'Index Web'!A3" display="'Index Web'!A3" xr:uid="{9F81BC05-0AE3-46EE-9A15-DDC93800220D}"/>
    <hyperlink ref="A9" location="'cantosJS'!A3" display="'cantosJS'!A3" xr:uid="{8A0F4EC1-44AB-4B6A-9AF0-F2685E06A3D8}"/>
    <hyperlink ref="A10" location="'Find'!A3" display="'Find'!A3" xr:uid="{4087F79C-0934-4ECC-8D3F-934269C0726B}"/>
    <hyperlink ref="A11" location="'html'!A3" display="'html'!A3" xr:uid="{0C846DE3-7C8E-4A20-BD10-A0221BEAB346}"/>
    <hyperlink ref="A12" location="'ALELUYA INTERLECCIONAL s22'!A3" display="'ALELUYA INTERLECCIONAL s22'!A3" xr:uid="{B8210E8B-FB88-4A2B-9A0E-6618F5442D98}"/>
    <hyperlink ref="A13" location="'GLORIA A DIOS EN LO ALTO DEL CI'!A3" display="'GLORIA A DIOS EN LO ALTO DEL CI'!A3" xr:uid="{B3F5EF39-02A0-4A64-87C7-3AC0A6D21D38}"/>
    <hyperlink ref="A14" location="'SANTO PALOMERAS 65 '!A3" display="'SANTO PALOMERAS 65 '!A3" xr:uid="{F20721A3-D05C-47C0-9E01-3D74D0451E40}"/>
    <hyperlink ref="A15" location="'SANTO MELODÍA HEBRAICA'!A3" display="'SANTO MELODÍA HEBRAICA'!A3" xr:uid="{BB292EB1-6AB3-4F33-A550-FBF46075FCE4}"/>
    <hyperlink ref="A16" location="'Santo Palestina 74'!A3" display="'Santo Palestina 74'!A3" xr:uid="{0127EBEC-C513-4F2D-A95E-FF927ECD80B6}"/>
    <hyperlink ref="A17" location="'Santo Roma 77'!A3" display="'Santo Roma 77'!A3" xr:uid="{7AA34F44-E9F6-40FE-9E79-D6A3AA033D97}"/>
    <hyperlink ref="A18" location="'SANTO 1982'!A3" display="'SANTO 1982'!A3" xr:uid="{C08EAD48-60A5-4CED-8F6A-48A719D54EBC}"/>
    <hyperlink ref="A19" location="'SANTO 1988'!A3" display="'SANTO 1988'!A3" xr:uid="{007E9A5B-6173-4155-B49B-47B66D0FE975}"/>
    <hyperlink ref="A20" location="'DICE EL SEÑOR A MI SEÑOR'!A3" display="'DICE EL SEÑOR A MI SEÑOR'!A3" xr:uid="{FF0C15C8-AAAD-46D3-A333-44EAB6CAE910}"/>
    <hyperlink ref="A21" location="'DICHOSO EL HOMBRE'!A3" display="'DICHOSO EL HOMBRE'!A3" xr:uid="{C195D79C-5E09-4176-AD0B-59CAD147C974}"/>
    <hyperlink ref="A22" location="'MARIA, MADRE MÍA'!A3" display="'MARIA, MADRE MÍA'!A3" xr:uid="{A0A49EFF-C9B8-4F24-B420-119C75501D43}"/>
    <hyperlink ref="A23" location="'OH LUZ GOZOSA'!A3" display="'OH LUZ GOZOSA'!A3" xr:uid="{77B3A327-5CED-4631-99BC-DDD6730CF7D4}"/>
    <hyperlink ref="A24" location="'INVOCACIÓN AL ESPIRITU SANTO'!A3" display="'INVOCACIÓN AL ESPIRITU SANTO'!A3" xr:uid="{B5084F34-8BF9-4411-BC09-92BB679E4482}"/>
    <hyperlink ref="A25" location="'Aleluya Interleccional'!A3" display="'Aleluya Interleccional'!A3" xr:uid="{888AC288-26E1-48DA-AD2F-DC66AF2EC8DB}"/>
    <hyperlink ref="A26" location="'Aleluya Interleccional'!A3" display="'Aleluya Interleccional'!A3" xr:uid="{B34643FD-2055-4188-AAD8-2B0D4D49C47B}"/>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2338</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VLOOKUP(B27,Table4[],13,FALSE)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18" t="s">
        <v>973</v>
      </c>
      <c r="E1" s="118"/>
      <c r="F1" s="118"/>
      <c r="G1" s="118"/>
      <c r="H1" s="118"/>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 x14ac:dyDescent="0.35">
      <c r="B27">
        <f ca="1">+C1+1</f>
        <v>181</v>
      </c>
      <c r="C27" t="str">
        <f ca="1">VLOOKUP(B27,Table4[],13,FALSE)</f>
        <v>"/resucito/src/index.html?canto=aleluyapascual"</v>
      </c>
      <c r="L27" s="47" t="str">
        <f ca="1">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"/resucito/src/index.html?canto=credo"</v>
      </c>
      <c r="L26" s="47" t="str">
        <f>_xlfn.CONCAT("        ant: ",C26,",")</f>
        <v xml:space="preserve">        ant: "/resucito/src/index.html?canto=credo",</v>
      </c>
    </row>
    <row r="27" spans="2:40" ht="23" x14ac:dyDescent="0.35">
      <c r="B27">
        <f>+C1+1</f>
        <v>189</v>
      </c>
      <c r="C27" t="str">
        <f>VLOOKUP(B27,Table4[],13,FALSE)</f>
        <v>"/resucito/src/index.html?canto=letaniasdelossantos"</v>
      </c>
      <c r="L27" s="47" t="str">
        <f>_xlfn.CONCAT("        sig: ",C27,",")</f>
        <v xml:space="preserve">        sig: "/resucito/src/index.html?canto=letaniasdelossantos",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 x14ac:dyDescent="0.35">
      <c r="C8" t="str">
        <f ca="1">PROPER(L1)</f>
        <v>Letanías De Los Santos</v>
      </c>
      <c r="L8" s="47" t="str">
        <f ca="1">_xlfn.CONCAT("        tt: ","""",C8,"""",",")</f>
        <v xml:space="preserve">        tt: "Letanías De Los Santos",</v>
      </c>
    </row>
    <row r="9" spans="2:32" ht="23" x14ac:dyDescent="0.35">
      <c r="C9" t="str">
        <f ca="1">PROPER(L1)</f>
        <v>Letanías De Los Santos</v>
      </c>
      <c r="L9" s="47" t="str">
        <f ca="1">_xlfn.CONCAT("        title: ","""",C9,"""",",")</f>
        <v xml:space="preserve">        title: "Letanías De Los Santos",</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189</v>
      </c>
      <c r="L16" s="47" t="str">
        <f ca="1">_xlfn.CONCAT("        dbno: ","""",C16,"""",",")</f>
        <v xml:space="preserve">        dbno: "189",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letaniasdelossantos</v>
      </c>
      <c r="L19" s="47" t="str">
        <f ca="1">_xlfn.CONCAT("        audioSrc: ","""/audio/",C19,".mp3""",",")</f>
        <v xml:space="preserve">        audioSrc: "/audio/letaniasdelossantos.mp3",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187</v>
      </c>
      <c r="C26" t="str">
        <f ca="1">VLOOKUP(B26,Table4[],13,FALSE)</f>
        <v>"/resucito/src/index.html?canto=credo"</v>
      </c>
      <c r="L26" s="47" t="str">
        <f ca="1">_xlfn.CONCAT("        ant: ",C26,",")</f>
        <v xml:space="preserve">        ant: "/resucito/src/index.html?canto=credo",</v>
      </c>
    </row>
    <row r="27" spans="2:40" ht="23" x14ac:dyDescent="0.35">
      <c r="B27">
        <f ca="1">+C1+1</f>
        <v>190</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LETANÍAS DE LOS SANTOS</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189</v>
      </c>
      <c r="C26" t="str">
        <f ca="1">VLOOKUP(B26,Table4[],13,FALSE)</f>
        <v>"/resucito/src/index.html?canto=letaniasdelossantos"</v>
      </c>
      <c r="L26" s="47" t="str">
        <f ca="1">_xlfn.CONCAT("        ant: ",C26,",")</f>
        <v xml:space="preserve">        ant: "/resucito/src/index.html?canto=letaniasdelossantos",</v>
      </c>
    </row>
    <row r="27" spans="2:40" ht="23" x14ac:dyDescent="0.35">
      <c r="B27">
        <f ca="1">+C1+1</f>
        <v>191</v>
      </c>
      <c r="C27" t="str">
        <f ca="1">VLOOKUP(B27,Table4[],13,FALSE)</f>
        <v>"/resucito/src/index.html?canto=letaniaspenitencialesi"</v>
      </c>
      <c r="L27" s="47" t="str">
        <f ca="1">_xlfn.CONCAT("        sig: ",C27,",")</f>
        <v xml:space="preserve">        sig: "/resucito/src/index.html?canto=letaniaspenitencialesi",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e">
        <f ca="1">_xlfn.CONCAT("]}, // ULTIMA LINEA DEL CANTO: ",L1)</f>
        <v>#N/A</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 x14ac:dyDescent="0.35">
      <c r="C8" t="str">
        <f ca="1">PROPER(L1)</f>
        <v>Letanías Penitenciales I</v>
      </c>
      <c r="L8" s="47" t="str">
        <f ca="1">_xlfn.CONCAT("        tt: ","""",C8,"""",",")</f>
        <v xml:space="preserve">        tt: "Letanías Penitenciales I",</v>
      </c>
    </row>
    <row r="9" spans="2:32" ht="23" x14ac:dyDescent="0.35">
      <c r="C9" t="str">
        <f ca="1">PROPER(L1)</f>
        <v>Letanías Penitenciales I</v>
      </c>
      <c r="L9" s="47" t="str">
        <f ca="1">_xlfn.CONCAT("        title: ","""",C9,"""",",")</f>
        <v xml:space="preserve">        title: "Letanías Penitenciales I",</v>
      </c>
    </row>
    <row r="10" spans="2:32" ht="23" x14ac:dyDescent="0.35">
      <c r="C10" t="str">
        <f ca="1">VLOOKUP(C1,Table223[],4,FALSE)</f>
        <v>Letanía para la Celebración Penitencial – modelo abreviado</v>
      </c>
      <c r="L10" s="47" t="str">
        <f ca="1">_xlfn.CONCAT("        ","subtitle: ","""",C10,"""",",")</f>
        <v xml:space="preserve">        subtitle: "Letanía para la Celebración Penitencial – modelo abreviado",</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191</v>
      </c>
      <c r="L16" s="47" t="str">
        <f ca="1">_xlfn.CONCAT("        dbno: ","""",C16,"""",",")</f>
        <v xml:space="preserve">        dbno: "191",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v>
      </c>
      <c r="L19" s="47" t="str">
        <f ca="1">_xlfn.CONCAT("        audioSrc: ","""/audio/",C19,".mp3""",",")</f>
        <v xml:space="preserve">        audioSrc: "/audio/letaniaspenitencialesi.mp3",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190</v>
      </c>
      <c r="C26" t="e">
        <f ca="1">VLOOKUP(B26,Table4[],13,FALSE)</f>
        <v>#N/A</v>
      </c>
      <c r="L26" s="47" t="e">
        <f ca="1">_xlfn.CONCAT("        ant: ",C26,",")</f>
        <v>#N/A</v>
      </c>
    </row>
    <row r="27" spans="2:40" ht="23" x14ac:dyDescent="0.35">
      <c r="B27">
        <f ca="1">+C1+1</f>
        <v>192</v>
      </c>
      <c r="C27" t="str">
        <f ca="1">VLOOKUP(B27,Table4[],13,FALSE)</f>
        <v>"/resucito/src/index.html?canto=letaniaspenitencialesii"</v>
      </c>
      <c r="L27" s="47" t="str">
        <f ca="1">_xlfn.CONCAT("        sig: ",C27,",")</f>
        <v xml:space="preserve">        sig: "/resucito/src/index.html?canto=letaniaspenitencialesii",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LETANÍAS PENITENCIALES I</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 x14ac:dyDescent="0.35">
      <c r="C8" t="str">
        <f ca="1">PROPER(L1)</f>
        <v>Letanías Penitenciales Ii</v>
      </c>
      <c r="L8" s="47" t="str">
        <f ca="1">_xlfn.CONCAT("        tt: ","""",C8,"""",",")</f>
        <v xml:space="preserve">        tt: "Letanías Penitenciales Ii",</v>
      </c>
    </row>
    <row r="9" spans="2:32" ht="23" x14ac:dyDescent="0.35">
      <c r="C9" t="str">
        <f ca="1">PROPER(L1)</f>
        <v>Letanías Penitenciales Ii</v>
      </c>
      <c r="L9" s="47" t="str">
        <f ca="1">_xlfn.CONCAT("        title: ","""",C9,"""",",")</f>
        <v xml:space="preserve">        title: "Letanías Penitenciales Ii",</v>
      </c>
    </row>
    <row r="10" spans="2:32" ht="23" x14ac:dyDescent="0.35">
      <c r="C10" t="str">
        <f ca="1">VLOOKUP(C1,Table223[],4,FALSE)</f>
        <v>Letanía para la Celebración Penitencial</v>
      </c>
      <c r="L10" s="47" t="str">
        <f ca="1">_xlfn.CONCAT("        ","subtitle: ","""",C10,"""",",")</f>
        <v xml:space="preserve">        subtitle: "Letanía para la Celebración Penitencial",</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192</v>
      </c>
      <c r="L16" s="47" t="str">
        <f ca="1">_xlfn.CONCAT("        dbno: ","""",C16,"""",",")</f>
        <v xml:space="preserve">        dbno: "192",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letaniaspenitencialesii</v>
      </c>
      <c r="L19" s="47" t="str">
        <f ca="1">_xlfn.CONCAT("        audioSrc: ","""/audio/",C19,".mp3""",",")</f>
        <v xml:space="preserve">        audioSrc: "/audio/letaniaspenitencialesii.mp3",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191</v>
      </c>
      <c r="C26" t="str">
        <f ca="1">VLOOKUP(B26,Table4[],13,FALSE)</f>
        <v>"/resucito/src/index.html?canto=letaniaspenitencialesi"</v>
      </c>
      <c r="L26" s="47" t="str">
        <f ca="1">_xlfn.CONCAT("        ant: ",C26,",")</f>
        <v xml:space="preserve">        ant: "/resucito/src/index.html?canto=letaniaspenitencialesi",</v>
      </c>
    </row>
    <row r="27" spans="2:40" ht="23" x14ac:dyDescent="0.35">
      <c r="B27">
        <f ca="1">+C1+1</f>
        <v>193</v>
      </c>
      <c r="C27" t="str">
        <f ca="1">VLOOKUP(B27,Table4[],13,FALSE)</f>
        <v>"/resucito/src/index.html?canto=padrenuestro"</v>
      </c>
      <c r="L27" s="47" t="str">
        <f ca="1">_xlfn.CONCAT("        sig: ",C27,",")</f>
        <v xml:space="preserve">        sig: "/resucito/src/index.html?canto=padrenuestro",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str">
        <f ca="1">_xlfn.CONCAT("]}, // ULTIMA LINEA DEL CANTO: ",L1)</f>
        <v>]}, // ULTIMA LINEA DEL CANTO: LETANÍAS PENITENCIALES II</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 x14ac:dyDescent="0.35">
      <c r="C8" t="str">
        <f ca="1">PROPER(L1)</f>
        <v>Padre Nuestro</v>
      </c>
      <c r="L8" s="47" t="str">
        <f ca="1">_xlfn.CONCAT("        tt: ","""",C8,"""",",")</f>
        <v xml:space="preserve">        tt: "Padre Nuestro",</v>
      </c>
    </row>
    <row r="9" spans="2:32" ht="23" x14ac:dyDescent="0.35">
      <c r="C9" t="str">
        <f ca="1">PROPER(L1)</f>
        <v>Padre Nuestro</v>
      </c>
      <c r="L9" s="47" t="str">
        <f ca="1">_xlfn.CONCAT("        title: ","""",C9,"""",",")</f>
        <v xml:space="preserve">        title: "Padre Nuestro",</v>
      </c>
    </row>
    <row r="10" spans="2:32" ht="23" x14ac:dyDescent="0.35">
      <c r="C10" t="str">
        <f ca="1">VLOOKUP(C1,Table223[],4,FALSE)</f>
        <v>Tiempo de la Elección</v>
      </c>
      <c r="L10" s="47" t="str">
        <f ca="1">_xlfn.CONCAT("        ","subtitle: ","""",C10,"""",",")</f>
        <v xml:space="preserve">        subtitle: "Tiempo de la Elección",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193</v>
      </c>
      <c r="L16" s="47" t="str">
        <f ca="1">_xlfn.CONCAT("        dbno: ","""",C16,"""",",")</f>
        <v xml:space="preserve">        dbno: "193",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padrenuestro</v>
      </c>
      <c r="L19" s="47" t="str">
        <f ca="1">_xlfn.CONCAT("        audioSrc: ","""/audio/",C19,".mp3""",",")</f>
        <v xml:space="preserve">        audioSrc: "/audio/padrenuestro.mp3",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192</v>
      </c>
      <c r="C26" t="str">
        <f ca="1">VLOOKUP(B26,Table4[],13,FALSE)</f>
        <v>"/resucito/src/index.html?canto=letaniaspenitencialesii"</v>
      </c>
      <c r="L26" s="47" t="str">
        <f ca="1">_xlfn.CONCAT("        ant: ",C26,",")</f>
        <v xml:space="preserve">        ant: "/resucito/src/index.html?canto=letaniaspenitencialesii",</v>
      </c>
    </row>
    <row r="27" spans="2:40" ht="23" x14ac:dyDescent="0.35">
      <c r="B27">
        <f ca="1">+C1+1</f>
        <v>194</v>
      </c>
      <c r="C27" t="str">
        <f ca="1">VLOOKUP(B27,Table4[],13,FALSE)</f>
        <v>"/resucito/src/index.html?canto=plegariaeucaristicaiimodeloi"</v>
      </c>
      <c r="L27" s="47" t="str">
        <f ca="1">_xlfn.CONCAT("        sig: ",C27,",")</f>
        <v xml:space="preserve">        sig: "/resucito/src/index.html?canto=plegariaeucaristicaiimodeloi",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PADRE NUESTRO</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 x14ac:dyDescent="0.35">
      <c r="C8" t="str">
        <f ca="1">PROPER(L1)</f>
        <v>Plegaria Eucarística Ii Modelo I</v>
      </c>
      <c r="L8" s="47" t="str">
        <f ca="1">_xlfn.CONCAT("        tt: ","""",C8,"""",",")</f>
        <v xml:space="preserve">        tt: "Plegaria Eucarística Ii Modelo I",</v>
      </c>
    </row>
    <row r="9" spans="2:32" ht="23" x14ac:dyDescent="0.35">
      <c r="C9" t="str">
        <f ca="1">PROPER(L1)</f>
        <v>Plegaria Eucarística Ii Modelo I</v>
      </c>
      <c r="L9" s="47" t="str">
        <f ca="1">_xlfn.CONCAT("        title: ","""",C9,"""",",")</f>
        <v xml:space="preserve">        title: "Plegaria Eucarística Ii Modelo I",</v>
      </c>
    </row>
    <row r="10" spans="2:32" ht="23" x14ac:dyDescent="0.35">
      <c r="C10" t="str">
        <f ca="1">VLOOKUP(C1,Table223[],4,FALSE)</f>
        <v>Modelo I</v>
      </c>
      <c r="L10" s="47" t="str">
        <f ca="1">_xlfn.CONCAT("        ","subtitle: ","""",C10,"""",",")</f>
        <v xml:space="preserve">        subtitle: "Modelo 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194</v>
      </c>
      <c r="L16" s="47" t="str">
        <f ca="1">_xlfn.CONCAT("        dbno: ","""",C16,"""",",")</f>
        <v xml:space="preserve">        dbno: "194",</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v>
      </c>
      <c r="L19" s="47" t="str">
        <f ca="1">_xlfn.CONCAT("        audioSrc: ","""/audio/",C19,".mp3""",",")</f>
        <v xml:space="preserve">        audioSrc: "/audio/plegariaeucaristicaiimodeloi.mp3",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193</v>
      </c>
      <c r="C26" t="str">
        <f ca="1">VLOOKUP(B26,Table4[],13,FALSE)</f>
        <v>"/resucito/src/index.html?canto=padrenuestro"</v>
      </c>
      <c r="L26" s="47" t="str">
        <f ca="1">_xlfn.CONCAT("        ant: ",C26,",")</f>
        <v xml:space="preserve">        ant: "/resucito/src/index.html?canto=padrenuestro",</v>
      </c>
    </row>
    <row r="27" spans="2:40" ht="23" x14ac:dyDescent="0.35">
      <c r="B27">
        <f ca="1">+C1+1</f>
        <v>195</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PLEGARIA EUCARÍSTICA II MODELO I</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194</v>
      </c>
      <c r="C26" t="str">
        <f ca="1">VLOOKUP(B26,Table4[],13,FALSE)</f>
        <v>"/resucito/src/index.html?canto=plegariaeucaristicaiimodeloi"</v>
      </c>
      <c r="L26" s="47" t="str">
        <f ca="1">_xlfn.CONCAT("        ant: ",C26,",")</f>
        <v xml:space="preserve">        ant: "/resucito/src/index.html?canto=plegariaeucaristicaiimodeloi",</v>
      </c>
    </row>
    <row r="27" spans="2:40" ht="23" x14ac:dyDescent="0.35">
      <c r="B27">
        <f ca="1">+C1+1</f>
        <v>196</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e">
        <f ca="1">_xlfn.CONCAT("]}, // ULTIMA LINEA DEL CANTO: ",L1)</f>
        <v>#N/A</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195</v>
      </c>
      <c r="C26" t="e">
        <f ca="1">VLOOKUP(B26,Table4[],13,FALSE)</f>
        <v>#N/A</v>
      </c>
      <c r="L26" s="47" t="e">
        <f ca="1">_xlfn.CONCAT("        ant: ",C26,",")</f>
        <v>#N/A</v>
      </c>
    </row>
    <row r="27" spans="2:40" ht="23" x14ac:dyDescent="0.35">
      <c r="B27">
        <f ca="1">+C1+1</f>
        <v>197</v>
      </c>
      <c r="C27" t="str">
        <f ca="1">VLOOKUP(B27,Table4[],13,FALSE)</f>
        <v>"/resucito/src/index.html?canto=plegariaeucaristicaiimodeloii"</v>
      </c>
      <c r="L27" s="47" t="str">
        <f ca="1">_xlfn.CONCAT("        sig: ",C27,",")</f>
        <v xml:space="preserve">        sig: "/resucito/src/index.html?canto=plegariaeucaristicaiimodeloii",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e">
        <f ca="1">_xlfn.CONCAT("]}, // ULTIMA LINEA DEL CANTO: ",L1)</f>
        <v>#N/A</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 x14ac:dyDescent="0.35">
      <c r="C8" t="str">
        <f ca="1">PROPER(L1)</f>
        <v>Plegaria Eucarística Ii Modelo Ii</v>
      </c>
      <c r="L8" s="47" t="str">
        <f ca="1">_xlfn.CONCAT("        tt: ","""",C8,"""",",")</f>
        <v xml:space="preserve">        tt: "Plegaria Eucarística Ii Modelo Ii",</v>
      </c>
    </row>
    <row r="9" spans="2:32" ht="23" x14ac:dyDescent="0.35">
      <c r="C9" t="str">
        <f ca="1">PROPER(L1)</f>
        <v>Plegaria Eucarística Ii Modelo Ii</v>
      </c>
      <c r="L9" s="47" t="str">
        <f ca="1">_xlfn.CONCAT("        title: ","""",C9,"""",",")</f>
        <v xml:space="preserve">        title: "Plegaria Eucarística Ii Modelo Ii",</v>
      </c>
    </row>
    <row r="10" spans="2:32" ht="23" x14ac:dyDescent="0.35">
      <c r="C10" t="str">
        <f ca="1">VLOOKUP(C1,Table223[],4,FALSE)</f>
        <v>Modelo II (1987)</v>
      </c>
      <c r="L10" s="47" t="str">
        <f ca="1">_xlfn.CONCAT("        ","subtitle: ","""",C10,"""",",")</f>
        <v xml:space="preserve">        subtitle: "Modelo II (1987)",</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197</v>
      </c>
      <c r="L16" s="47" t="str">
        <f ca="1">_xlfn.CONCAT("        dbno: ","""",C16,"""",",")</f>
        <v xml:space="preserve">        dbno: "197",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plegariaeucaristicaiimodeloii</v>
      </c>
      <c r="L19" s="47" t="str">
        <f ca="1">_xlfn.CONCAT("        audioSrc: ","""/audio/",C19,".mp3""",",")</f>
        <v xml:space="preserve">        audioSrc: "/audio/plegariaeucaristicaiimodeloii.mp3",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196</v>
      </c>
      <c r="C26" t="e">
        <f ca="1">VLOOKUP(B26,Table4[],13,FALSE)</f>
        <v>#N/A</v>
      </c>
      <c r="L26" s="47" t="e">
        <f ca="1">_xlfn.CONCAT("        ant: ",C26,",")</f>
        <v>#N/A</v>
      </c>
    </row>
    <row r="27" spans="2:40" ht="23" x14ac:dyDescent="0.35">
      <c r="B27">
        <f ca="1">+C1+1</f>
        <v>198</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H26" sqref="H2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B25" sqref="B25"/>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2338</v>
      </c>
      <c r="C2" s="111" t="s">
        <v>1455</v>
      </c>
      <c r="L2" s="45" t="s">
        <v>2365</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2366</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2344</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2345</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2346</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2347</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2348</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2350</v>
      </c>
      <c r="B30" t="s">
        <v>2349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2352</v>
      </c>
      <c r="D36" s="82" t="s">
        <v>1053</v>
      </c>
      <c r="E36" s="82"/>
      <c r="F36" s="82"/>
      <c r="G36" s="82"/>
      <c r="H36" s="82"/>
      <c r="I36" s="82"/>
      <c r="J36" s="82"/>
      <c r="K36" s="82"/>
      <c r="L36" s="112" t="s">
        <v>2358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2353</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2350</v>
      </c>
      <c r="B38" t="s">
        <v>2355</v>
      </c>
      <c r="C38" s="81" t="s">
        <v>2354</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2357</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2352</v>
      </c>
      <c r="D45" s="82" t="s">
        <v>1053</v>
      </c>
      <c r="E45" s="82"/>
      <c r="F45" s="82"/>
      <c r="G45" s="82"/>
      <c r="H45" s="82"/>
      <c r="I45" s="82"/>
      <c r="J45" s="82"/>
      <c r="K45" s="82"/>
      <c r="L45" s="112" t="s">
        <v>2359</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2360</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2350</v>
      </c>
      <c r="B47" t="s">
        <v>2361</v>
      </c>
      <c r="C47" s="81" t="s">
        <v>2362</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2363</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2352</v>
      </c>
      <c r="D53" s="82" t="s">
        <v>1053</v>
      </c>
      <c r="E53" s="82"/>
      <c r="F53" s="82"/>
      <c r="G53" s="82"/>
      <c r="H53" s="82"/>
      <c r="I53" s="82"/>
      <c r="J53" s="82"/>
      <c r="K53" s="82"/>
      <c r="L53" s="112" t="s">
        <v>2364</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dimension ref="B1:P203"/>
  <sheetViews>
    <sheetView tabSelected="1" zoomScale="160" zoomScaleNormal="160" workbookViewId="0">
      <pane xSplit="2" ySplit="2" topLeftCell="C8" activePane="bottomRight" state="frozen"/>
      <selection activeCell="A2" sqref="A2"/>
      <selection pane="topRight" activeCell="C2" sqref="C2"/>
      <selection pane="bottomLeft" activeCell="A3" sqref="A3"/>
      <selection pane="bottomRight" activeCell="B9" sqref="B9"/>
    </sheetView>
  </sheetViews>
  <sheetFormatPr defaultRowHeight="14.5" x14ac:dyDescent="0.35"/>
  <cols>
    <col min="1" max="1" width="0.7265625" customWidth="1"/>
    <col min="2" max="3" width="15.54296875" style="1" bestFit="1" customWidth="1"/>
    <col min="4" max="4" width="12.26953125" style="1" bestFit="1" customWidth="1"/>
    <col min="5" max="6" width="12.54296875" style="1" bestFit="1" customWidth="1"/>
    <col min="7" max="7" width="8.81640625" bestFit="1" customWidth="1"/>
    <col min="8" max="8" width="68.7265625" style="1" customWidth="1"/>
    <col min="10" max="10" width="16" style="107" customWidth="1"/>
  </cols>
  <sheetData>
    <row r="1" spans="2:16" ht="65.25" customHeight="1" x14ac:dyDescent="0.35"/>
    <row r="2" spans="2:16" x14ac:dyDescent="0.35">
      <c r="B2" s="1" t="s">
        <v>2340</v>
      </c>
      <c r="C2" s="1" t="s">
        <v>1439</v>
      </c>
      <c r="D2" s="1" t="s">
        <v>258</v>
      </c>
      <c r="E2" s="1" t="s">
        <v>1201</v>
      </c>
      <c r="F2" s="1" t="s">
        <v>1204</v>
      </c>
      <c r="G2" s="1" t="s">
        <v>1203</v>
      </c>
      <c r="H2" t="s">
        <v>1250</v>
      </c>
      <c r="I2" t="s">
        <v>1328</v>
      </c>
      <c r="J2" s="1" t="s">
        <v>1237</v>
      </c>
      <c r="K2" s="107" t="s">
        <v>1451</v>
      </c>
      <c r="L2" t="s">
        <v>2341</v>
      </c>
      <c r="M2" t="s">
        <v>1453</v>
      </c>
      <c r="N2" t="s">
        <v>2320</v>
      </c>
      <c r="O2" t="s">
        <v>2322</v>
      </c>
      <c r="P2" t="s">
        <v>2339</v>
      </c>
    </row>
    <row r="3" spans="2:16" ht="40.5" x14ac:dyDescent="0.35">
      <c r="B3"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row>
    <row r="4" spans="2:16" ht="40.5" x14ac:dyDescent="0.35">
      <c r="B4"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row>
    <row r="5" spans="2:16" ht="40.5" x14ac:dyDescent="0.35">
      <c r="B5"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row>
    <row r="6" spans="2:16" ht="43.5" x14ac:dyDescent="0.35">
      <c r="B6"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row>
    <row r="7" spans="2:16" ht="67.5" x14ac:dyDescent="0.35">
      <c r="B7"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row>
    <row r="8" spans="2:16" ht="108" x14ac:dyDescent="0.35">
      <c r="B8"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2323</v>
      </c>
      <c r="P8" t="str">
        <f t="shared" si="1"/>
        <v>aitns</v>
      </c>
    </row>
    <row r="9" spans="2:16" ht="81" x14ac:dyDescent="0.35">
      <c r="B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2324</v>
      </c>
      <c r="P9" t="str">
        <f t="shared" si="1"/>
        <v>aitns</v>
      </c>
    </row>
    <row r="10" spans="2:16" ht="67.5" x14ac:dyDescent="0.35">
      <c r="B10" t="s">
        <v>1461</v>
      </c>
      <c r="C10" s="105">
        <v>8</v>
      </c>
      <c r="D10" s="1" t="str">
        <f t="shared" si="0"/>
        <v>aitns25dicmda</v>
      </c>
      <c r="E10" s="1" t="s">
        <v>30</v>
      </c>
      <c r="F10" s="1" t="s">
        <v>1381</v>
      </c>
      <c r="G10" s="1" t="s">
        <v>1239</v>
      </c>
      <c r="H10" s="101" t="s">
        <v>1379</v>
      </c>
      <c r="I10" s="104" t="s">
        <v>1380</v>
      </c>
      <c r="J10" s="1" t="s">
        <v>1223</v>
      </c>
      <c r="K10" s="106" t="str">
        <f>_xlfn.CONCAT(Table378[[#This Row],[id]]," ",Table378[[#This Row],[Aleluya Año C]]," ",Table378[[#This Row],[Cita]])</f>
        <v>aitns25dicmda Nos ha amanecido un día sagrado;
venid, naciones, adorad al Señor,
porque hoy una gran luz ha bajado a la tierra. Aleluya - Misa del día</v>
      </c>
      <c r="L10" t="s">
        <v>1461</v>
      </c>
      <c r="M10" t="b">
        <f>Table378[[#This Row],[code2]]=N10</f>
        <v>0</v>
      </c>
      <c r="O10" t="s">
        <v>2325</v>
      </c>
      <c r="P10" t="str">
        <f t="shared" si="1"/>
        <v>aitns</v>
      </c>
    </row>
    <row r="11" spans="2:16" ht="135" x14ac:dyDescent="0.35">
      <c r="B11"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2326</v>
      </c>
      <c r="P11" t="str">
        <f t="shared" si="1"/>
        <v>aitns</v>
      </c>
    </row>
    <row r="12" spans="2:16" ht="121.5" x14ac:dyDescent="0.35">
      <c r="B12"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row>
    <row r="13" spans="2:16" ht="148.5" x14ac:dyDescent="0.35">
      <c r="B13"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row>
    <row r="14" spans="2:16" ht="81" x14ac:dyDescent="0.35">
      <c r="B14"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2327</v>
      </c>
      <c r="P14" t="str">
        <f t="shared" si="1"/>
        <v>aitns</v>
      </c>
    </row>
    <row r="15" spans="2:16" ht="43.5" x14ac:dyDescent="0.35">
      <c r="B15"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row>
    <row r="16" spans="2:16" ht="54" x14ac:dyDescent="0.35">
      <c r="B16"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row>
    <row r="17" spans="2:16" ht="40.5" x14ac:dyDescent="0.35">
      <c r="B17"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row>
    <row r="18" spans="2:16" ht="40.5" x14ac:dyDescent="0.35">
      <c r="B18"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row>
    <row r="19" spans="2:16" ht="43.5" x14ac:dyDescent="0.35">
      <c r="B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row>
    <row r="20" spans="2:16" ht="43.5" x14ac:dyDescent="0.35">
      <c r="B20"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row>
    <row r="21" spans="2:16" ht="43.5" x14ac:dyDescent="0.35">
      <c r="B21" t="s">
        <v>1472</v>
      </c>
      <c r="C21" s="105">
        <v>19</v>
      </c>
      <c r="D21" s="105" t="str">
        <f t="shared" si="0"/>
        <v>aitos7a</v>
      </c>
      <c r="E21" s="1" t="s">
        <v>1202</v>
      </c>
      <c r="F21" s="1">
        <v>7</v>
      </c>
      <c r="G21" s="1" t="s">
        <v>1239</v>
      </c>
      <c r="H21" s="101" t="s">
        <v>1247</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row>
    <row r="22" spans="2:16" ht="40.5" x14ac:dyDescent="0.35">
      <c r="B22"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row>
    <row r="23" spans="2:16" ht="58" x14ac:dyDescent="0.35">
      <c r="B23"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row>
    <row r="24" spans="2:16" ht="43.5" x14ac:dyDescent="0.35">
      <c r="B24"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row>
    <row r="25" spans="2:16" ht="40.5" x14ac:dyDescent="0.35">
      <c r="B25"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row>
    <row r="26" spans="2:16" ht="67.5" x14ac:dyDescent="0.35">
      <c r="B26"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row>
    <row r="27" spans="2:16" ht="72.5" x14ac:dyDescent="0.35">
      <c r="B27"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row>
    <row r="28" spans="2:16" ht="54" x14ac:dyDescent="0.35">
      <c r="B28"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row>
    <row r="29" spans="2:16" ht="29" x14ac:dyDescent="0.35">
      <c r="B2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row>
    <row r="30" spans="2:16" ht="31.5" customHeight="1" x14ac:dyDescent="0.35">
      <c r="B30"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row>
    <row r="31" spans="2:16" ht="54" x14ac:dyDescent="0.35">
      <c r="B31"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row>
    <row r="32" spans="2:16" ht="31.5" customHeight="1" x14ac:dyDescent="0.35">
      <c r="B32"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row>
    <row r="33" spans="2:16" ht="54" x14ac:dyDescent="0.35">
      <c r="B33"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row>
    <row r="34" spans="2:16" ht="40.5" x14ac:dyDescent="0.35">
      <c r="B34"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row>
    <row r="35" spans="2:16" ht="43.5" x14ac:dyDescent="0.35">
      <c r="B35"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row>
    <row r="36" spans="2:16" ht="58" x14ac:dyDescent="0.35">
      <c r="B36"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row>
    <row r="37" spans="2:16" ht="43.5" x14ac:dyDescent="0.35">
      <c r="B37"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row>
    <row r="38" spans="2:16" ht="58" x14ac:dyDescent="0.35">
      <c r="B38"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row>
    <row r="39" spans="2:16" ht="67.5" x14ac:dyDescent="0.35">
      <c r="B3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row>
    <row r="40" spans="2:16" ht="43.5" x14ac:dyDescent="0.35">
      <c r="B40"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row>
    <row r="41" spans="2:16" ht="54" x14ac:dyDescent="0.35">
      <c r="B41"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row>
    <row r="42" spans="2:16" ht="58" x14ac:dyDescent="0.35">
      <c r="B42"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row>
    <row r="43" spans="2:16" ht="67.5" x14ac:dyDescent="0.35">
      <c r="B43"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row>
    <row r="44" spans="2:16" ht="43.5" x14ac:dyDescent="0.35">
      <c r="B44"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row>
    <row r="45" spans="2:16" ht="67.5" x14ac:dyDescent="0.35">
      <c r="B45"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row>
    <row r="46" spans="2:16" ht="67.5" x14ac:dyDescent="0.35">
      <c r="B46"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row>
    <row r="47" spans="2:16" ht="54" x14ac:dyDescent="0.35">
      <c r="B47"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row>
    <row r="48" spans="2:16" ht="54" x14ac:dyDescent="0.35">
      <c r="B48"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row>
    <row r="49" spans="2:16" ht="135" x14ac:dyDescent="0.35">
      <c r="B4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2328</v>
      </c>
      <c r="P49" t="str">
        <f t="shared" si="1"/>
        <v>aitos</v>
      </c>
    </row>
    <row r="50" spans="2:16" ht="405" x14ac:dyDescent="0.35">
      <c r="B50" t="s">
        <v>1653</v>
      </c>
      <c r="C50" s="105">
        <v>48</v>
      </c>
      <c r="D50" s="1" t="str">
        <f t="shared" si="0"/>
        <v>aitosvsa</v>
      </c>
      <c r="E50" s="1" t="s">
        <v>1202</v>
      </c>
      <c r="F50" s="1" t="s">
        <v>1404</v>
      </c>
      <c r="G50" s="1" t="s">
        <v>1239</v>
      </c>
      <c r="H50" s="101" t="s">
        <v>1437</v>
      </c>
      <c r="I50" s="104" t="s">
        <v>1438</v>
      </c>
      <c r="J50" s="1" t="s">
        <v>1223</v>
      </c>
      <c r="K50" s="106" t="str">
        <f>_xlfn.CONCAT(Table378[[#This Row],[id]]," ",Table378[[#This Row],[Aleluya Año C]]," ",Table378[[#This Row],[Cita]])</f>
        <v xml:space="preserve">aitosvsa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2329</v>
      </c>
      <c r="P50" t="str">
        <f t="shared" si="1"/>
        <v>aitos</v>
      </c>
    </row>
    <row r="51" spans="2:16" ht="40.5" x14ac:dyDescent="0.35">
      <c r="B51"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row>
    <row r="52" spans="2:16" ht="29" x14ac:dyDescent="0.35">
      <c r="B52"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row>
    <row r="53" spans="2:16" ht="54" x14ac:dyDescent="0.35">
      <c r="B53"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row>
    <row r="54" spans="2:16" ht="43.5" x14ac:dyDescent="0.35">
      <c r="B54"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row>
    <row r="55" spans="2:16" ht="67.5" x14ac:dyDescent="0.35">
      <c r="B55"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row>
    <row r="56" spans="2:16" ht="94.5" x14ac:dyDescent="0.35">
      <c r="B56"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row>
    <row r="57" spans="2:16" ht="162" x14ac:dyDescent="0.35">
      <c r="B57" t="s">
        <v>1508</v>
      </c>
      <c r="C57" s="105">
        <v>55</v>
      </c>
      <c r="D57" s="1" t="str">
        <f t="shared" si="0"/>
        <v>aitcsjsa</v>
      </c>
      <c r="E57" s="1" t="s">
        <v>17</v>
      </c>
      <c r="F57" s="1" t="s">
        <v>1401</v>
      </c>
      <c r="G57" s="1" t="s">
        <v>1239</v>
      </c>
      <c r="H57" s="101" t="s">
        <v>1402</v>
      </c>
      <c r="I57" s="104" t="s">
        <v>1403</v>
      </c>
      <c r="J57" s="1" t="s">
        <v>1223</v>
      </c>
      <c r="K57" s="106" t="str">
        <f>_xlfn.CONCAT(Table378[[#This Row],[id]]," ",Table378[[#This Row],[Aleluya Año C]]," ",Table378[[#This Row],[Cita]])</f>
        <v>aitcsjsa Os doy un mandamiento nuevo
–dice el Señor–:
que os améis unos a otros,
como yo os he amado. Aleluya Jn 13, 34 - Jueves santo - Misa de la cena del Señor</v>
      </c>
      <c r="L57" t="s">
        <v>1508</v>
      </c>
      <c r="M57" t="b">
        <f>Table378[[#This Row],[code2]]=N57</f>
        <v>0</v>
      </c>
      <c r="O57" t="s">
        <v>2330</v>
      </c>
      <c r="P57" t="str">
        <f t="shared" si="1"/>
        <v>aitcs</v>
      </c>
    </row>
    <row r="58" spans="2:16" ht="189" x14ac:dyDescent="0.35">
      <c r="B58" t="s">
        <v>1509</v>
      </c>
      <c r="C58" s="105">
        <v>56</v>
      </c>
      <c r="D58" s="1" t="str">
        <f t="shared" si="0"/>
        <v>aitcsvsa</v>
      </c>
      <c r="E58" s="1" t="s">
        <v>17</v>
      </c>
      <c r="F58" s="1" t="s">
        <v>1404</v>
      </c>
      <c r="G58" s="1" t="s">
        <v>1239</v>
      </c>
      <c r="H58" s="101" t="s">
        <v>1406</v>
      </c>
      <c r="I58" s="104" t="s">
        <v>1405</v>
      </c>
      <c r="J58" s="1" t="s">
        <v>1223</v>
      </c>
      <c r="K58" s="106" t="str">
        <f>_xlfn.CONCAT(Table378[[#This Row],[id]]," ",Table378[[#This Row],[Aleluya Año C]]," ",Table378[[#This Row],[Cita]])</f>
        <v xml:space="preserve">aitcsvsa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2331</v>
      </c>
      <c r="P58" t="str">
        <f t="shared" si="1"/>
        <v>aitcs</v>
      </c>
    </row>
    <row r="59" spans="2:16" ht="67.5" x14ac:dyDescent="0.35">
      <c r="B59" t="s">
        <v>1510</v>
      </c>
      <c r="C59" s="105">
        <v>57</v>
      </c>
      <c r="D59" s="1" t="str">
        <f t="shared" si="0"/>
        <v>aitpsssa</v>
      </c>
      <c r="E59" s="1" t="s">
        <v>12</v>
      </c>
      <c r="F59" s="1" t="s">
        <v>1407</v>
      </c>
      <c r="G59" s="1" t="s">
        <v>1239</v>
      </c>
      <c r="H59" s="101" t="s">
        <v>1410</v>
      </c>
      <c r="I59" s="104" t="s">
        <v>1444</v>
      </c>
      <c r="J59" s="1" t="s">
        <v>1223</v>
      </c>
      <c r="K59" s="106" t="str">
        <f>_xlfn.CONCAT(Table378[[#This Row],[id]]," ",Table378[[#This Row],[Aleluya Año C]]," ",Table378[[#This Row],[Cita]])</f>
        <v>aitpsssa ¡Cristo Jesus ha resucitado! Aleluya - Vigilia Pascual</v>
      </c>
      <c r="L59" t="s">
        <v>1510</v>
      </c>
      <c r="M59" t="b">
        <f>Table378[[#This Row],[code2]]=N59</f>
        <v>0</v>
      </c>
      <c r="O59" t="s">
        <v>2332</v>
      </c>
      <c r="P59" t="str">
        <f t="shared" si="1"/>
        <v>aitps</v>
      </c>
    </row>
    <row r="60" spans="2:16" ht="108" x14ac:dyDescent="0.35">
      <c r="B60"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row>
    <row r="61" spans="2:16" ht="43.5" x14ac:dyDescent="0.35">
      <c r="B61"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row>
    <row r="62" spans="2:16" ht="40.5" x14ac:dyDescent="0.35">
      <c r="B62"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row>
    <row r="63" spans="2:16" ht="43.5" x14ac:dyDescent="0.35">
      <c r="B63"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row>
    <row r="64" spans="2:16" ht="43.5" x14ac:dyDescent="0.35">
      <c r="B64"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row>
    <row r="65" spans="2:16" ht="58" x14ac:dyDescent="0.35">
      <c r="B65"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row>
    <row r="66" spans="2:16" ht="58" x14ac:dyDescent="0.35">
      <c r="B66"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row>
    <row r="67" spans="2:16" ht="121.5" x14ac:dyDescent="0.35">
      <c r="B67" t="s">
        <v>1518</v>
      </c>
      <c r="C67" s="105">
        <v>65</v>
      </c>
      <c r="D67" s="1" t="str">
        <f t="shared" ref="D67:D130" si="2">LOWER(_xlfn.CONCAT("ait",LEFT(E67,1)&amp;"s"&amp;F67&amp;G67))</f>
        <v>aitpsasa</v>
      </c>
      <c r="E67" s="1" t="s">
        <v>12</v>
      </c>
      <c r="F67" s="1" t="s">
        <v>1003</v>
      </c>
      <c r="G67" s="1" t="s">
        <v>1239</v>
      </c>
      <c r="H67" s="101" t="s">
        <v>1419</v>
      </c>
      <c r="I67" s="104" t="s">
        <v>1420</v>
      </c>
      <c r="J67" s="1" t="s">
        <v>1223</v>
      </c>
      <c r="K67" s="106" t="str">
        <f>_xlfn.CONCAT(Table378[[#This Row],[id]]," ",Table378[[#This Row],[Aleluya Año C]]," ",Table378[[#This Row],[Cita]])</f>
        <v>aitpsasa Id y haced discípulos de todos los pueblos
—dice el Señor—;
yo estoy con vosotros todos los días,
hasta el fin del mundo. Aleluya Mt 28, 19.20 - La Ascensión del Señor</v>
      </c>
      <c r="L67" t="s">
        <v>1518</v>
      </c>
      <c r="M67" t="b">
        <f>Table378[[#This Row],[code2]]=N67</f>
        <v>0</v>
      </c>
      <c r="O67" t="s">
        <v>2333</v>
      </c>
      <c r="P67" t="str">
        <f t="shared" ref="P67:P130" si="3">LOWER(_xlfn.CONCAT("ait",LEFT(E67,1)&amp;"s"))</f>
        <v>aitps</v>
      </c>
    </row>
    <row r="68" spans="2:16" ht="81" x14ac:dyDescent="0.35">
      <c r="B68"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row>
    <row r="69" spans="2:16" ht="108" x14ac:dyDescent="0.35">
      <c r="B6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2334</v>
      </c>
      <c r="P69" t="str">
        <f t="shared" si="3"/>
        <v>aitps</v>
      </c>
    </row>
    <row r="70" spans="2:16" ht="40.5" x14ac:dyDescent="0.35">
      <c r="B70"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row>
    <row r="71" spans="2:16" ht="54" x14ac:dyDescent="0.35">
      <c r="B71"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row>
    <row r="72" spans="2:16" ht="40.5" x14ac:dyDescent="0.35">
      <c r="B72"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row>
    <row r="73" spans="2:16" ht="40.5" x14ac:dyDescent="0.35">
      <c r="B73"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row>
    <row r="74" spans="2:16" ht="67.5" x14ac:dyDescent="0.35">
      <c r="B74" t="s">
        <v>1525</v>
      </c>
      <c r="C74" s="105">
        <v>72</v>
      </c>
      <c r="D74" s="1" t="str">
        <f t="shared" si="2"/>
        <v>aitns25dicmvb</v>
      </c>
      <c r="E74" s="1" t="s">
        <v>30</v>
      </c>
      <c r="F74" s="1" t="s">
        <v>1378</v>
      </c>
      <c r="G74" s="1" t="s">
        <v>1240</v>
      </c>
      <c r="H74" s="101" t="s">
        <v>1370</v>
      </c>
      <c r="I74" s="104" t="s">
        <v>1372</v>
      </c>
      <c r="J74" s="1" t="s">
        <v>1223</v>
      </c>
      <c r="K74" s="106" t="str">
        <f>_xlfn.CONCAT(Table378[[#This Row],[id]]," ",Table378[[#This Row],[Aleluya Año C]]," ",Table378[[#This Row],[Cita]])</f>
        <v>aitns25dicmvb Mañana quedará borrada la maldad de la tierra,
y será nuestro rey el Salvador del mundo Aleluya - Misa de la vigilia</v>
      </c>
      <c r="L74" t="s">
        <v>1525</v>
      </c>
      <c r="M74" t="b">
        <f>Table378[[#This Row],[code2]]=N74</f>
        <v>0</v>
      </c>
      <c r="O74" t="s">
        <v>1796</v>
      </c>
      <c r="P74" t="str">
        <f t="shared" si="3"/>
        <v>aitns</v>
      </c>
    </row>
    <row r="75" spans="2:16" ht="108" x14ac:dyDescent="0.35">
      <c r="B75" t="s">
        <v>1526</v>
      </c>
      <c r="C75" s="105">
        <v>73</v>
      </c>
      <c r="D75" s="1" t="str">
        <f t="shared" si="2"/>
        <v>aitns25dicmmb</v>
      </c>
      <c r="E75" s="1" t="s">
        <v>30</v>
      </c>
      <c r="F75" s="1" t="s">
        <v>1377</v>
      </c>
      <c r="G75" s="1" t="s">
        <v>1240</v>
      </c>
      <c r="H75" s="101" t="s">
        <v>1371</v>
      </c>
      <c r="I75" s="104" t="s">
        <v>1373</v>
      </c>
      <c r="J75" s="1" t="s">
        <v>1223</v>
      </c>
      <c r="K75" s="106" t="str">
        <f>_xlfn.CONCAT(Table378[[#This Row],[id]]," ",Table378[[#This Row],[Aleluya Año C]]," ",Table378[[#This Row],[Cita]])</f>
        <v>aitns25dicmmb Os traigo una buena noticia,
una gran alegría: nos ha nacido un Salvador:
el Mesías, el Señor. Aleluya Lc 2, 10-11 - Misa de medianoche</v>
      </c>
      <c r="L75" t="s">
        <v>1526</v>
      </c>
      <c r="M75" t="b">
        <f>Table378[[#This Row],[code2]]=N75</f>
        <v>0</v>
      </c>
      <c r="O75" t="s">
        <v>2323</v>
      </c>
      <c r="P75" t="str">
        <f t="shared" si="3"/>
        <v>aitns</v>
      </c>
    </row>
    <row r="76" spans="2:16" ht="81" x14ac:dyDescent="0.35">
      <c r="B76" t="s">
        <v>1527</v>
      </c>
      <c r="C76" s="105">
        <v>74</v>
      </c>
      <c r="D76" s="1" t="str">
        <f t="shared" si="2"/>
        <v>aitns25dicmab</v>
      </c>
      <c r="E76" s="1" t="s">
        <v>30</v>
      </c>
      <c r="F76" s="1" t="s">
        <v>1376</v>
      </c>
      <c r="G76" s="1" t="s">
        <v>1240</v>
      </c>
      <c r="H76" s="101" t="s">
        <v>1374</v>
      </c>
      <c r="I76" s="104" t="s">
        <v>1375</v>
      </c>
      <c r="J76" s="1" t="s">
        <v>1223</v>
      </c>
      <c r="K76" s="106" t="str">
        <f>_xlfn.CONCAT(Table378[[#This Row],[id]]," ",Table378[[#This Row],[Aleluya Año C]]," ",Table378[[#This Row],[Cita]])</f>
        <v>aitns25dicmab Gloria a Dios en el cielo,
y en la tierra paz a los hombres que ama el Señor. Aleluya Lc 2, 14 - Misa de la aurora</v>
      </c>
      <c r="L76" t="s">
        <v>1527</v>
      </c>
      <c r="M76" t="b">
        <f>Table378[[#This Row],[code2]]=N76</f>
        <v>0</v>
      </c>
      <c r="O76" t="s">
        <v>2324</v>
      </c>
      <c r="P76" t="str">
        <f t="shared" si="3"/>
        <v>aitns</v>
      </c>
    </row>
    <row r="77" spans="2:16" ht="67.5" x14ac:dyDescent="0.35">
      <c r="B77" t="s">
        <v>1528</v>
      </c>
      <c r="C77" s="105">
        <v>75</v>
      </c>
      <c r="D77" s="1" t="str">
        <f t="shared" si="2"/>
        <v>aitns25dicmdb</v>
      </c>
      <c r="E77" s="1" t="s">
        <v>30</v>
      </c>
      <c r="F77" s="1" t="s">
        <v>1381</v>
      </c>
      <c r="G77" s="1" t="s">
        <v>1240</v>
      </c>
      <c r="H77" s="101" t="s">
        <v>1379</v>
      </c>
      <c r="I77" s="104" t="s">
        <v>1380</v>
      </c>
      <c r="J77" s="1" t="s">
        <v>1223</v>
      </c>
      <c r="K77" s="106" t="str">
        <f>_xlfn.CONCAT(Table378[[#This Row],[id]]," ",Table378[[#This Row],[Aleluya Año C]]," ",Table378[[#This Row],[Cita]])</f>
        <v>aitns25dicmdb Nos ha amanecido un día sagrado;
venid, naciones, adorad al Señor,
porque hoy una gran luz ha bajado a la tierra. Aleluya - Misa del día</v>
      </c>
      <c r="L77" t="s">
        <v>1528</v>
      </c>
      <c r="M77" t="b">
        <f>Table378[[#This Row],[code2]]=N77</f>
        <v>0</v>
      </c>
      <c r="O77" t="s">
        <v>2325</v>
      </c>
      <c r="P77" t="str">
        <f t="shared" si="3"/>
        <v>aitns</v>
      </c>
    </row>
    <row r="78" spans="2:16" ht="135" x14ac:dyDescent="0.35">
      <c r="B78" t="s">
        <v>1529</v>
      </c>
      <c r="C78" s="105">
        <v>76</v>
      </c>
      <c r="D78" s="1" t="str">
        <f t="shared" si="2"/>
        <v>aitnssfb</v>
      </c>
      <c r="E78" s="1" t="s">
        <v>30</v>
      </c>
      <c r="F78" s="1" t="s">
        <v>1382</v>
      </c>
      <c r="G78" s="1" t="s">
        <v>1240</v>
      </c>
      <c r="H78" s="101" t="s">
        <v>1228</v>
      </c>
      <c r="I78" s="104" t="s">
        <v>1429</v>
      </c>
      <c r="J78" s="1" t="s">
        <v>1223</v>
      </c>
      <c r="K78" s="106" t="str">
        <f>_xlfn.CONCAT(Table378[[#This Row],[id]]," ",Table378[[#This Row],[Aleluya Año C]]," ",Table378[[#This Row],[Cita]])</f>
        <v>aitnssfb Que la paz de Cristo actúe de árbitro
en vuestro corazón;
la palabra de Cristo habite entre vosotros
en toda su riqueza. Aleluya Col 3, 15a. 16a - La Sagrada Familia</v>
      </c>
      <c r="L78" t="s">
        <v>1529</v>
      </c>
      <c r="M78" t="b">
        <f>Table378[[#This Row],[code2]]=N78</f>
        <v>0</v>
      </c>
      <c r="O78" t="s">
        <v>2326</v>
      </c>
      <c r="P78" t="str">
        <f t="shared" si="3"/>
        <v>aitns</v>
      </c>
    </row>
    <row r="79" spans="2:16" ht="43.5" x14ac:dyDescent="0.35">
      <c r="B79" t="s">
        <v>1530</v>
      </c>
      <c r="C79" s="105">
        <v>77</v>
      </c>
      <c r="D79" s="1" t="str">
        <f t="shared" si="2"/>
        <v>aitns1enerob</v>
      </c>
      <c r="E79" s="1" t="s">
        <v>30</v>
      </c>
      <c r="F79" s="1" t="s">
        <v>1383</v>
      </c>
      <c r="G79" s="1" t="s">
        <v>1240</v>
      </c>
      <c r="H79" s="101" t="s">
        <v>1430</v>
      </c>
      <c r="I79" s="104" t="s">
        <v>1384</v>
      </c>
      <c r="J79" s="1" t="s">
        <v>1223</v>
      </c>
      <c r="K79" s="106" t="str">
        <f>_xlfn.CONCAT(Table378[[#This Row],[id]]," ",Table378[[#This Row],[Aleluya Año C]]," ",Table378[[#This Row],[Cita]])</f>
        <v>aitns1enerob En distintas ocasiones habló Dios antiguamente
a nuestros padres por los profetas;
ahora, en esta etapa final, nos ha hablado por el Hijo. Aleluya Hb 1, 1-2</v>
      </c>
      <c r="L79" t="s">
        <v>1530</v>
      </c>
      <c r="M79" t="b">
        <f>Table378[[#This Row],[code2]]=N79</f>
        <v>0</v>
      </c>
      <c r="O79" t="s">
        <v>2335</v>
      </c>
      <c r="P79" t="str">
        <f t="shared" si="3"/>
        <v>aitns</v>
      </c>
    </row>
    <row r="80" spans="2:16" ht="148.5" x14ac:dyDescent="0.35">
      <c r="B80" t="s">
        <v>1531</v>
      </c>
      <c r="C80" s="105">
        <v>78</v>
      </c>
      <c r="D80" s="1" t="str">
        <f t="shared" si="2"/>
        <v>aitns2domingob</v>
      </c>
      <c r="E80" s="1" t="s">
        <v>30</v>
      </c>
      <c r="F80" s="1" t="s">
        <v>1385</v>
      </c>
      <c r="G80" s="1" t="s">
        <v>1240</v>
      </c>
      <c r="H80" s="101" t="s">
        <v>1386</v>
      </c>
      <c r="I80" s="104" t="s">
        <v>1387</v>
      </c>
      <c r="J80" s="1" t="s">
        <v>1223</v>
      </c>
      <c r="K80" s="106" t="str">
        <f>_xlfn.CONCAT(Table378[[#This Row],[id]]," ",Table378[[#This Row],[Aleluya Año C]]," ",Table378[[#This Row],[Cita]])</f>
        <v>aitns2domingob Gloria a ti, Cristo, proclamado a los paganos.
Gloria a ti, Cristo, creído en el mundo. AleluyaCf. 1Tm 3, 16 - 2º Domingo después de Navidad</v>
      </c>
      <c r="L80" t="s">
        <v>1531</v>
      </c>
      <c r="M80" t="b">
        <f>Table378[[#This Row],[code2]]=N80</f>
        <v>0</v>
      </c>
      <c r="O80" t="s">
        <v>2336</v>
      </c>
      <c r="P80" t="str">
        <f t="shared" si="3"/>
        <v>aitns</v>
      </c>
    </row>
    <row r="81" spans="2:16" ht="81" x14ac:dyDescent="0.35">
      <c r="B81" t="s">
        <v>1532</v>
      </c>
      <c r="C81" s="105">
        <v>79</v>
      </c>
      <c r="D81" s="1" t="str">
        <f t="shared" si="2"/>
        <v>aitns6enerob</v>
      </c>
      <c r="E81" s="1" t="s">
        <v>30</v>
      </c>
      <c r="F81" s="1" t="s">
        <v>1388</v>
      </c>
      <c r="G81" s="1" t="s">
        <v>1240</v>
      </c>
      <c r="H81" s="101" t="s">
        <v>1389</v>
      </c>
      <c r="I81" s="104" t="s">
        <v>1390</v>
      </c>
      <c r="J81" s="1" t="s">
        <v>1223</v>
      </c>
      <c r="K81" s="106" t="str">
        <f>_xlfn.CONCAT(Table378[[#This Row],[id]]," ",Table378[[#This Row],[Aleluya Año C]]," ",Table378[[#This Row],[Cita]])</f>
        <v>aitns6enerob Hemos visto salir su estrella
y venimos a adorar al Señor. Aleluya My 2, 2 - Epifanía del Señor</v>
      </c>
      <c r="L81" t="s">
        <v>1532</v>
      </c>
      <c r="M81" t="b">
        <f>Table378[[#This Row],[code2]]=N81</f>
        <v>0</v>
      </c>
      <c r="O81" t="s">
        <v>2337</v>
      </c>
      <c r="P81" t="str">
        <f t="shared" si="3"/>
        <v>aitns</v>
      </c>
    </row>
    <row r="82" spans="2:16" ht="54" x14ac:dyDescent="0.35">
      <c r="B82"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row>
    <row r="83" spans="2:16" ht="54" x14ac:dyDescent="0.35">
      <c r="B83"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row>
    <row r="84" spans="2:16" ht="40.5" x14ac:dyDescent="0.35">
      <c r="B84"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row>
    <row r="85" spans="2:16" ht="43.5" x14ac:dyDescent="0.35">
      <c r="B85"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row>
    <row r="86" spans="2:16" ht="40.5" x14ac:dyDescent="0.35">
      <c r="B86"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row>
    <row r="87" spans="2:16" ht="40.5" x14ac:dyDescent="0.35">
      <c r="B87"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row>
    <row r="88" spans="2:16" ht="40.5" x14ac:dyDescent="0.35">
      <c r="B88"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row>
    <row r="89" spans="2:16" ht="40.5" x14ac:dyDescent="0.35">
      <c r="B8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row>
    <row r="90" spans="2:16" ht="54" x14ac:dyDescent="0.35">
      <c r="B90"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row>
    <row r="91" spans="2:16" ht="67.5" x14ac:dyDescent="0.35">
      <c r="B91"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row>
    <row r="92" spans="2:16" ht="29" x14ac:dyDescent="0.35">
      <c r="B92"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row>
    <row r="93" spans="2:16" ht="40.5" x14ac:dyDescent="0.35">
      <c r="B93"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row>
    <row r="94" spans="2:16" ht="54" x14ac:dyDescent="0.35">
      <c r="B94"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row>
    <row r="95" spans="2:16" ht="40.5" x14ac:dyDescent="0.35">
      <c r="B95"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row>
    <row r="96" spans="2:16" ht="58" x14ac:dyDescent="0.35">
      <c r="B96"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row>
    <row r="97" spans="2:16" ht="43.5" x14ac:dyDescent="0.35">
      <c r="B97"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row>
    <row r="98" spans="2:16" ht="40.5" x14ac:dyDescent="0.35">
      <c r="B98"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row>
    <row r="99" spans="2:16" ht="40.5" x14ac:dyDescent="0.35">
      <c r="B9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row>
    <row r="100" spans="2:16" ht="43.5" x14ac:dyDescent="0.35">
      <c r="B100"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row>
    <row r="101" spans="2:16" ht="43.5" x14ac:dyDescent="0.35">
      <c r="B101"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row>
    <row r="102" spans="2:16" ht="67.5" x14ac:dyDescent="0.35">
      <c r="B102"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row>
    <row r="103" spans="2:16" ht="40.5" x14ac:dyDescent="0.35">
      <c r="B103"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row>
    <row r="104" spans="2:16" ht="40.5" x14ac:dyDescent="0.35">
      <c r="B104"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row>
    <row r="105" spans="2:16" ht="43.5" x14ac:dyDescent="0.35">
      <c r="B105"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row>
    <row r="106" spans="2:16" ht="40.5" x14ac:dyDescent="0.35">
      <c r="B106"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row>
    <row r="107" spans="2:16" ht="54" x14ac:dyDescent="0.35">
      <c r="B107"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row>
    <row r="108" spans="2:16" ht="40.5" x14ac:dyDescent="0.35">
      <c r="B108"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row>
    <row r="109" spans="2:16" ht="40.5" x14ac:dyDescent="0.35">
      <c r="B10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row>
    <row r="110" spans="2:16" ht="40.5" x14ac:dyDescent="0.35">
      <c r="B110"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row>
    <row r="111" spans="2:16" ht="40.5" x14ac:dyDescent="0.35">
      <c r="B111"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row>
    <row r="112" spans="2:16" ht="43.5" x14ac:dyDescent="0.35">
      <c r="B112"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row>
    <row r="113" spans="2:16" ht="40.5" x14ac:dyDescent="0.35">
      <c r="B113"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row>
    <row r="114" spans="2:16" ht="43.5" x14ac:dyDescent="0.35">
      <c r="B114"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row>
    <row r="115" spans="2:16" ht="54" x14ac:dyDescent="0.35">
      <c r="B115"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row>
    <row r="116" spans="2:16" ht="135" x14ac:dyDescent="0.35">
      <c r="B116"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2328</v>
      </c>
      <c r="P116" t="str">
        <f t="shared" si="3"/>
        <v>aitos</v>
      </c>
    </row>
    <row r="117" spans="2:16" ht="405" x14ac:dyDescent="0.35">
      <c r="B117"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2329</v>
      </c>
      <c r="P117" t="str">
        <f t="shared" si="3"/>
        <v>aitos</v>
      </c>
    </row>
    <row r="118" spans="2:16" ht="40.5" x14ac:dyDescent="0.35">
      <c r="B118"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row>
    <row r="119" spans="2:16" ht="29" x14ac:dyDescent="0.35">
      <c r="B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row>
    <row r="120" spans="2:16" ht="54" x14ac:dyDescent="0.35">
      <c r="B120"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row>
    <row r="121" spans="2:16" ht="43.5" x14ac:dyDescent="0.35">
      <c r="B121"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row>
    <row r="122" spans="2:16" ht="67.5" x14ac:dyDescent="0.35">
      <c r="B122"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row>
    <row r="123" spans="2:16" ht="94.5" x14ac:dyDescent="0.35">
      <c r="B123"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row>
    <row r="124" spans="2:16" ht="162" x14ac:dyDescent="0.35">
      <c r="B124"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2330</v>
      </c>
      <c r="P124" t="str">
        <f t="shared" si="3"/>
        <v>aitcs</v>
      </c>
    </row>
    <row r="125" spans="2:16" ht="189" x14ac:dyDescent="0.35">
      <c r="B125"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2331</v>
      </c>
      <c r="P125" t="str">
        <f t="shared" si="3"/>
        <v>aitcs</v>
      </c>
    </row>
    <row r="126" spans="2:16" ht="108" x14ac:dyDescent="0.35">
      <c r="B126"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row>
    <row r="127" spans="2:16" ht="43.5" x14ac:dyDescent="0.35">
      <c r="B127"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row>
    <row r="128" spans="2:16" ht="40.5" x14ac:dyDescent="0.35">
      <c r="B128"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row>
    <row r="129" spans="2:16" ht="43.5" x14ac:dyDescent="0.35">
      <c r="B12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row>
    <row r="130" spans="2:16" ht="54" x14ac:dyDescent="0.35">
      <c r="B130"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row>
    <row r="131" spans="2:16" ht="43.5" x14ac:dyDescent="0.35">
      <c r="B131"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row>
    <row r="132" spans="2:16" ht="58" x14ac:dyDescent="0.35">
      <c r="B132"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row>
    <row r="133" spans="2:16" ht="81" x14ac:dyDescent="0.35">
      <c r="B133"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row>
    <row r="134" spans="2:16" ht="108" x14ac:dyDescent="0.35">
      <c r="B134"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2334</v>
      </c>
      <c r="P134" t="str">
        <f t="shared" si="5"/>
        <v>aitps</v>
      </c>
    </row>
    <row r="135" spans="2:16" ht="67.5" x14ac:dyDescent="0.35">
      <c r="B135"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2332</v>
      </c>
      <c r="P135" t="str">
        <f t="shared" si="5"/>
        <v>aitps</v>
      </c>
    </row>
    <row r="136" spans="2:16" ht="121.5" x14ac:dyDescent="0.35">
      <c r="B136"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2333</v>
      </c>
      <c r="P136" t="str">
        <f t="shared" si="5"/>
        <v>aitps</v>
      </c>
    </row>
    <row r="137" spans="2:16" ht="40.5" x14ac:dyDescent="0.35">
      <c r="B137"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row>
    <row r="138" spans="2:16" ht="54" x14ac:dyDescent="0.35">
      <c r="B138"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row>
    <row r="139" spans="2:16" ht="40.5" x14ac:dyDescent="0.35">
      <c r="B13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row>
    <row r="140" spans="2:16" ht="40.5" x14ac:dyDescent="0.35">
      <c r="B140"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row>
    <row r="141" spans="2:16" ht="67.5" x14ac:dyDescent="0.35">
      <c r="B141"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row>
    <row r="142" spans="2:16" ht="108" x14ac:dyDescent="0.35">
      <c r="B142"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2323</v>
      </c>
      <c r="P142" t="str">
        <f t="shared" si="5"/>
        <v>aitns</v>
      </c>
    </row>
    <row r="143" spans="2:16" ht="81" x14ac:dyDescent="0.35">
      <c r="B143"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2324</v>
      </c>
      <c r="P143" t="str">
        <f t="shared" si="5"/>
        <v>aitns</v>
      </c>
    </row>
    <row r="144" spans="2:16" ht="67.5" x14ac:dyDescent="0.35">
      <c r="B144"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2325</v>
      </c>
      <c r="P144" t="str">
        <f t="shared" si="5"/>
        <v>aitns</v>
      </c>
    </row>
    <row r="145" spans="2:16" ht="135" x14ac:dyDescent="0.35">
      <c r="B145"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2326</v>
      </c>
      <c r="P145" t="str">
        <f t="shared" si="5"/>
        <v>aitns</v>
      </c>
    </row>
    <row r="146" spans="2:16" ht="43.5" x14ac:dyDescent="0.35">
      <c r="B146"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2335</v>
      </c>
      <c r="P146" t="str">
        <f t="shared" si="5"/>
        <v>aitns</v>
      </c>
    </row>
    <row r="147" spans="2:16" ht="148.5" x14ac:dyDescent="0.35">
      <c r="B147"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2336</v>
      </c>
      <c r="P147" t="str">
        <f t="shared" si="5"/>
        <v>aitns</v>
      </c>
    </row>
    <row r="148" spans="2:16" ht="81" x14ac:dyDescent="0.35">
      <c r="B148"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2337</v>
      </c>
      <c r="P148" t="str">
        <f t="shared" si="5"/>
        <v>aitns</v>
      </c>
    </row>
    <row r="149" spans="2:16" ht="108" x14ac:dyDescent="0.35">
      <c r="B14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row>
    <row r="150" spans="2:16" ht="54" x14ac:dyDescent="0.35">
      <c r="B150"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row>
    <row r="151" spans="2:16" ht="40.5" x14ac:dyDescent="0.35">
      <c r="B151"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row>
    <row r="152" spans="2:16" ht="40.5" x14ac:dyDescent="0.35">
      <c r="B152"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row>
    <row r="153" spans="2:16" ht="43.5" x14ac:dyDescent="0.35">
      <c r="B153"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row>
    <row r="154" spans="2:16" ht="54" x14ac:dyDescent="0.35">
      <c r="B154"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row>
    <row r="155" spans="2:16" ht="58" x14ac:dyDescent="0.35">
      <c r="B155"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row>
    <row r="156" spans="2:16" ht="67.5" x14ac:dyDescent="0.35">
      <c r="B156"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row>
    <row r="157" spans="2:16" ht="58" x14ac:dyDescent="0.35">
      <c r="B157"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row>
    <row r="158" spans="2:16" ht="40.5" x14ac:dyDescent="0.35">
      <c r="B158"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row>
    <row r="159" spans="2:16" ht="40.5" x14ac:dyDescent="0.35">
      <c r="B15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row>
    <row r="160" spans="2:16" ht="43.5" x14ac:dyDescent="0.35">
      <c r="B160"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row>
    <row r="161" spans="2:16" ht="67.5" x14ac:dyDescent="0.35">
      <c r="B161"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row>
    <row r="162" spans="2:16" ht="67.5" x14ac:dyDescent="0.35">
      <c r="B162"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row>
    <row r="163" spans="2:16" ht="67.5" x14ac:dyDescent="0.35">
      <c r="B163"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row>
    <row r="164" spans="2:16" ht="54" x14ac:dyDescent="0.35">
      <c r="B164"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row>
    <row r="165" spans="2:16" ht="54" x14ac:dyDescent="0.35">
      <c r="B165"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row>
    <row r="166" spans="2:16" ht="40.5" x14ac:dyDescent="0.35">
      <c r="B166"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row>
    <row r="167" spans="2:16" ht="67.5" x14ac:dyDescent="0.35">
      <c r="B167"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row>
    <row r="168" spans="2:16" ht="43.5" x14ac:dyDescent="0.35">
      <c r="B168"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row>
    <row r="169" spans="2:16" ht="43.5" x14ac:dyDescent="0.35">
      <c r="B16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row>
    <row r="170" spans="2:16" ht="54" x14ac:dyDescent="0.35">
      <c r="B170"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row>
    <row r="171" spans="2:16" ht="54" x14ac:dyDescent="0.35">
      <c r="B171"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row>
    <row r="172" spans="2:16" ht="40.5" x14ac:dyDescent="0.35">
      <c r="B172"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row>
    <row r="173" spans="2:16" ht="40.5" x14ac:dyDescent="0.35">
      <c r="B173"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row>
    <row r="174" spans="2:16" ht="40.5" x14ac:dyDescent="0.35">
      <c r="B174"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row>
    <row r="175" spans="2:16" ht="40.5" x14ac:dyDescent="0.35">
      <c r="B175"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row>
    <row r="176" spans="2:16" ht="40.5" x14ac:dyDescent="0.35">
      <c r="B176"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row>
    <row r="177" spans="2:16" ht="40.5" x14ac:dyDescent="0.35">
      <c r="B177"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row>
    <row r="178" spans="2:16" ht="40.5" x14ac:dyDescent="0.35">
      <c r="B178"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row>
    <row r="179" spans="2:16" ht="43.5" x14ac:dyDescent="0.35">
      <c r="B17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row>
    <row r="180" spans="2:16" ht="54" x14ac:dyDescent="0.35">
      <c r="B180"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row>
    <row r="181" spans="2:16" ht="40.5" x14ac:dyDescent="0.35">
      <c r="B181"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row>
    <row r="182" spans="2:16" ht="54" x14ac:dyDescent="0.35">
      <c r="B182"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row>
    <row r="183" spans="2:16" ht="135" x14ac:dyDescent="0.35">
      <c r="B183"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2328</v>
      </c>
      <c r="P183" t="str">
        <f t="shared" si="5"/>
        <v>aitos</v>
      </c>
    </row>
    <row r="184" spans="2:16" ht="405" x14ac:dyDescent="0.35">
      <c r="B184"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2329</v>
      </c>
      <c r="P184" t="str">
        <f t="shared" si="5"/>
        <v>aitos</v>
      </c>
    </row>
    <row r="185" spans="2:16" ht="40.5" x14ac:dyDescent="0.35">
      <c r="B185"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row>
    <row r="186" spans="2:16" ht="29" x14ac:dyDescent="0.35">
      <c r="B186"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row>
    <row r="187" spans="2:16" ht="54" x14ac:dyDescent="0.35">
      <c r="B187"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row>
    <row r="188" spans="2:16" ht="40.5" x14ac:dyDescent="0.35">
      <c r="B188"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row>
    <row r="189" spans="2:16" ht="58" x14ac:dyDescent="0.35">
      <c r="B18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row>
    <row r="190" spans="2:16" ht="94.5" x14ac:dyDescent="0.35">
      <c r="B190"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row>
    <row r="191" spans="2:16" ht="162" x14ac:dyDescent="0.35">
      <c r="B191"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2330</v>
      </c>
      <c r="P191" t="str">
        <f t="shared" si="5"/>
        <v>aitcs</v>
      </c>
    </row>
    <row r="192" spans="2:16" ht="189" x14ac:dyDescent="0.35">
      <c r="B192"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2331</v>
      </c>
      <c r="P192" t="str">
        <f t="shared" si="5"/>
        <v>aitcs</v>
      </c>
    </row>
    <row r="193" spans="2:16" ht="67.5" x14ac:dyDescent="0.35">
      <c r="B193"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2332</v>
      </c>
      <c r="P193" t="str">
        <f t="shared" si="5"/>
        <v>aitps</v>
      </c>
    </row>
    <row r="194" spans="2:16" ht="108" x14ac:dyDescent="0.35">
      <c r="B194"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row>
    <row r="195" spans="2:16" ht="43.5" x14ac:dyDescent="0.35">
      <c r="B195"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row>
    <row r="196" spans="2:16" ht="29" x14ac:dyDescent="0.35">
      <c r="B196"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row>
    <row r="197" spans="2:16" ht="43.5" x14ac:dyDescent="0.35">
      <c r="B197"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row>
    <row r="198" spans="2:16" ht="58" x14ac:dyDescent="0.35">
      <c r="B198"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row>
    <row r="199" spans="2:16" ht="43.5" x14ac:dyDescent="0.35">
      <c r="B19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row>
    <row r="200" spans="2:16" ht="58" x14ac:dyDescent="0.35">
      <c r="B200"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row>
    <row r="201" spans="2:16" ht="121.5" x14ac:dyDescent="0.35">
      <c r="B201"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2333</v>
      </c>
      <c r="P201" t="str">
        <f t="shared" si="7"/>
        <v>aitps</v>
      </c>
    </row>
    <row r="202" spans="2:16" ht="81" x14ac:dyDescent="0.35">
      <c r="B202"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row>
    <row r="203" spans="2:16" ht="108" x14ac:dyDescent="0.35">
      <c r="B203"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2334</v>
      </c>
      <c r="P203" t="str">
        <f t="shared" si="7"/>
        <v>aitps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2338</v>
      </c>
      <c r="C2" s="111" t="s">
        <v>1460</v>
      </c>
      <c r="L2" s="45" t="s">
        <v>2367</v>
      </c>
    </row>
    <row r="3" spans="1:32" ht="23" x14ac:dyDescent="0.35">
      <c r="C3" t="e">
        <f>ROMAN(VLOOKUP(C2,Table378[],5,FALSE))</f>
        <v>#VALUE!</v>
      </c>
      <c r="L3" s="45" t="e">
        <f>_xlfn.CONCAT("    ║   ",C5,"     ║")</f>
        <v>#VALUE!</v>
      </c>
    </row>
    <row r="4" spans="1:32" ht="23" x14ac:dyDescent="0.35">
      <c r="C4" t="str">
        <f>VLOOKUP(C2,Table378[],5,FALSE)</f>
        <v>25dicma</v>
      </c>
      <c r="L4" s="45" t="s">
        <v>2366</v>
      </c>
    </row>
    <row r="5" spans="1:32" ht="23" x14ac:dyDescent="0.35">
      <c r="C5" t="e">
        <f>_xlfn.CONCAT("ALELUYA INTERLECCIONAL TIEMPO"," ", UPPER(VLOOKUP(C2,Table378[],4,FALSE)), " SEMANA ",C3)</f>
        <v>#VALUE!</v>
      </c>
      <c r="L5" s="46" t="s">
        <v>987</v>
      </c>
    </row>
    <row r="6" spans="1:32" ht="23" x14ac:dyDescent="0.35">
      <c r="C6" t="str">
        <f>VLOOKUP(C2,Table378[],1,FALSE)</f>
        <v>aitns25dicmaa</v>
      </c>
      <c r="L6" s="47" t="str">
        <f>_xlfn.CONCAT("        id: ","""",C6,"""",",")</f>
        <v xml:space="preserve">        id: "aitns25dicmaa",</v>
      </c>
    </row>
    <row r="7" spans="1:32" ht="23" x14ac:dyDescent="0.35">
      <c r="C7" t="str">
        <f>VLOOKUP(C2,Table378[],14,FALSE)</f>
        <v>aitns25dicma</v>
      </c>
      <c r="L7" s="47" t="str">
        <f>_xlfn.CONCAT("        tt: ",C7,",")</f>
        <v xml:space="preserve">        tt: aitns25dicma,</v>
      </c>
    </row>
    <row r="8" spans="1:32" ht="23" x14ac:dyDescent="0.35">
      <c r="C8" s="34" t="str">
        <f>VLOOKUP(C2,Table378[],14,FALSE)</f>
        <v>aitns25dicma</v>
      </c>
      <c r="L8" s="47" t="str">
        <f>_xlfn.CONCAT("     title: ",C8,",")</f>
        <v xml:space="preserve">     title: aitns25dicma,</v>
      </c>
    </row>
    <row r="9" spans="1:32" ht="23" x14ac:dyDescent="0.35">
      <c r="C9" t="str">
        <f>_xlfn.CONCAT("año",VLOOKUP(C2,Table378[],6,FALSE))</f>
        <v>añoa</v>
      </c>
      <c r="L9" s="47" t="str">
        <f>_xlfn.CONCAT("  ","subtitle: ",C9,"+""",", ","""","+",C6,",")</f>
        <v xml:space="preserve">  subtitle: añoa+", "+aitns25dicmaa,</v>
      </c>
    </row>
    <row r="10" spans="1:32" ht="23" x14ac:dyDescent="0.35">
      <c r="C10" t="str">
        <f>_xlfn.CONCAT("category: [",VLOOKUP(C1,Table223[],16,FALSE),"],")</f>
        <v>category: ["Liturgia"],</v>
      </c>
      <c r="L10" s="47" t="s">
        <v>2344</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aitns25dicmaa</v>
      </c>
      <c r="L18" s="47" t="s">
        <v>2345</v>
      </c>
      <c r="N18" t="str">
        <f>_xlfn.CONCAT("        audioSrc: ","""/audio/",C18,".mp3""",",")</f>
        <v xml:space="preserve">        audioSrc: "/audio/aitns25dicmaa.mp3",</v>
      </c>
    </row>
    <row r="19" spans="1:40" ht="23" x14ac:dyDescent="0.35">
      <c r="C19" t="str">
        <f>VLOOKUP(C2,Table378[],6,FALSE)</f>
        <v>a</v>
      </c>
      <c r="L19" s="45" t="s">
        <v>989</v>
      </c>
    </row>
    <row r="20" spans="1:40" ht="23" x14ac:dyDescent="0.35">
      <c r="C20" t="str">
        <f>VLOOKUP(C2,Table378[],15,FALSE)</f>
        <v>aitns</v>
      </c>
      <c r="L20" s="47" t="s">
        <v>2346</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t="e">
        <f>C4-1</f>
        <v>#VALUE!</v>
      </c>
      <c r="C25" s="111" t="e">
        <f>_xlfn.CONCAT("ant: ","""/resucito/src/ainterleccional.html?canto=",C20,B25,C19,"""",",")</f>
        <v>#VALUE!</v>
      </c>
      <c r="L25" s="47" t="e">
        <f>C25</f>
        <v>#VALUE!</v>
      </c>
    </row>
    <row r="26" spans="1:40" ht="26" x14ac:dyDescent="0.6">
      <c r="B26" t="e">
        <f>C4+1</f>
        <v>#VALUE!</v>
      </c>
      <c r="C26" s="111" t="e">
        <f>_xlfn.CONCAT("sig: ","""/resucito/src/ainterleccional.html?canto=",C20,B26,C19,"""",",")</f>
        <v>#VALUE!</v>
      </c>
      <c r="L26" s="47" t="e">
        <f>C26</f>
        <v>#VALUE!</v>
      </c>
    </row>
    <row r="27" spans="1:40" ht="23" x14ac:dyDescent="0.35">
      <c r="L27" s="45" t="s">
        <v>2347</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2350</v>
      </c>
      <c r="B30" t="s">
        <v>2349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aitns25dicmaa1</v>
      </c>
      <c r="D32" s="88"/>
      <c r="E32" s="88"/>
      <c r="F32" s="88"/>
      <c r="G32" s="88"/>
      <c r="H32" s="89"/>
      <c r="I32" s="89"/>
      <c r="J32" s="89"/>
      <c r="K32" s="89"/>
      <c r="L32" s="87" t="str">
        <f>_xlfn.CONCAT("            ","{ line: `${",C32,"} (Mi,m,10)(Re,,181)(Mi,m,352)`, sC: ","""","tc","""","},")</f>
        <v xml:space="preserve">            { line: `${aitns25dicmaa1}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aitns25dicmaa2</v>
      </c>
      <c r="D33" s="85"/>
      <c r="E33" s="85"/>
      <c r="F33" s="85"/>
      <c r="G33" s="85"/>
      <c r="H33" s="86"/>
      <c r="I33" s="86"/>
      <c r="J33" s="86"/>
      <c r="K33" s="86"/>
      <c r="L33" s="87" t="str">
        <f>_xlfn.CONCAT("            ","{ line: `${",C33,"} (Re,,181)(Mi,m,352)`, sC: ","""","tc","""","},")</f>
        <v xml:space="preserve">            { line: `${aitns25dicmaa2}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aitns25dicmaa3</v>
      </c>
      <c r="D34" s="88"/>
      <c r="E34" s="88"/>
      <c r="F34" s="88"/>
      <c r="G34" s="88"/>
      <c r="H34" s="89"/>
      <c r="I34" s="89"/>
      <c r="J34" s="89"/>
      <c r="K34" s="89"/>
      <c r="L34" s="87" t="str">
        <f t="shared" ref="L34:L35" si="28">_xlfn.CONCAT("            ","{ line: `${",C34,"} (Re,,181)(Mi,m,352)`, sC: ","""","tc","""","},")</f>
        <v xml:space="preserve">            { line: `${aitns25dicmaa3}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aitns25dicmaa4</v>
      </c>
      <c r="D35" s="90"/>
      <c r="E35" s="90"/>
      <c r="F35" s="90"/>
      <c r="G35" s="90"/>
      <c r="H35" s="91"/>
      <c r="I35" s="91"/>
      <c r="J35" s="91"/>
      <c r="K35" s="91"/>
      <c r="L35" s="87" t="str">
        <f t="shared" si="28"/>
        <v xml:space="preserve">            { line: `${aitns25dicmaa4}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2352</v>
      </c>
      <c r="D36" s="82" t="s">
        <v>1053</v>
      </c>
      <c r="E36" s="82"/>
      <c r="F36" s="82"/>
      <c r="G36" s="82"/>
      <c r="H36" s="82"/>
      <c r="I36" s="82"/>
      <c r="J36" s="82"/>
      <c r="K36" s="82"/>
      <c r="L36" s="112" t="s">
        <v>2358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2353</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2350</v>
      </c>
      <c r="B38" t="s">
        <v>2355</v>
      </c>
      <c r="C38" s="81" t="s">
        <v>2354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2357</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aitns25dicmaa1</v>
      </c>
      <c r="D41" s="88"/>
      <c r="E41" s="88"/>
      <c r="F41" s="88"/>
      <c r="G41" s="88"/>
      <c r="H41" s="89"/>
      <c r="I41" s="89"/>
      <c r="J41" s="89"/>
      <c r="K41" s="89"/>
      <c r="L41" s="87" t="str">
        <f>_xlfn.CONCAT("            ","{ line: `${",C41,"} (Do,,10)(Mi,,178)(La,m,342)`, sC: ","""","tc","""","},")</f>
        <v xml:space="preserve">            { line: `${aitns25dicmaa1}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aitns25dicmaa2</v>
      </c>
      <c r="D42" s="85"/>
      <c r="E42" s="85"/>
      <c r="F42" s="85"/>
      <c r="G42" s="85"/>
      <c r="H42" s="86"/>
      <c r="I42" s="86"/>
      <c r="J42" s="86"/>
      <c r="K42" s="86"/>
      <c r="L42" s="87" t="str">
        <f>_xlfn.CONCAT("            ","{ line: `${",C42,"} (Do,,151)(Mi,,252)(La,m,350)`, sC: ","""","tc","""","},")</f>
        <v xml:space="preserve">            { line: `${aitns25dicmaa2}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aitns25dicmaa3</v>
      </c>
      <c r="D43" s="88"/>
      <c r="E43" s="88"/>
      <c r="F43" s="88"/>
      <c r="G43" s="88"/>
      <c r="H43" s="89"/>
      <c r="I43" s="89"/>
      <c r="J43" s="89"/>
      <c r="K43" s="89"/>
      <c r="L43" s="87" t="str">
        <f>_xlfn.CONCAT("            ","{ line: `${",C43,"} (Do,,151)(Mi,,252)(La,m,350)`, sC: ","""","tc","""","},")</f>
        <v xml:space="preserve">            { line: `${aitns25dicmaa3}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aitns25dicmaa4</v>
      </c>
      <c r="D44" s="90"/>
      <c r="E44" s="90"/>
      <c r="F44" s="90"/>
      <c r="G44" s="90"/>
      <c r="H44" s="91"/>
      <c r="I44" s="91"/>
      <c r="J44" s="91"/>
      <c r="K44" s="91"/>
      <c r="L44" s="87" t="str">
        <f>_xlfn.CONCAT("            ","{ line: `${",C44,"} (Do,,151)(Mi,,252)(La,m,350)`, sC: ","""","tc","""","},")</f>
        <v xml:space="preserve">            { line: `${aitns25dicmaa4}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2352</v>
      </c>
      <c r="D45" s="82" t="s">
        <v>1053</v>
      </c>
      <c r="E45" s="82"/>
      <c r="F45" s="82"/>
      <c r="G45" s="82"/>
      <c r="H45" s="82"/>
      <c r="I45" s="82"/>
      <c r="J45" s="82"/>
      <c r="K45" s="82"/>
      <c r="L45" s="112" t="s">
        <v>2359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2360</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2350</v>
      </c>
      <c r="B47" t="s">
        <v>2361</v>
      </c>
      <c r="C47" s="81" t="s">
        <v>2362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2363</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aitns25dicmaa1</v>
      </c>
      <c r="D49" s="88"/>
      <c r="E49" s="88"/>
      <c r="F49" s="88"/>
      <c r="G49" s="88"/>
      <c r="H49" s="89"/>
      <c r="I49" s="89"/>
      <c r="J49" s="89"/>
      <c r="K49" s="89"/>
      <c r="L49" s="87" t="str">
        <f>_xlfn.CONCAT("            ","{ line: `${",C49,"} (Do,,10)(Mi,,178)(La,m,342)`, sC: ","""","tc","""","},")</f>
        <v xml:space="preserve">            { line: `${aitns25dicmaa1}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aitns25dicmaa2</v>
      </c>
      <c r="D50" s="85"/>
      <c r="E50" s="85"/>
      <c r="F50" s="85"/>
      <c r="G50" s="85"/>
      <c r="H50" s="86"/>
      <c r="I50" s="86"/>
      <c r="J50" s="86"/>
      <c r="K50" s="86"/>
      <c r="L50" s="87" t="str">
        <f>_xlfn.CONCAT("            ","{ line: `${",C50,"} (Do,,151)(Mi,,252)(La,m,350)`, sC: ","""","bg","""","},")</f>
        <v xml:space="preserve">            { line: `${aitns25dicmaa2}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aitns25dicmaa3</v>
      </c>
      <c r="D51" s="88"/>
      <c r="E51" s="88"/>
      <c r="F51" s="88"/>
      <c r="G51" s="88"/>
      <c r="H51" s="89"/>
      <c r="I51" s="89"/>
      <c r="J51" s="89"/>
      <c r="K51" s="89"/>
      <c r="L51" s="87" t="str">
        <f>_xlfn.CONCAT("            ","{ line: `${",C51,"} (Do,,151)(Mi,,252)(La,m,350)`, sC: ","""","bg","""","},")</f>
        <v xml:space="preserve">            { line: `${aitns25dicmaa3}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aitns25dicmaa4</v>
      </c>
      <c r="D52" s="90"/>
      <c r="E52" s="90"/>
      <c r="F52" s="90"/>
      <c r="G52" s="90"/>
      <c r="H52" s="91"/>
      <c r="I52" s="91"/>
      <c r="J52" s="91"/>
      <c r="K52" s="91"/>
      <c r="L52" s="87" t="str">
        <f>_xlfn.CONCAT("            ","{ line: `${",C52,"} (Do,,151)(Mi,,252)(La,m,350)`, sC: ","""","bg","""","},")</f>
        <v xml:space="preserve">            { line: `${aitns25dicmaa4}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2352</v>
      </c>
      <c r="D53" s="82" t="s">
        <v>1053</v>
      </c>
      <c r="E53" s="82"/>
      <c r="F53" s="82"/>
      <c r="G53" s="82"/>
      <c r="H53" s="82"/>
      <c r="I53" s="82"/>
      <c r="J53" s="82"/>
      <c r="K53" s="82"/>
      <c r="L53" s="112" t="s">
        <v>2364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Interleccional'!$B$3:$B$203</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Interleccional</vt:lpstr>
      <vt:lpstr>Aleluya Interleccional</vt:lpstr>
      <vt:lpstr>ALELUYA ADVIENTO S I-4</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2025-09-10T02:50:30Z</dcterms:modified>
</cp:coreProperties>
</file>