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evecseri\Downloads\"/>
    </mc:Choice>
  </mc:AlternateContent>
  <xr:revisionPtr revIDLastSave="0" documentId="13_ncr:1_{1F62B19C-F745-4B77-82E8-F319C364EDD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E40" i="1"/>
  <c r="E41" i="1"/>
  <c r="E42" i="1"/>
  <c r="E43" i="1"/>
  <c r="H46" i="1"/>
  <c r="I46" i="1" s="1"/>
  <c r="J46" i="1"/>
  <c r="D46" i="1"/>
  <c r="E46" i="1" s="1"/>
  <c r="H45" i="1"/>
  <c r="J45" i="1" s="1"/>
  <c r="I45" i="1"/>
  <c r="D45" i="1"/>
  <c r="E45" i="1"/>
  <c r="H44" i="1"/>
  <c r="I44" i="1" s="1"/>
  <c r="E44" i="1"/>
  <c r="D44" i="1"/>
  <c r="H43" i="1"/>
  <c r="I43" i="1" s="1"/>
  <c r="D43" i="1"/>
  <c r="H42" i="1"/>
  <c r="I42" i="1" s="1"/>
  <c r="D42" i="1"/>
  <c r="J44" i="1" l="1"/>
  <c r="J43" i="1"/>
  <c r="J42" i="1"/>
  <c r="M64" i="1"/>
  <c r="J41" i="1"/>
  <c r="I41" i="1"/>
  <c r="H41" i="1"/>
  <c r="D41" i="1"/>
  <c r="E26" i="1" l="1"/>
  <c r="E27" i="1"/>
  <c r="E28" i="1"/>
  <c r="E29" i="1"/>
  <c r="E30" i="1"/>
  <c r="E31" i="1"/>
  <c r="E32" i="1"/>
  <c r="E33" i="1"/>
  <c r="E34" i="1"/>
  <c r="E35" i="1"/>
  <c r="E36" i="1"/>
  <c r="E37" i="1"/>
  <c r="J40" i="1"/>
  <c r="H40" i="1"/>
  <c r="M36" i="1"/>
  <c r="D40" i="1"/>
  <c r="M34" i="1"/>
  <c r="O42" i="1" l="1"/>
  <c r="O43" i="1"/>
  <c r="M37" i="1"/>
  <c r="P36" i="1" s="1"/>
  <c r="H35" i="1"/>
  <c r="J35" i="1" s="1"/>
  <c r="H34" i="1"/>
  <c r="J34" i="1"/>
  <c r="H33" i="1"/>
  <c r="I33" i="1" s="1"/>
  <c r="XFC33" i="1" s="1"/>
  <c r="J33" i="1"/>
  <c r="H32" i="1"/>
  <c r="J32" i="1"/>
  <c r="H31" i="1"/>
  <c r="J31" i="1" s="1"/>
  <c r="H30" i="1"/>
  <c r="I30" i="1" s="1"/>
  <c r="J30" i="1"/>
  <c r="H29" i="1"/>
  <c r="J29" i="1" s="1"/>
  <c r="H28" i="1"/>
  <c r="J28" i="1"/>
  <c r="H27" i="1"/>
  <c r="J27" i="1" s="1"/>
  <c r="H38" i="1"/>
  <c r="I38" i="1" s="1"/>
  <c r="J38" i="1"/>
  <c r="H36" i="1"/>
  <c r="J36" i="1"/>
  <c r="H37" i="1"/>
  <c r="I37" i="1" s="1"/>
  <c r="J37" i="1"/>
  <c r="D39" i="1"/>
  <c r="I34" i="1"/>
  <c r="I35" i="1"/>
  <c r="I36" i="1"/>
  <c r="E38" i="1"/>
  <c r="E24" i="1"/>
  <c r="E19" i="1"/>
  <c r="E10" i="1"/>
  <c r="C1" i="1"/>
  <c r="B1" i="1"/>
  <c r="Q72" i="1"/>
  <c r="P72" i="1"/>
  <c r="M77" i="1"/>
  <c r="M74" i="1"/>
  <c r="E21" i="1"/>
  <c r="P33" i="1"/>
  <c r="M31" i="1"/>
  <c r="I29" i="1"/>
  <c r="I28" i="1"/>
  <c r="E25" i="1"/>
  <c r="E23" i="1"/>
  <c r="E22" i="1"/>
  <c r="E20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E4" i="1"/>
  <c r="M32" i="1" l="1"/>
  <c r="P77" i="1"/>
  <c r="P81" i="1" s="1"/>
  <c r="P74" i="1"/>
  <c r="P80" i="1" s="1"/>
  <c r="I32" i="1"/>
  <c r="O34" i="1"/>
  <c r="I31" i="1"/>
  <c r="O36" i="1"/>
  <c r="O74" i="1" l="1"/>
  <c r="O80" i="1" s="1"/>
  <c r="O77" i="1"/>
  <c r="O81" i="1" s="1"/>
</calcChain>
</file>

<file path=xl/sharedStrings.xml><?xml version="1.0" encoding="utf-8"?>
<sst xmlns="http://schemas.openxmlformats.org/spreadsheetml/2006/main" count="80" uniqueCount="63">
  <si>
    <t>Days Since 1st Case</t>
  </si>
  <si>
    <t>Deaths</t>
  </si>
  <si>
    <t>Date</t>
  </si>
  <si>
    <t>Positive</t>
  </si>
  <si>
    <t>Under Investigation</t>
  </si>
  <si>
    <t>Negative</t>
  </si>
  <si>
    <t>Resolved</t>
  </si>
  <si>
    <t>Total Tests</t>
  </si>
  <si>
    <t>Deceased</t>
  </si>
  <si>
    <t>Trend Series</t>
  </si>
  <si>
    <t>Italy has made 3.6x the tests, but has found 33x the positive cases compared to Ontario.</t>
  </si>
  <si>
    <t>China</t>
  </si>
  <si>
    <t>Italy</t>
  </si>
  <si>
    <t>Iran</t>
  </si>
  <si>
    <t>Spain</t>
  </si>
  <si>
    <t>Germany</t>
  </si>
  <si>
    <t>https://www.worldometers.info/coronavirus/#countries</t>
  </si>
  <si>
    <t>~Days between ~50 cases/day to ~1000 cases/day</t>
  </si>
  <si>
    <t>USA</t>
  </si>
  <si>
    <t>France</t>
  </si>
  <si>
    <t>SK</t>
  </si>
  <si>
    <t>11 days but peaked @ 851</t>
  </si>
  <si>
    <t>12 days from peak to &lt;100</t>
  </si>
  <si>
    <t>&lt; This is the best response worldwide so far. This is what we want.</t>
  </si>
  <si>
    <t>~Days between ~50 cases/day to peak</t>
  </si>
  <si>
    <t>As of March 19:</t>
  </si>
  <si>
    <t>South Korea has made ~5200 tests/million, Ontario ~1140 tests/million.</t>
  </si>
  <si>
    <t>~28</t>
  </si>
  <si>
    <t>e</t>
  </si>
  <si>
    <t>x</t>
  </si>
  <si>
    <t>est day</t>
  </si>
  <si>
    <t># cases/day</t>
  </si>
  <si>
    <t>=</t>
  </si>
  <si>
    <t>days</t>
  </si>
  <si>
    <t>Today is day:</t>
  </si>
  <si>
    <t>hard to define because the peak is a big backlog spike and there was a slow start</t>
  </si>
  <si>
    <t>Exponential equation from trendline (update daily)</t>
  </si>
  <si>
    <t>update manually</t>
  </si>
  <si>
    <t>As of March 10, Italy reported 60761 total tests, finding 8514 positive:</t>
  </si>
  <si>
    <t>8514 / 60761 =</t>
  </si>
  <si>
    <t>Tests +/-</t>
  </si>
  <si>
    <t>ON</t>
  </si>
  <si>
    <t>Positive per Test</t>
  </si>
  <si>
    <t>Daily New Tests</t>
  </si>
  <si>
    <t>y =</t>
  </si>
  <si>
    <t>New Cases</t>
  </si>
  <si>
    <t>Total Cases</t>
  </si>
  <si>
    <t>UK</t>
  </si>
  <si>
    <t>https://files.ontario.ca/moh-covid-19-report-en-2020-03-29.pdf</t>
  </si>
  <si>
    <t>https://covid-19.ontario.ca/</t>
  </si>
  <si>
    <t>Test/M</t>
  </si>
  <si>
    <t>https://www.cdc.go.kr/board/board.es?mid=a20501000000&amp;bid=0015</t>
  </si>
  <si>
    <t>Avg</t>
  </si>
  <si>
    <t>1000/day:</t>
  </si>
  <si>
    <t>3000/day:</t>
  </si>
  <si>
    <t>Trying to predict when Ontario's reported tests will peak:</t>
  </si>
  <si>
    <t xml:space="preserve">Ontario was at ~50 cases/day on Mar 19, + 9 to 14 days = so 1000/day @ Mar 28 - Apr 2 </t>
  </si>
  <si>
    <t>reporting changed</t>
  </si>
  <si>
    <t>Test results take 5+ days so reality of spread is closer to:</t>
  </si>
  <si>
    <t>Ontario was at ~50 cases/day on Mar 19, + 27 days = Apr 15</t>
  </si>
  <si>
    <t>curve is not close enough to exp as of Apr 6</t>
  </si>
  <si>
    <t>but Ontario had 50 cases/day on Mar 19</t>
  </si>
  <si>
    <t>the worst hit countries went from 50 to peak btwn 20-33 days, SK being the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</si>
</sst>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;@"/>
    <numFmt numFmtId="165" formatCode="0.0"/>
    <numFmt numFmtId="166" formatCode="[$-F800]dddd\,\ mmmm\ dd\,\ yyyy"/>
    <numFmt numFmtId="167" formatCode="[$-1009]mmmm\ d\,\ yyyy;@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3A2D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/>
    <xf numFmtId="0" fontId="0" fillId="0" borderId="0" xfId="0" applyBorder="1"/>
    <xf numFmtId="0" fontId="3" fillId="0" borderId="0" xfId="1" applyFill="1" applyBorder="1"/>
    <xf numFmtId="0" fontId="4" fillId="0" borderId="0" xfId="0" applyFont="1"/>
    <xf numFmtId="0" fontId="0" fillId="2" borderId="0" xfId="0" applyFill="1"/>
    <xf numFmtId="0" fontId="0" fillId="2" borderId="4" xfId="0" applyFill="1" applyBorder="1"/>
    <xf numFmtId="3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0" fillId="0" borderId="7" xfId="0" applyBorder="1"/>
    <xf numFmtId="3" fontId="0" fillId="0" borderId="7" xfId="0" applyNumberFormat="1" applyBorder="1"/>
    <xf numFmtId="164" fontId="2" fillId="0" borderId="6" xfId="0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/>
    <xf numFmtId="3" fontId="0" fillId="0" borderId="6" xfId="0" applyNumberFormat="1" applyBorder="1"/>
    <xf numFmtId="164" fontId="2" fillId="0" borderId="8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10" fontId="0" fillId="0" borderId="0" xfId="0" applyNumberFormat="1" applyBorder="1"/>
    <xf numFmtId="10" fontId="2" fillId="0" borderId="9" xfId="0" applyNumberFormat="1" applyFont="1" applyBorder="1" applyAlignment="1">
      <alignment horizontal="center" vertical="center" wrapText="1"/>
    </xf>
    <xf numFmtId="10" fontId="0" fillId="0" borderId="7" xfId="0" applyNumberFormat="1" applyBorder="1"/>
    <xf numFmtId="0" fontId="2" fillId="0" borderId="7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2" xfId="0" applyFont="1" applyBorder="1"/>
    <xf numFmtId="0" fontId="0" fillId="0" borderId="10" xfId="0" applyBorder="1"/>
    <xf numFmtId="0" fontId="0" fillId="0" borderId="3" xfId="0" applyBorder="1"/>
    <xf numFmtId="0" fontId="8" fillId="0" borderId="5" xfId="0" applyFont="1" applyBorder="1" applyAlignment="1">
      <alignment horizontal="left" vertical="center" wrapText="1"/>
    </xf>
    <xf numFmtId="10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10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vertical="center" wrapText="1"/>
    </xf>
    <xf numFmtId="0" fontId="6" fillId="0" borderId="5" xfId="0" applyFont="1" applyBorder="1"/>
    <xf numFmtId="0" fontId="0" fillId="0" borderId="11" xfId="0" applyBorder="1"/>
    <xf numFmtId="0" fontId="4" fillId="0" borderId="6" xfId="0" applyFont="1" applyFill="1" applyBorder="1"/>
    <xf numFmtId="0" fontId="9" fillId="0" borderId="0" xfId="1" applyFont="1" applyFill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7" xfId="0" applyBorder="1" applyAlignment="1">
      <alignment horizontal="right"/>
    </xf>
    <xf numFmtId="0" fontId="0" fillId="0" borderId="13" xfId="0" applyBorder="1"/>
    <xf numFmtId="0" fontId="0" fillId="0" borderId="12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15" xfId="0" applyBorder="1" applyAlignment="1">
      <alignment horizontal="right"/>
    </xf>
    <xf numFmtId="1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/>
    <xf numFmtId="0" fontId="0" fillId="0" borderId="4" xfId="0" applyBorder="1"/>
    <xf numFmtId="0" fontId="0" fillId="3" borderId="7" xfId="0" applyFill="1" applyBorder="1"/>
    <xf numFmtId="3" fontId="0" fillId="3" borderId="1" xfId="0" applyNumberFormat="1" applyFill="1" applyBorder="1"/>
    <xf numFmtId="0" fontId="0" fillId="3" borderId="17" xfId="0" applyFill="1" applyBorder="1"/>
    <xf numFmtId="49" fontId="2" fillId="3" borderId="8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6" fontId="0" fillId="0" borderId="0" xfId="0" applyNumberFormat="1"/>
    <xf numFmtId="49" fontId="2" fillId="0" borderId="8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/>
    <xf numFmtId="0" fontId="2" fillId="0" borderId="0" xfId="0" applyFont="1" applyBorder="1"/>
    <xf numFmtId="0" fontId="2" fillId="3" borderId="5" xfId="0" applyFont="1" applyFill="1" applyBorder="1"/>
    <xf numFmtId="0" fontId="2" fillId="0" borderId="0" xfId="0" applyFont="1" applyBorder="1" applyAlignment="1">
      <alignment horizontal="center"/>
    </xf>
    <xf numFmtId="166" fontId="2" fillId="0" borderId="7" xfId="0" applyNumberFormat="1" applyFont="1" applyFill="1" applyBorder="1"/>
    <xf numFmtId="1" fontId="2" fillId="0" borderId="0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0" fillId="3" borderId="0" xfId="0" applyFill="1"/>
    <xf numFmtId="3" fontId="0" fillId="3" borderId="0" xfId="0" applyNumberFormat="1" applyFill="1"/>
    <xf numFmtId="0" fontId="2" fillId="0" borderId="5" xfId="0" applyFont="1" applyBorder="1" applyAlignment="1">
      <alignment horizontal="center"/>
    </xf>
    <xf numFmtId="0" fontId="2" fillId="0" borderId="5" xfId="0" applyFont="1" applyFill="1" applyBorder="1"/>
    <xf numFmtId="3" fontId="0" fillId="0" borderId="0" xfId="0" applyNumberFormat="1" applyFill="1"/>
    <xf numFmtId="167" fontId="2" fillId="0" borderId="7" xfId="0" applyNumberFormat="1" applyFont="1" applyFill="1" applyBorder="1"/>
    <xf numFmtId="167" fontId="0" fillId="0" borderId="0" xfId="0" applyNumberFormat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2" fillId="0" borderId="6" xfId="0" applyNumberFormat="1" applyFont="1" applyBorder="1"/>
    <xf numFmtId="3" fontId="0" fillId="5" borderId="6" xfId="0" applyNumberFormat="1" applyFill="1" applyBorder="1"/>
    <xf numFmtId="3" fontId="0" fillId="0" borderId="6" xfId="0" applyNumberFormat="1" applyFill="1" applyBorder="1"/>
    <xf numFmtId="3" fontId="0" fillId="0" borderId="6" xfId="0" applyNumberFormat="1" applyBorder="1" applyAlignment="1">
      <alignment horizontal="right"/>
    </xf>
    <xf numFmtId="0" fontId="2" fillId="6" borderId="6" xfId="0" applyFont="1" applyFill="1" applyBorder="1"/>
    <xf numFmtId="0" fontId="0" fillId="0" borderId="6" xfId="0" applyFill="1" applyBorder="1"/>
    <xf numFmtId="49" fontId="2" fillId="0" borderId="8" xfId="0" applyNumberFormat="1" applyFon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 wrapText="1"/>
    </xf>
    <xf numFmtId="3" fontId="0" fillId="6" borderId="6" xfId="0" applyNumberFormat="1" applyFill="1" applyBorder="1"/>
    <xf numFmtId="0" fontId="0" fillId="6" borderId="7" xfId="0" applyFill="1" applyBorder="1"/>
    <xf numFmtId="10" fontId="0" fillId="6" borderId="7" xfId="0" applyNumberFormat="1" applyFill="1" applyBorder="1"/>
    <xf numFmtId="0" fontId="0" fillId="0" borderId="0" xfId="0" applyAlignment="1">
      <alignment horizontal="right"/>
    </xf>
    <xf numFmtId="0" fontId="0" fillId="0" borderId="1" xfId="0" applyFill="1" applyBorder="1"/>
    <xf numFmtId="3" fontId="0" fillId="3" borderId="1" xfId="0" applyNumberFormat="1" applyFill="1" applyBorder="1" applyAlignment="1">
      <alignment horizontal="right"/>
    </xf>
    <xf numFmtId="3" fontId="2" fillId="0" borderId="1" xfId="0" applyNumberFormat="1" applyFont="1" applyFill="1" applyBorder="1"/>
    <xf numFmtId="0" fontId="0" fillId="0" borderId="2" xfId="0" applyFill="1" applyBorder="1"/>
    <xf numFmtId="3" fontId="0" fillId="0" borderId="1" xfId="0" applyNumberFormat="1" applyFill="1" applyBorder="1" applyAlignment="1">
      <alignment horizontal="right"/>
    </xf>
    <xf numFmtId="0" fontId="9" fillId="0" borderId="0" xfId="1" applyFont="1"/>
    <xf numFmtId="0" fontId="4" fillId="2" borderId="0" xfId="0" applyFont="1" applyFill="1"/>
    <xf numFmtId="0" fontId="4" fillId="2" borderId="12" xfId="0" applyFont="1" applyFill="1" applyBorder="1"/>
    <xf numFmtId="3" fontId="0" fillId="0" borderId="0" xfId="0" applyNumberFormat="1" applyAlignment="1">
      <alignment horizontal="right"/>
    </xf>
    <xf numFmtId="165" fontId="2" fillId="0" borderId="4" xfId="0" applyNumberFormat="1" applyFont="1" applyBorder="1"/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/>
    <xf numFmtId="167" fontId="2" fillId="0" borderId="0" xfId="0" applyNumberFormat="1" applyFont="1"/>
    <xf numFmtId="0" fontId="0" fillId="6" borderId="17" xfId="0" applyFill="1" applyBorder="1"/>
    <xf numFmtId="0" fontId="6" fillId="2" borderId="0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right" wrapText="1"/>
    </xf>
    <xf numFmtId="0" fontId="0" fillId="6" borderId="12" xfId="0" applyFill="1" applyBorder="1"/>
    <xf numFmtId="0" fontId="0" fillId="6" borderId="14" xfId="0" applyFill="1" applyBorder="1"/>
    <xf numFmtId="0" fontId="0" fillId="6" borderId="0" xfId="0" applyFill="1" applyBorder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3A2D9"/>
      <color rgb="FF324D1F"/>
      <color rgb="FF4F4F4F"/>
      <color rgb="FF5E91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Ontario COVID-19</a:t>
            </a:r>
            <a:r>
              <a:rPr lang="en-CA" sz="2000" baseline="0"/>
              <a:t> Daily Confirmed Cases </a:t>
            </a:r>
          </a:p>
          <a:p>
            <a:pPr>
              <a:defRPr/>
            </a:pPr>
            <a:r>
              <a:rPr lang="en-CA" sz="1600" baseline="0"/>
              <a:t>04/06/2020</a:t>
            </a:r>
            <a:r>
              <a:rPr lang="en-CA" sz="2000" baseline="0"/>
              <a:t> </a:t>
            </a:r>
          </a:p>
          <a:p>
            <a:pPr>
              <a:defRPr/>
            </a:pPr>
            <a:r>
              <a:rPr lang="en-CA" sz="1400" b="0" i="0" u="none" strike="noStrike" baseline="0"/>
              <a:t>https://covid-19.ontario.ca/</a:t>
            </a:r>
          </a:p>
          <a:p>
            <a:pPr>
              <a:defRPr/>
            </a:pPr>
            <a:r>
              <a:rPr lang="en-CA" sz="1400" b="0" i="0" u="none" strike="noStrike" baseline="0"/>
              <a:t>https://www.ontario.ca/page/2019-novel-coronavirus#section-0 </a:t>
            </a:r>
          </a:p>
          <a:p>
            <a:pPr>
              <a:defRPr/>
            </a:pPr>
            <a:r>
              <a:rPr lang="en-CA" sz="1400" b="0" i="0" u="none" strike="noStrike" baseline="0"/>
              <a:t>Ontario Gov updates numbers daily @ 10:30am EST</a:t>
            </a:r>
          </a:p>
        </c:rich>
      </c:tx>
      <c:layout>
        <c:manualLayout>
          <c:xMode val="edge"/>
          <c:yMode val="edge"/>
          <c:x val="0.18250214094560699"/>
          <c:y val="1.12987297992433E-2"/>
        </c:manualLayout>
      </c:layout>
      <c:overlay val="0"/>
      <c:spPr>
        <a:noFill/>
        <a:ln w="0">
          <a:solidFill>
            <a:schemeClr val="accent1">
              <a:alpha val="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31299281432699E-2"/>
          <c:y val="0.25959423349011002"/>
          <c:w val="0.84378313532091198"/>
          <c:h val="0.5746391159879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New Cases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3A2D9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Sheet1!$B$4:$B$70</c:f>
              <c:numCache>
                <c:formatCode>General</c:formatCode>
                <c:ptCount val="6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</c:numCache>
            </c:numRef>
          </c:xVal>
          <c:yVal>
            <c:numRef>
              <c:f>Sheet1!$D$4:$D$70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18</c:v>
                </c:pt>
                <c:pt idx="18">
                  <c:v>19</c:v>
                </c:pt>
                <c:pt idx="19">
                  <c:v>24</c:v>
                </c:pt>
                <c:pt idx="20">
                  <c:v>43</c:v>
                </c:pt>
                <c:pt idx="21">
                  <c:v>32</c:v>
                </c:pt>
                <c:pt idx="22">
                  <c:v>12</c:v>
                </c:pt>
                <c:pt idx="23">
                  <c:v>25</c:v>
                </c:pt>
                <c:pt idx="24">
                  <c:v>44</c:v>
                </c:pt>
                <c:pt idx="25">
                  <c:v>60</c:v>
                </c:pt>
                <c:pt idx="26">
                  <c:v>59</c:v>
                </c:pt>
                <c:pt idx="27">
                  <c:v>48</c:v>
                </c:pt>
                <c:pt idx="28">
                  <c:v>78</c:v>
                </c:pt>
                <c:pt idx="29">
                  <c:v>85</c:v>
                </c:pt>
                <c:pt idx="30">
                  <c:v>100</c:v>
                </c:pt>
                <c:pt idx="31">
                  <c:v>170</c:v>
                </c:pt>
                <c:pt idx="32">
                  <c:v>132</c:v>
                </c:pt>
                <c:pt idx="33">
                  <c:v>150</c:v>
                </c:pt>
                <c:pt idx="34">
                  <c:v>207</c:v>
                </c:pt>
                <c:pt idx="35" formatCode="#,##0">
                  <c:v>382</c:v>
                </c:pt>
                <c:pt idx="36" formatCode="#,##0">
                  <c:v>260</c:v>
                </c:pt>
                <c:pt idx="37" formatCode="#,##0">
                  <c:v>426</c:v>
                </c:pt>
                <c:pt idx="38" formatCode="#,##0">
                  <c:v>401</c:v>
                </c:pt>
                <c:pt idx="39" formatCode="#,##0">
                  <c:v>462</c:v>
                </c:pt>
                <c:pt idx="40" formatCode="#,##0">
                  <c:v>375</c:v>
                </c:pt>
                <c:pt idx="41" formatCode="#,##0">
                  <c:v>408</c:v>
                </c:pt>
                <c:pt idx="42" formatCode="#,##0">
                  <c:v>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E-453D-90F4-BD091619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39592"/>
        <c:axId val="20947216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Deaths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Sheet1!$B$4:$B$70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50</c:v>
                      </c:pt>
                      <c:pt idx="21">
                        <c:v>51</c:v>
                      </c:pt>
                      <c:pt idx="22">
                        <c:v>52</c:v>
                      </c:pt>
                      <c:pt idx="23">
                        <c:v>53</c:v>
                      </c:pt>
                      <c:pt idx="24">
                        <c:v>54</c:v>
                      </c:pt>
                      <c:pt idx="25">
                        <c:v>55</c:v>
                      </c:pt>
                      <c:pt idx="26">
                        <c:v>56</c:v>
                      </c:pt>
                      <c:pt idx="27">
                        <c:v>57</c:v>
                      </c:pt>
                      <c:pt idx="28">
                        <c:v>58</c:v>
                      </c:pt>
                      <c:pt idx="29">
                        <c:v>59</c:v>
                      </c:pt>
                      <c:pt idx="30">
                        <c:v>60</c:v>
                      </c:pt>
                      <c:pt idx="31">
                        <c:v>61</c:v>
                      </c:pt>
                      <c:pt idx="32">
                        <c:v>62</c:v>
                      </c:pt>
                      <c:pt idx="33">
                        <c:v>63</c:v>
                      </c:pt>
                      <c:pt idx="34">
                        <c:v>64</c:v>
                      </c:pt>
                      <c:pt idx="35">
                        <c:v>65</c:v>
                      </c:pt>
                      <c:pt idx="36">
                        <c:v>66</c:v>
                      </c:pt>
                      <c:pt idx="37">
                        <c:v>67</c:v>
                      </c:pt>
                      <c:pt idx="38">
                        <c:v>68</c:v>
                      </c:pt>
                      <c:pt idx="39">
                        <c:v>69</c:v>
                      </c:pt>
                      <c:pt idx="40">
                        <c:v>70</c:v>
                      </c:pt>
                      <c:pt idx="41">
                        <c:v>71</c:v>
                      </c:pt>
                      <c:pt idx="42">
                        <c:v>72</c:v>
                      </c:pt>
                      <c:pt idx="43">
                        <c:v>73</c:v>
                      </c:pt>
                      <c:pt idx="44">
                        <c:v>74</c:v>
                      </c:pt>
                      <c:pt idx="45">
                        <c:v>75</c:v>
                      </c:pt>
                      <c:pt idx="46">
                        <c:v>76</c:v>
                      </c:pt>
                      <c:pt idx="47">
                        <c:v>77</c:v>
                      </c:pt>
                      <c:pt idx="48">
                        <c:v>78</c:v>
                      </c:pt>
                      <c:pt idx="49">
                        <c:v>79</c:v>
                      </c:pt>
                      <c:pt idx="50">
                        <c:v>80</c:v>
                      </c:pt>
                      <c:pt idx="51">
                        <c:v>81</c:v>
                      </c:pt>
                      <c:pt idx="52">
                        <c:v>82</c:v>
                      </c:pt>
                      <c:pt idx="53">
                        <c:v>83</c:v>
                      </c:pt>
                      <c:pt idx="54">
                        <c:v>84</c:v>
                      </c:pt>
                      <c:pt idx="55">
                        <c:v>85</c:v>
                      </c:pt>
                      <c:pt idx="56">
                        <c:v>86</c:v>
                      </c:pt>
                      <c:pt idx="57">
                        <c:v>87</c:v>
                      </c:pt>
                      <c:pt idx="58">
                        <c:v>88</c:v>
                      </c:pt>
                      <c:pt idx="59">
                        <c:v>89</c:v>
                      </c:pt>
                      <c:pt idx="60">
                        <c:v>90</c:v>
                      </c:pt>
                      <c:pt idx="61">
                        <c:v>91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Sheet1!$F$4:$F$70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10</c:v>
                      </c:pt>
                      <c:pt idx="37">
                        <c:v>4</c:v>
                      </c:pt>
                      <c:pt idx="38">
                        <c:v>16</c:v>
                      </c:pt>
                      <c:pt idx="39">
                        <c:v>14</c:v>
                      </c:pt>
                      <c:pt idx="40">
                        <c:v>27</c:v>
                      </c:pt>
                      <c:pt idx="41">
                        <c:v>25</c:v>
                      </c:pt>
                      <c:pt idx="42">
                        <c:v>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A02-4DE1-8CAE-C0FEDE2A2A7A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exp"/>
                  <c:forward val="1"/>
                  <c:backward val="10"/>
                  <c:dispRSqr val="0"/>
                  <c:dispEq val="1"/>
                  <c:trendlineLbl>
                    <c:layout>
                      <c:manualLayout>
                        <c:x val="-4.5524434447643099E-2"/>
                        <c:y val="-1.53740782961309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4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Sheet1!$B$14:$B$70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40</c:v>
                      </c:pt>
                      <c:pt idx="1">
                        <c:v>41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44</c:v>
                      </c:pt>
                      <c:pt idx="5">
                        <c:v>45</c:v>
                      </c:pt>
                      <c:pt idx="6">
                        <c:v>46</c:v>
                      </c:pt>
                      <c:pt idx="7">
                        <c:v>47</c:v>
                      </c:pt>
                      <c:pt idx="8">
                        <c:v>48</c:v>
                      </c:pt>
                      <c:pt idx="9">
                        <c:v>49</c:v>
                      </c:pt>
                      <c:pt idx="10">
                        <c:v>50</c:v>
                      </c:pt>
                      <c:pt idx="11">
                        <c:v>51</c:v>
                      </c:pt>
                      <c:pt idx="12">
                        <c:v>52</c:v>
                      </c:pt>
                      <c:pt idx="13">
                        <c:v>53</c:v>
                      </c:pt>
                      <c:pt idx="14">
                        <c:v>54</c:v>
                      </c:pt>
                      <c:pt idx="15">
                        <c:v>55</c:v>
                      </c:pt>
                      <c:pt idx="16">
                        <c:v>56</c:v>
                      </c:pt>
                      <c:pt idx="17">
                        <c:v>57</c:v>
                      </c:pt>
                      <c:pt idx="18">
                        <c:v>58</c:v>
                      </c:pt>
                      <c:pt idx="19">
                        <c:v>59</c:v>
                      </c:pt>
                      <c:pt idx="20">
                        <c:v>60</c:v>
                      </c:pt>
                      <c:pt idx="21">
                        <c:v>61</c:v>
                      </c:pt>
                      <c:pt idx="22">
                        <c:v>62</c:v>
                      </c:pt>
                      <c:pt idx="23">
                        <c:v>63</c:v>
                      </c:pt>
                      <c:pt idx="24">
                        <c:v>64</c:v>
                      </c:pt>
                      <c:pt idx="25">
                        <c:v>65</c:v>
                      </c:pt>
                      <c:pt idx="26">
                        <c:v>66</c:v>
                      </c:pt>
                      <c:pt idx="27">
                        <c:v>67</c:v>
                      </c:pt>
                      <c:pt idx="28">
                        <c:v>68</c:v>
                      </c:pt>
                      <c:pt idx="29">
                        <c:v>69</c:v>
                      </c:pt>
                      <c:pt idx="30">
                        <c:v>70</c:v>
                      </c:pt>
                      <c:pt idx="31">
                        <c:v>71</c:v>
                      </c:pt>
                      <c:pt idx="32">
                        <c:v>72</c:v>
                      </c:pt>
                      <c:pt idx="33">
                        <c:v>73</c:v>
                      </c:pt>
                      <c:pt idx="34">
                        <c:v>74</c:v>
                      </c:pt>
                      <c:pt idx="35">
                        <c:v>75</c:v>
                      </c:pt>
                      <c:pt idx="36">
                        <c:v>76</c:v>
                      </c:pt>
                      <c:pt idx="37">
                        <c:v>77</c:v>
                      </c:pt>
                      <c:pt idx="38">
                        <c:v>78</c:v>
                      </c:pt>
                      <c:pt idx="39">
                        <c:v>79</c:v>
                      </c:pt>
                      <c:pt idx="40">
                        <c:v>80</c:v>
                      </c:pt>
                      <c:pt idx="41">
                        <c:v>81</c:v>
                      </c:pt>
                      <c:pt idx="42">
                        <c:v>82</c:v>
                      </c:pt>
                      <c:pt idx="43">
                        <c:v>83</c:v>
                      </c:pt>
                      <c:pt idx="44">
                        <c:v>84</c:v>
                      </c:pt>
                      <c:pt idx="45">
                        <c:v>85</c:v>
                      </c:pt>
                      <c:pt idx="46">
                        <c:v>86</c:v>
                      </c:pt>
                      <c:pt idx="47">
                        <c:v>87</c:v>
                      </c:pt>
                      <c:pt idx="48">
                        <c:v>88</c:v>
                      </c:pt>
                      <c:pt idx="49">
                        <c:v>89</c:v>
                      </c:pt>
                      <c:pt idx="50">
                        <c:v>90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93</c:v>
                      </c:pt>
                      <c:pt idx="54">
                        <c:v>94</c:v>
                      </c:pt>
                      <c:pt idx="55">
                        <c:v>95</c:v>
                      </c:pt>
                      <c:pt idx="56">
                        <c:v>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Sheet1!$E$14:$E$46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18</c:v>
                      </c:pt>
                      <c:pt idx="8">
                        <c:v>19</c:v>
                      </c:pt>
                      <c:pt idx="9">
                        <c:v>24</c:v>
                      </c:pt>
                      <c:pt idx="10">
                        <c:v>43</c:v>
                      </c:pt>
                      <c:pt idx="11">
                        <c:v>32</c:v>
                      </c:pt>
                      <c:pt idx="12">
                        <c:v>12</c:v>
                      </c:pt>
                      <c:pt idx="13">
                        <c:v>25</c:v>
                      </c:pt>
                      <c:pt idx="14">
                        <c:v>44</c:v>
                      </c:pt>
                      <c:pt idx="15">
                        <c:v>60</c:v>
                      </c:pt>
                      <c:pt idx="16">
                        <c:v>59</c:v>
                      </c:pt>
                      <c:pt idx="17">
                        <c:v>48</c:v>
                      </c:pt>
                      <c:pt idx="18">
                        <c:v>78</c:v>
                      </c:pt>
                      <c:pt idx="19">
                        <c:v>85</c:v>
                      </c:pt>
                      <c:pt idx="20">
                        <c:v>100</c:v>
                      </c:pt>
                      <c:pt idx="21">
                        <c:v>170</c:v>
                      </c:pt>
                      <c:pt idx="22">
                        <c:v>132</c:v>
                      </c:pt>
                      <c:pt idx="23">
                        <c:v>150</c:v>
                      </c:pt>
                      <c:pt idx="24">
                        <c:v>207</c:v>
                      </c:pt>
                      <c:pt idx="25">
                        <c:v>382</c:v>
                      </c:pt>
                      <c:pt idx="26">
                        <c:v>260</c:v>
                      </c:pt>
                      <c:pt idx="27">
                        <c:v>426</c:v>
                      </c:pt>
                      <c:pt idx="28">
                        <c:v>401</c:v>
                      </c:pt>
                      <c:pt idx="29">
                        <c:v>462</c:v>
                      </c:pt>
                      <c:pt idx="30">
                        <c:v>375</c:v>
                      </c:pt>
                      <c:pt idx="31">
                        <c:v>408</c:v>
                      </c:pt>
                      <c:pt idx="32">
                        <c:v>309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9ABE-453D-90F4-BD091619B5BE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1"/>
          <c:tx>
            <c:v>Daily Tests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E913B"/>
              </a:solidFill>
              <a:ln w="9525">
                <a:solidFill>
                  <a:srgbClr val="324D1F"/>
                </a:solidFill>
              </a:ln>
              <a:effectLst/>
            </c:spPr>
          </c:marker>
          <c:xVal>
            <c:numRef>
              <c:f>Sheet1!$B$27:$B$70</c:f>
              <c:numCache>
                <c:formatCode>General</c:formatCode>
                <c:ptCount val="44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</c:numCache>
            </c:numRef>
          </c:xVal>
          <c:yVal>
            <c:numRef>
              <c:f>Sheet1!$H$27:$H$70</c:f>
              <c:numCache>
                <c:formatCode>#,##0</c:formatCode>
                <c:ptCount val="44"/>
                <c:pt idx="0">
                  <c:v>2730</c:v>
                </c:pt>
                <c:pt idx="1">
                  <c:v>2753</c:v>
                </c:pt>
                <c:pt idx="2">
                  <c:v>2861</c:v>
                </c:pt>
                <c:pt idx="3">
                  <c:v>3873</c:v>
                </c:pt>
                <c:pt idx="4">
                  <c:v>3036</c:v>
                </c:pt>
                <c:pt idx="5">
                  <c:v>2086</c:v>
                </c:pt>
                <c:pt idx="6">
                  <c:v>3951</c:v>
                </c:pt>
                <c:pt idx="7">
                  <c:v>3178</c:v>
                </c:pt>
                <c:pt idx="8">
                  <c:v>2915</c:v>
                </c:pt>
                <c:pt idx="9">
                  <c:v>2482</c:v>
                </c:pt>
                <c:pt idx="10">
                  <c:v>2040</c:v>
                </c:pt>
                <c:pt idx="11">
                  <c:v>6114</c:v>
                </c:pt>
                <c:pt idx="13">
                  <c:v>3168</c:v>
                </c:pt>
                <c:pt idx="14">
                  <c:v>6245</c:v>
                </c:pt>
                <c:pt idx="15">
                  <c:v>4859</c:v>
                </c:pt>
                <c:pt idx="16">
                  <c:v>4020</c:v>
                </c:pt>
                <c:pt idx="17">
                  <c:v>4585</c:v>
                </c:pt>
                <c:pt idx="18">
                  <c:v>3708</c:v>
                </c:pt>
                <c:pt idx="19">
                  <c:v>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E-4CA3-B26E-7E17F3938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810248"/>
        <c:axId val="2095803688"/>
      </c:scatterChart>
      <c:valAx>
        <c:axId val="2056239592"/>
        <c:scaling>
          <c:orientation val="minMax"/>
          <c:max val="76"/>
          <c:min val="39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36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Days Since 1st Case (Jan 25)</a:t>
                </a:r>
              </a:p>
            </c:rich>
          </c:tx>
          <c:layout>
            <c:manualLayout>
              <c:xMode val="edge"/>
              <c:yMode val="edge"/>
              <c:x val="6.5652000792486107E-2"/>
              <c:y val="0.87129629009499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21640"/>
        <c:crossesAt val="0"/>
        <c:crossBetween val="midCat"/>
        <c:majorUnit val="1"/>
      </c:valAx>
      <c:valAx>
        <c:axId val="2094721640"/>
        <c:scaling>
          <c:orientation val="minMax"/>
          <c:max val="50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36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>
                    <a:solidFill>
                      <a:schemeClr val="accent1">
                        <a:lumMod val="50000"/>
                      </a:schemeClr>
                    </a:solidFill>
                  </a:rPr>
                  <a:t>Daily</a:t>
                </a:r>
                <a:r>
                  <a:rPr lang="en-CA" sz="1200" b="1" baseline="0">
                    <a:solidFill>
                      <a:schemeClr val="accent1">
                        <a:lumMod val="50000"/>
                      </a:schemeClr>
                    </a:solidFill>
                  </a:rPr>
                  <a:t> Cases</a:t>
                </a:r>
              </a:p>
            </c:rich>
          </c:tx>
          <c:layout>
            <c:manualLayout>
              <c:xMode val="edge"/>
              <c:yMode val="edge"/>
              <c:x val="0.89056312566578"/>
              <c:y val="0.46049206087386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39592"/>
        <c:crossesAt val="10000"/>
        <c:crossBetween val="midCat"/>
        <c:majorUnit val="50"/>
      </c:valAx>
      <c:valAx>
        <c:axId val="2095803688"/>
        <c:scaling>
          <c:orientation val="minMax"/>
          <c:max val="11000"/>
          <c:min val="1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>
                    <a:solidFill>
                      <a:schemeClr val="accent6">
                        <a:lumMod val="50000"/>
                      </a:schemeClr>
                    </a:solidFill>
                  </a:rPr>
                  <a:t>Daily Tests</a:t>
                </a:r>
              </a:p>
            </c:rich>
          </c:tx>
          <c:layout>
            <c:manualLayout>
              <c:xMode val="edge"/>
              <c:yMode val="edge"/>
              <c:x val="0.96233252341212305"/>
              <c:y val="0.46412003533878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10248"/>
        <c:crosses val="max"/>
        <c:crossBetween val="midCat"/>
        <c:majorUnit val="1000"/>
      </c:valAx>
      <c:valAx>
        <c:axId val="2095810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580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29257113961099"/>
          <c:y val="0.95135541071720098"/>
          <c:w val="0.59069004658806801"/>
          <c:h val="3.5885418628891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31299281432699E-2"/>
          <c:y val="0.25959423349011002"/>
          <c:w val="0.84378313532091198"/>
          <c:h val="0.574639115987987"/>
        </c:manualLayout>
      </c:layout>
      <c:scatterChart>
        <c:scatterStyle val="lineMarker"/>
        <c:varyColors val="0"/>
        <c:ser>
          <c:idx val="2"/>
          <c:order val="2"/>
          <c:tx>
            <c:v>Deaths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4F4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Sheet1!$B$25:$B$70</c:f>
              <c:numCache>
                <c:formatCode>General</c:formatCode>
                <c:ptCount val="46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</c:numCache>
            </c:numRef>
          </c:xVal>
          <c:yVal>
            <c:numRef>
              <c:f>Sheet1!$F$25:$F$70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10</c:v>
                </c:pt>
                <c:pt idx="16">
                  <c:v>4</c:v>
                </c:pt>
                <c:pt idx="17">
                  <c:v>16</c:v>
                </c:pt>
                <c:pt idx="18">
                  <c:v>14</c:v>
                </c:pt>
                <c:pt idx="19">
                  <c:v>27</c:v>
                </c:pt>
                <c:pt idx="20">
                  <c:v>25</c:v>
                </c:pt>
                <c:pt idx="2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02-4DE1-8CAE-C0FEDE2A2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312056"/>
        <c:axId val="20553054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New Cases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Sheet1!$B$4:$B$70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50</c:v>
                      </c:pt>
                      <c:pt idx="21">
                        <c:v>51</c:v>
                      </c:pt>
                      <c:pt idx="22">
                        <c:v>52</c:v>
                      </c:pt>
                      <c:pt idx="23">
                        <c:v>53</c:v>
                      </c:pt>
                      <c:pt idx="24">
                        <c:v>54</c:v>
                      </c:pt>
                      <c:pt idx="25">
                        <c:v>55</c:v>
                      </c:pt>
                      <c:pt idx="26">
                        <c:v>56</c:v>
                      </c:pt>
                      <c:pt idx="27">
                        <c:v>57</c:v>
                      </c:pt>
                      <c:pt idx="28">
                        <c:v>58</c:v>
                      </c:pt>
                      <c:pt idx="29">
                        <c:v>59</c:v>
                      </c:pt>
                      <c:pt idx="30">
                        <c:v>60</c:v>
                      </c:pt>
                      <c:pt idx="31">
                        <c:v>61</c:v>
                      </c:pt>
                      <c:pt idx="32">
                        <c:v>62</c:v>
                      </c:pt>
                      <c:pt idx="33">
                        <c:v>63</c:v>
                      </c:pt>
                      <c:pt idx="34">
                        <c:v>64</c:v>
                      </c:pt>
                      <c:pt idx="35">
                        <c:v>65</c:v>
                      </c:pt>
                      <c:pt idx="36">
                        <c:v>66</c:v>
                      </c:pt>
                      <c:pt idx="37">
                        <c:v>67</c:v>
                      </c:pt>
                      <c:pt idx="38">
                        <c:v>68</c:v>
                      </c:pt>
                      <c:pt idx="39">
                        <c:v>69</c:v>
                      </c:pt>
                      <c:pt idx="40">
                        <c:v>70</c:v>
                      </c:pt>
                      <c:pt idx="41">
                        <c:v>71</c:v>
                      </c:pt>
                      <c:pt idx="42">
                        <c:v>72</c:v>
                      </c:pt>
                      <c:pt idx="43">
                        <c:v>73</c:v>
                      </c:pt>
                      <c:pt idx="44">
                        <c:v>74</c:v>
                      </c:pt>
                      <c:pt idx="45">
                        <c:v>75</c:v>
                      </c:pt>
                      <c:pt idx="46">
                        <c:v>76</c:v>
                      </c:pt>
                      <c:pt idx="47">
                        <c:v>77</c:v>
                      </c:pt>
                      <c:pt idx="48">
                        <c:v>78</c:v>
                      </c:pt>
                      <c:pt idx="49">
                        <c:v>79</c:v>
                      </c:pt>
                      <c:pt idx="50">
                        <c:v>80</c:v>
                      </c:pt>
                      <c:pt idx="51">
                        <c:v>81</c:v>
                      </c:pt>
                      <c:pt idx="52">
                        <c:v>82</c:v>
                      </c:pt>
                      <c:pt idx="53">
                        <c:v>83</c:v>
                      </c:pt>
                      <c:pt idx="54">
                        <c:v>84</c:v>
                      </c:pt>
                      <c:pt idx="55">
                        <c:v>85</c:v>
                      </c:pt>
                      <c:pt idx="56">
                        <c:v>86</c:v>
                      </c:pt>
                      <c:pt idx="57">
                        <c:v>87</c:v>
                      </c:pt>
                      <c:pt idx="58">
                        <c:v>88</c:v>
                      </c:pt>
                      <c:pt idx="59">
                        <c:v>89</c:v>
                      </c:pt>
                      <c:pt idx="60">
                        <c:v>90</c:v>
                      </c:pt>
                      <c:pt idx="61">
                        <c:v>91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Sheet1!$D$4:$D$70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5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24</c:v>
                      </c:pt>
                      <c:pt idx="20">
                        <c:v>43</c:v>
                      </c:pt>
                      <c:pt idx="21">
                        <c:v>32</c:v>
                      </c:pt>
                      <c:pt idx="22">
                        <c:v>12</c:v>
                      </c:pt>
                      <c:pt idx="23">
                        <c:v>25</c:v>
                      </c:pt>
                      <c:pt idx="24">
                        <c:v>44</c:v>
                      </c:pt>
                      <c:pt idx="25">
                        <c:v>60</c:v>
                      </c:pt>
                      <c:pt idx="26">
                        <c:v>59</c:v>
                      </c:pt>
                      <c:pt idx="27">
                        <c:v>48</c:v>
                      </c:pt>
                      <c:pt idx="28">
                        <c:v>78</c:v>
                      </c:pt>
                      <c:pt idx="29">
                        <c:v>85</c:v>
                      </c:pt>
                      <c:pt idx="30">
                        <c:v>100</c:v>
                      </c:pt>
                      <c:pt idx="31">
                        <c:v>170</c:v>
                      </c:pt>
                      <c:pt idx="32">
                        <c:v>132</c:v>
                      </c:pt>
                      <c:pt idx="33">
                        <c:v>150</c:v>
                      </c:pt>
                      <c:pt idx="34">
                        <c:v>207</c:v>
                      </c:pt>
                      <c:pt idx="35" formatCode="#,##0">
                        <c:v>382</c:v>
                      </c:pt>
                      <c:pt idx="36" formatCode="#,##0">
                        <c:v>260</c:v>
                      </c:pt>
                      <c:pt idx="37" formatCode="#,##0">
                        <c:v>426</c:v>
                      </c:pt>
                      <c:pt idx="38" formatCode="#,##0">
                        <c:v>401</c:v>
                      </c:pt>
                      <c:pt idx="39" formatCode="#,##0">
                        <c:v>462</c:v>
                      </c:pt>
                      <c:pt idx="40" formatCode="#,##0">
                        <c:v>375</c:v>
                      </c:pt>
                      <c:pt idx="41" formatCode="#,##0">
                        <c:v>408</c:v>
                      </c:pt>
                      <c:pt idx="42" formatCode="#,##0">
                        <c:v>309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ABE-453D-90F4-BD091619B5BE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v>Trendline Data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noFill/>
                      <a:prstDash val="sysDot"/>
                    </a:ln>
                    <a:effectLst/>
                  </c:spPr>
                  <c:trendlineType val="exp"/>
                  <c:forward val="1"/>
                  <c:backward val="10"/>
                  <c:dispRSqr val="0"/>
                  <c:dispEq val="1"/>
                  <c:trendlineLbl>
                    <c:layout>
                      <c:manualLayout>
                        <c:x val="-4.5524434447643071E-2"/>
                        <c:y val="-1.5374078296130899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4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Sheet1!$B$14:$B$70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40</c:v>
                      </c:pt>
                      <c:pt idx="1">
                        <c:v>41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44</c:v>
                      </c:pt>
                      <c:pt idx="5">
                        <c:v>45</c:v>
                      </c:pt>
                      <c:pt idx="6">
                        <c:v>46</c:v>
                      </c:pt>
                      <c:pt idx="7">
                        <c:v>47</c:v>
                      </c:pt>
                      <c:pt idx="8">
                        <c:v>48</c:v>
                      </c:pt>
                      <c:pt idx="9">
                        <c:v>49</c:v>
                      </c:pt>
                      <c:pt idx="10">
                        <c:v>50</c:v>
                      </c:pt>
                      <c:pt idx="11">
                        <c:v>51</c:v>
                      </c:pt>
                      <c:pt idx="12">
                        <c:v>52</c:v>
                      </c:pt>
                      <c:pt idx="13">
                        <c:v>53</c:v>
                      </c:pt>
                      <c:pt idx="14">
                        <c:v>54</c:v>
                      </c:pt>
                      <c:pt idx="15">
                        <c:v>55</c:v>
                      </c:pt>
                      <c:pt idx="16">
                        <c:v>56</c:v>
                      </c:pt>
                      <c:pt idx="17">
                        <c:v>57</c:v>
                      </c:pt>
                      <c:pt idx="18">
                        <c:v>58</c:v>
                      </c:pt>
                      <c:pt idx="19">
                        <c:v>59</c:v>
                      </c:pt>
                      <c:pt idx="20">
                        <c:v>60</c:v>
                      </c:pt>
                      <c:pt idx="21">
                        <c:v>61</c:v>
                      </c:pt>
                      <c:pt idx="22">
                        <c:v>62</c:v>
                      </c:pt>
                      <c:pt idx="23">
                        <c:v>63</c:v>
                      </c:pt>
                      <c:pt idx="24">
                        <c:v>64</c:v>
                      </c:pt>
                      <c:pt idx="25">
                        <c:v>65</c:v>
                      </c:pt>
                      <c:pt idx="26">
                        <c:v>66</c:v>
                      </c:pt>
                      <c:pt idx="27">
                        <c:v>67</c:v>
                      </c:pt>
                      <c:pt idx="28">
                        <c:v>68</c:v>
                      </c:pt>
                      <c:pt idx="29">
                        <c:v>69</c:v>
                      </c:pt>
                      <c:pt idx="30">
                        <c:v>70</c:v>
                      </c:pt>
                      <c:pt idx="31">
                        <c:v>71</c:v>
                      </c:pt>
                      <c:pt idx="32">
                        <c:v>72</c:v>
                      </c:pt>
                      <c:pt idx="33">
                        <c:v>73</c:v>
                      </c:pt>
                      <c:pt idx="34">
                        <c:v>74</c:v>
                      </c:pt>
                      <c:pt idx="35">
                        <c:v>75</c:v>
                      </c:pt>
                      <c:pt idx="36">
                        <c:v>76</c:v>
                      </c:pt>
                      <c:pt idx="37">
                        <c:v>77</c:v>
                      </c:pt>
                      <c:pt idx="38">
                        <c:v>78</c:v>
                      </c:pt>
                      <c:pt idx="39">
                        <c:v>79</c:v>
                      </c:pt>
                      <c:pt idx="40">
                        <c:v>80</c:v>
                      </c:pt>
                      <c:pt idx="41">
                        <c:v>81</c:v>
                      </c:pt>
                      <c:pt idx="42">
                        <c:v>82</c:v>
                      </c:pt>
                      <c:pt idx="43">
                        <c:v>83</c:v>
                      </c:pt>
                      <c:pt idx="44">
                        <c:v>84</c:v>
                      </c:pt>
                      <c:pt idx="45">
                        <c:v>85</c:v>
                      </c:pt>
                      <c:pt idx="46">
                        <c:v>86</c:v>
                      </c:pt>
                      <c:pt idx="47">
                        <c:v>87</c:v>
                      </c:pt>
                      <c:pt idx="48">
                        <c:v>88</c:v>
                      </c:pt>
                      <c:pt idx="49">
                        <c:v>89</c:v>
                      </c:pt>
                      <c:pt idx="50">
                        <c:v>90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93</c:v>
                      </c:pt>
                      <c:pt idx="54">
                        <c:v>94</c:v>
                      </c:pt>
                      <c:pt idx="55">
                        <c:v>95</c:v>
                      </c:pt>
                      <c:pt idx="56">
                        <c:v>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Sheet1!$E$14:$E$39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18</c:v>
                      </c:pt>
                      <c:pt idx="8">
                        <c:v>19</c:v>
                      </c:pt>
                      <c:pt idx="9">
                        <c:v>24</c:v>
                      </c:pt>
                      <c:pt idx="10">
                        <c:v>43</c:v>
                      </c:pt>
                      <c:pt idx="11">
                        <c:v>32</c:v>
                      </c:pt>
                      <c:pt idx="12">
                        <c:v>12</c:v>
                      </c:pt>
                      <c:pt idx="13">
                        <c:v>25</c:v>
                      </c:pt>
                      <c:pt idx="14">
                        <c:v>44</c:v>
                      </c:pt>
                      <c:pt idx="15">
                        <c:v>60</c:v>
                      </c:pt>
                      <c:pt idx="16">
                        <c:v>59</c:v>
                      </c:pt>
                      <c:pt idx="17">
                        <c:v>48</c:v>
                      </c:pt>
                      <c:pt idx="18">
                        <c:v>78</c:v>
                      </c:pt>
                      <c:pt idx="19">
                        <c:v>85</c:v>
                      </c:pt>
                      <c:pt idx="20">
                        <c:v>100</c:v>
                      </c:pt>
                      <c:pt idx="21">
                        <c:v>170</c:v>
                      </c:pt>
                      <c:pt idx="22">
                        <c:v>132</c:v>
                      </c:pt>
                      <c:pt idx="23">
                        <c:v>150</c:v>
                      </c:pt>
                      <c:pt idx="24">
                        <c:v>207</c:v>
                      </c:pt>
                      <c:pt idx="25">
                        <c:v>382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ABE-453D-90F4-BD091619B5BE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55295240"/>
        <c:axId val="20552985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Daily Tests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Sheet1!$B$27:$B$70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53</c:v>
                      </c:pt>
                      <c:pt idx="1">
                        <c:v>54</c:v>
                      </c:pt>
                      <c:pt idx="2">
                        <c:v>55</c:v>
                      </c:pt>
                      <c:pt idx="3">
                        <c:v>56</c:v>
                      </c:pt>
                      <c:pt idx="4">
                        <c:v>57</c:v>
                      </c:pt>
                      <c:pt idx="5">
                        <c:v>58</c:v>
                      </c:pt>
                      <c:pt idx="6">
                        <c:v>59</c:v>
                      </c:pt>
                      <c:pt idx="7">
                        <c:v>60</c:v>
                      </c:pt>
                      <c:pt idx="8">
                        <c:v>61</c:v>
                      </c:pt>
                      <c:pt idx="9">
                        <c:v>62</c:v>
                      </c:pt>
                      <c:pt idx="10">
                        <c:v>63</c:v>
                      </c:pt>
                      <c:pt idx="11">
                        <c:v>64</c:v>
                      </c:pt>
                      <c:pt idx="12">
                        <c:v>65</c:v>
                      </c:pt>
                      <c:pt idx="13">
                        <c:v>66</c:v>
                      </c:pt>
                      <c:pt idx="14">
                        <c:v>67</c:v>
                      </c:pt>
                      <c:pt idx="15">
                        <c:v>68</c:v>
                      </c:pt>
                      <c:pt idx="16">
                        <c:v>69</c:v>
                      </c:pt>
                      <c:pt idx="17">
                        <c:v>70</c:v>
                      </c:pt>
                      <c:pt idx="18">
                        <c:v>71</c:v>
                      </c:pt>
                      <c:pt idx="19">
                        <c:v>72</c:v>
                      </c:pt>
                      <c:pt idx="20">
                        <c:v>73</c:v>
                      </c:pt>
                      <c:pt idx="21">
                        <c:v>74</c:v>
                      </c:pt>
                      <c:pt idx="22">
                        <c:v>75</c:v>
                      </c:pt>
                      <c:pt idx="23">
                        <c:v>76</c:v>
                      </c:pt>
                      <c:pt idx="24">
                        <c:v>77</c:v>
                      </c:pt>
                      <c:pt idx="25">
                        <c:v>78</c:v>
                      </c:pt>
                      <c:pt idx="26">
                        <c:v>79</c:v>
                      </c:pt>
                      <c:pt idx="27">
                        <c:v>80</c:v>
                      </c:pt>
                      <c:pt idx="28">
                        <c:v>81</c:v>
                      </c:pt>
                      <c:pt idx="29">
                        <c:v>82</c:v>
                      </c:pt>
                      <c:pt idx="30">
                        <c:v>83</c:v>
                      </c:pt>
                      <c:pt idx="31">
                        <c:v>84</c:v>
                      </c:pt>
                      <c:pt idx="32">
                        <c:v>85</c:v>
                      </c:pt>
                      <c:pt idx="33">
                        <c:v>86</c:v>
                      </c:pt>
                      <c:pt idx="34">
                        <c:v>87</c:v>
                      </c:pt>
                      <c:pt idx="35">
                        <c:v>88</c:v>
                      </c:pt>
                      <c:pt idx="36">
                        <c:v>89</c:v>
                      </c:pt>
                      <c:pt idx="37">
                        <c:v>90</c:v>
                      </c:pt>
                      <c:pt idx="38">
                        <c:v>91</c:v>
                      </c:pt>
                      <c:pt idx="39">
                        <c:v>92</c:v>
                      </c:pt>
                      <c:pt idx="40">
                        <c:v>93</c:v>
                      </c:pt>
                      <c:pt idx="41">
                        <c:v>94</c:v>
                      </c:pt>
                      <c:pt idx="42">
                        <c:v>95</c:v>
                      </c:pt>
                      <c:pt idx="43">
                        <c:v>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Sheet1!$H$27:$H$70</c15:sqref>
                        </c15:formulaRef>
                      </c:ext>
                    </c:extLst>
                    <c:numCache>
                      <c:formatCode>#,##0</c:formatCode>
                      <c:ptCount val="44"/>
                      <c:pt idx="0">
                        <c:v>2730</c:v>
                      </c:pt>
                      <c:pt idx="1">
                        <c:v>2753</c:v>
                      </c:pt>
                      <c:pt idx="2">
                        <c:v>2861</c:v>
                      </c:pt>
                      <c:pt idx="3">
                        <c:v>3873</c:v>
                      </c:pt>
                      <c:pt idx="4">
                        <c:v>3036</c:v>
                      </c:pt>
                      <c:pt idx="5">
                        <c:v>2086</c:v>
                      </c:pt>
                      <c:pt idx="6">
                        <c:v>3951</c:v>
                      </c:pt>
                      <c:pt idx="7">
                        <c:v>3178</c:v>
                      </c:pt>
                      <c:pt idx="8">
                        <c:v>2915</c:v>
                      </c:pt>
                      <c:pt idx="9">
                        <c:v>2482</c:v>
                      </c:pt>
                      <c:pt idx="10">
                        <c:v>2040</c:v>
                      </c:pt>
                      <c:pt idx="11">
                        <c:v>6114</c:v>
                      </c:pt>
                      <c:pt idx="13">
                        <c:v>3168</c:v>
                      </c:pt>
                      <c:pt idx="14">
                        <c:v>6245</c:v>
                      </c:pt>
                      <c:pt idx="15">
                        <c:v>4859</c:v>
                      </c:pt>
                      <c:pt idx="16">
                        <c:v>4020</c:v>
                      </c:pt>
                      <c:pt idx="17">
                        <c:v>4585</c:v>
                      </c:pt>
                      <c:pt idx="18">
                        <c:v>3708</c:v>
                      </c:pt>
                      <c:pt idx="19">
                        <c:v>3750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F9E-4CA3-B26E-7E17F3938924}"/>
                  </c:ext>
                </c:extLst>
              </c15:ser>
            </c15:filteredScatterSeries>
          </c:ext>
        </c:extLst>
      </c:scatterChart>
      <c:valAx>
        <c:axId val="2055312056"/>
        <c:scaling>
          <c:orientation val="minMax"/>
          <c:max val="76"/>
          <c:min val="39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05432"/>
        <c:crossesAt val="0"/>
        <c:crossBetween val="midCat"/>
        <c:majorUnit val="1"/>
        <c:minorUnit val="1"/>
      </c:valAx>
      <c:valAx>
        <c:axId val="205530543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 baseline="0">
                    <a:solidFill>
                      <a:sysClr val="windowText" lastClr="000000"/>
                    </a:solidFill>
                  </a:rPr>
                  <a:t>Daily Deaths</a:t>
                </a:r>
              </a:p>
            </c:rich>
          </c:tx>
          <c:layout>
            <c:manualLayout>
              <c:xMode val="edge"/>
              <c:yMode val="edge"/>
              <c:x val="4.3406872625286402E-4"/>
              <c:y val="0.45836550335514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12056"/>
        <c:crossesAt val="0"/>
        <c:crossBetween val="midCat"/>
        <c:majorUnit val="5"/>
      </c:valAx>
      <c:valAx>
        <c:axId val="2055298568"/>
        <c:scaling>
          <c:orientation val="minMax"/>
          <c:max val="30000"/>
          <c:min val="1000"/>
        </c:scaling>
        <c:delete val="1"/>
        <c:axPos val="r"/>
        <c:numFmt formatCode="#,##0" sourceLinked="1"/>
        <c:majorTickMark val="out"/>
        <c:minorTickMark val="none"/>
        <c:tickLblPos val="nextTo"/>
        <c:crossAx val="2055295240"/>
        <c:crosses val="max"/>
        <c:crossBetween val="midCat"/>
        <c:majorUnit val="2000"/>
      </c:valAx>
      <c:valAx>
        <c:axId val="2055295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5298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04440443556792"/>
          <c:y val="0.9513554675092365"/>
          <c:w val="0.101280737265531"/>
          <c:h val="3.5885418628891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43067</xdr:colOff>
      <xdr:row>0</xdr:row>
      <xdr:rowOff>1337</xdr:rowOff>
    </xdr:from>
    <xdr:to>
      <xdr:col>19</xdr:col>
      <xdr:colOff>35092</xdr:colOff>
      <xdr:row>29</xdr:row>
      <xdr:rowOff>172787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214DC-0EE4-40AE-B9B8-4B3DD3AB7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42884</xdr:colOff>
      <xdr:row>0</xdr:row>
      <xdr:rowOff>4512</xdr:rowOff>
    </xdr:from>
    <xdr:to>
      <xdr:col>19</xdr:col>
      <xdr:colOff>37236</xdr:colOff>
      <xdr:row>29</xdr:row>
      <xdr:rowOff>175962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39A149-340F-44B0-BFAA-DCA073DFB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0.86761</cdr:y>
    </cdr:from>
    <cdr:to>
      <cdr:x>0.15368</cdr:x>
      <cdr:y>0.95735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25F107B8-46BB-4401-AC67-1A91B962BB66}"/>
            </a:ext>
          </a:extLst>
        </cdr:cNvPr>
        <cdr:cNvGrpSpPr/>
      </cdr:nvGrpSpPr>
      <cdr:grpSpPr>
        <a:xfrm xmlns:a="http://schemas.openxmlformats.org/drawingml/2006/main">
          <a:off x="0" y="5189795"/>
          <a:ext cx="1199092" cy="536798"/>
          <a:chOff x="-98425" y="0"/>
          <a:chExt cx="920752" cy="533400"/>
        </a:xfrm>
      </cdr:grpSpPr>
      <cdr:sp macro="" textlink="">
        <cdr:nvSpPr>
          <cdr:cNvPr id="8" name="TextBox 2">
            <a:extLst xmlns:a="http://schemas.openxmlformats.org/drawingml/2006/main">
              <a:ext uri="{FF2B5EF4-FFF2-40B4-BE49-F238E27FC236}">
                <a16:creationId xmlns:a16="http://schemas.microsoft.com/office/drawing/2014/main" id="{7D9AC2C2-927E-460A-8D4E-51108B1586E6}"/>
              </a:ext>
            </a:extLst>
          </cdr:cNvPr>
          <cdr:cNvSpPr txBox="1"/>
        </cdr:nvSpPr>
        <cdr:spPr>
          <a:xfrm xmlns:a="http://schemas.openxmlformats.org/drawingml/2006/main">
            <a:off x="-98425" y="171450"/>
            <a:ext cx="920752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27-Feb-2020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9" name="Straight Connector 8">
            <a:extLst xmlns:a="http://schemas.openxmlformats.org/drawingml/2006/main">
              <a:ext uri="{FF2B5EF4-FFF2-40B4-BE49-F238E27FC236}">
                <a16:creationId xmlns:a16="http://schemas.microsoft.com/office/drawing/2014/main" id="{3827D673-01B5-4B4A-BD1E-55B47915711F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0.27311</cdr:x>
      <cdr:y>0.86609</cdr:y>
    </cdr:from>
    <cdr:to>
      <cdr:x>0.43686</cdr:x>
      <cdr:y>0.95584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id="{E0824A2B-C99A-46CE-8BC3-444E1092098C}"/>
            </a:ext>
          </a:extLst>
        </cdr:cNvPr>
        <cdr:cNvGrpSpPr/>
      </cdr:nvGrpSpPr>
      <cdr:grpSpPr>
        <a:xfrm xmlns:a="http://schemas.openxmlformats.org/drawingml/2006/main">
          <a:off x="2130914" y="5180692"/>
          <a:ext cx="1277664" cy="536857"/>
          <a:chOff x="-98426" y="0"/>
          <a:chExt cx="981077" cy="533400"/>
        </a:xfrm>
      </cdr:grpSpPr>
      <cdr:sp macro="" textlink="">
        <cdr:nvSpPr>
          <cdr:cNvPr id="14" name="TextBox 2">
            <a:extLst xmlns:a="http://schemas.openxmlformats.org/drawingml/2006/main">
              <a:ext uri="{FF2B5EF4-FFF2-40B4-BE49-F238E27FC236}">
                <a16:creationId xmlns:a16="http://schemas.microsoft.com/office/drawing/2014/main" id="{33EA23D1-4581-4012-A558-92CC0C465CD9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16-Mar-2020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5" name="Straight Connector 14">
            <a:extLst xmlns:a="http://schemas.openxmlformats.org/drawingml/2006/main">
              <a:ext uri="{FF2B5EF4-FFF2-40B4-BE49-F238E27FC236}">
                <a16:creationId xmlns:a16="http://schemas.microsoft.com/office/drawing/2014/main" id="{0D264BD3-4391-4C3D-91CE-20FA038FA4A7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0.78043</cdr:x>
      <cdr:y>0.86704</cdr:y>
    </cdr:from>
    <cdr:to>
      <cdr:x>0.90362</cdr:x>
      <cdr:y>0.95879</cdr:y>
    </cdr:to>
    <cdr:grpSp>
      <cdr:nvGrpSpPr>
        <cdr:cNvPr id="22" name="Group 21">
          <a:extLst xmlns:a="http://schemas.openxmlformats.org/drawingml/2006/main">
            <a:ext uri="{FF2B5EF4-FFF2-40B4-BE49-F238E27FC236}">
              <a16:creationId xmlns:a16="http://schemas.microsoft.com/office/drawing/2014/main" id="{BC43EB90-B5A7-4C7C-8658-B6AA0D39751F}"/>
            </a:ext>
          </a:extLst>
        </cdr:cNvPr>
        <cdr:cNvGrpSpPr/>
      </cdr:nvGrpSpPr>
      <cdr:grpSpPr>
        <a:xfrm xmlns:a="http://schemas.openxmlformats.org/drawingml/2006/main">
          <a:off x="6089300" y="5186359"/>
          <a:ext cx="961193" cy="548821"/>
          <a:chOff x="49163" y="0"/>
          <a:chExt cx="738012" cy="545390"/>
        </a:xfrm>
      </cdr:grpSpPr>
      <cdr:sp macro="" textlink="">
        <cdr:nvSpPr>
          <cdr:cNvPr id="23" name="TextBox 2">
            <a:extLst xmlns:a="http://schemas.openxmlformats.org/drawingml/2006/main">
              <a:ext uri="{FF2B5EF4-FFF2-40B4-BE49-F238E27FC236}">
                <a16:creationId xmlns:a16="http://schemas.microsoft.com/office/drawing/2014/main" id="{07120820-EFB4-4B27-8139-703BA371CAB9}"/>
              </a:ext>
            </a:extLst>
          </cdr:cNvPr>
          <cdr:cNvSpPr txBox="1"/>
        </cdr:nvSpPr>
        <cdr:spPr>
          <a:xfrm xmlns:a="http://schemas.openxmlformats.org/drawingml/2006/main">
            <a:off x="49163" y="167678"/>
            <a:ext cx="738012" cy="37771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Today</a:t>
            </a:r>
          </a:p>
        </cdr:txBody>
      </cdr:sp>
      <cdr:cxnSp macro="">
        <cdr:nvCxnSpPr>
          <cdr:cNvPr id="24" name="Straight Connector 23">
            <a:extLst xmlns:a="http://schemas.openxmlformats.org/drawingml/2006/main">
              <a:ext uri="{FF2B5EF4-FFF2-40B4-BE49-F238E27FC236}">
                <a16:creationId xmlns:a16="http://schemas.microsoft.com/office/drawing/2014/main" id="{6850518F-1263-43CF-8C42-21A1BACE3201}"/>
              </a:ext>
            </a:extLst>
          </cdr:cNvPr>
          <cdr:cNvCxnSpPr/>
        </cdr:nvCxnSpPr>
        <cdr:spPr>
          <a:xfrm xmlns:a="http://schemas.openxmlformats.org/drawingml/2006/main">
            <a:off x="246004" y="0"/>
            <a:ext cx="0" cy="22861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0.43402</cdr:x>
      <cdr:y>0.86609</cdr:y>
    </cdr:from>
    <cdr:to>
      <cdr:x>0.59777</cdr:x>
      <cdr:y>0.95584</cdr:y>
    </cdr:to>
    <cdr:grpSp>
      <cdr:nvGrpSpPr>
        <cdr:cNvPr id="25" name="Group 24">
          <a:extLst xmlns:a="http://schemas.openxmlformats.org/drawingml/2006/main">
            <a:ext uri="{FF2B5EF4-FFF2-40B4-BE49-F238E27FC236}">
              <a16:creationId xmlns:a16="http://schemas.microsoft.com/office/drawing/2014/main" id="{87A0A7BA-FB18-464A-A12D-01AB38A52942}"/>
            </a:ext>
          </a:extLst>
        </cdr:cNvPr>
        <cdr:cNvGrpSpPr/>
      </cdr:nvGrpSpPr>
      <cdr:grpSpPr>
        <a:xfrm xmlns:a="http://schemas.openxmlformats.org/drawingml/2006/main">
          <a:off x="3386482" y="5180692"/>
          <a:ext cx="1277664" cy="536857"/>
          <a:chOff x="-98426" y="0"/>
          <a:chExt cx="981077" cy="533400"/>
        </a:xfrm>
      </cdr:grpSpPr>
      <cdr:sp macro="" textlink="">
        <cdr:nvSpPr>
          <cdr:cNvPr id="26" name="TextBox 2">
            <a:extLst xmlns:a="http://schemas.openxmlformats.org/drawingml/2006/main">
              <a:ext uri="{FF2B5EF4-FFF2-40B4-BE49-F238E27FC236}">
                <a16:creationId xmlns:a16="http://schemas.microsoft.com/office/drawing/2014/main" id="{C2DCA4FC-D0AE-4A7E-8717-3B4A903368AA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23-Mar-2020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27" name="Straight Connector 26">
            <a:extLst xmlns:a="http://schemas.openxmlformats.org/drawingml/2006/main">
              <a:ext uri="{FF2B5EF4-FFF2-40B4-BE49-F238E27FC236}">
                <a16:creationId xmlns:a16="http://schemas.microsoft.com/office/drawing/2014/main" id="{3F7F2CA0-4542-4151-B47C-963C6E93E3FD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0.59272</cdr:x>
      <cdr:y>0.86609</cdr:y>
    </cdr:from>
    <cdr:to>
      <cdr:x>0.75647</cdr:x>
      <cdr:y>0.95584</cdr:y>
    </cdr:to>
    <cdr:grpSp>
      <cdr:nvGrpSpPr>
        <cdr:cNvPr id="28" name="Group 27">
          <a:extLst xmlns:a="http://schemas.openxmlformats.org/drawingml/2006/main">
            <a:ext uri="{FF2B5EF4-FFF2-40B4-BE49-F238E27FC236}">
              <a16:creationId xmlns:a16="http://schemas.microsoft.com/office/drawing/2014/main" id="{836AA83B-FCB8-4C3B-A119-25AAA34B5844}"/>
            </a:ext>
          </a:extLst>
        </cdr:cNvPr>
        <cdr:cNvGrpSpPr/>
      </cdr:nvGrpSpPr>
      <cdr:grpSpPr>
        <a:xfrm xmlns:a="http://schemas.openxmlformats.org/drawingml/2006/main">
          <a:off x="4624732" y="5180692"/>
          <a:ext cx="1277664" cy="536857"/>
          <a:chOff x="-98426" y="0"/>
          <a:chExt cx="981077" cy="533400"/>
        </a:xfrm>
      </cdr:grpSpPr>
      <cdr:sp macro="" textlink="">
        <cdr:nvSpPr>
          <cdr:cNvPr id="29" name="TextBox 2">
            <a:extLst xmlns:a="http://schemas.openxmlformats.org/drawingml/2006/main">
              <a:ext uri="{FF2B5EF4-FFF2-40B4-BE49-F238E27FC236}">
                <a16:creationId xmlns:a16="http://schemas.microsoft.com/office/drawing/2014/main" id="{D590557F-1776-4205-AF18-9BB607339210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30-Mar-2020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30" name="Straight Connector 29">
            <a:extLst xmlns:a="http://schemas.openxmlformats.org/drawingml/2006/main">
              <a:ext uri="{FF2B5EF4-FFF2-40B4-BE49-F238E27FC236}">
                <a16:creationId xmlns:a16="http://schemas.microsoft.com/office/drawing/2014/main" id="{82AB7D81-6222-4939-9196-10D14A708D98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les.ontario.ca/moh-covid-19-report-en-2020-03-29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worldometers.info/coronavirus/" TargetMode="External"/><Relationship Id="rId1" Type="http://schemas.openxmlformats.org/officeDocument/2006/relationships/hyperlink" Target="https://www.worldometers.info/coronaviru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dc.go.kr/board/board.es?mid=a20501000000&amp;bid=0015" TargetMode="External"/><Relationship Id="rId4" Type="http://schemas.openxmlformats.org/officeDocument/2006/relationships/hyperlink" Target="https://covid-19.ontario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FC81"/>
  <sheetViews>
    <sheetView tabSelected="1" zoomScale="110" zoomScaleNormal="110" workbookViewId="0">
      <selection activeCell="H11" sqref="H11"/>
    </sheetView>
  </sheetViews>
  <sheetFormatPr defaultColWidth="8.85546875" defaultRowHeight="15" x14ac:dyDescent="0.25"/>
  <cols>
    <col min="1" max="1" width="15.140625" style="15" customWidth="1"/>
    <col min="2" max="2" width="11.140625" style="16" customWidth="1"/>
    <col min="3" max="3" width="11.140625" style="82" customWidth="1"/>
    <col min="4" max="4" width="11.42578125" style="29" customWidth="1"/>
    <col min="5" max="6" width="8.85546875" style="17"/>
    <col min="7" max="7" width="8.7109375" style="18" customWidth="1"/>
    <col min="8" max="8" width="11.28515625" style="17" customWidth="1"/>
    <col min="9" max="9" width="8.7109375" style="13" customWidth="1"/>
    <col min="10" max="10" width="10.140625" style="26" customWidth="1"/>
    <col min="11" max="11" width="5.85546875" customWidth="1"/>
    <col min="12" max="12" width="22" customWidth="1"/>
    <col min="13" max="13" width="24" customWidth="1"/>
    <col min="14" max="14" width="11.7109375" customWidth="1"/>
    <col min="15" max="15" width="14.85546875" customWidth="1"/>
    <col min="16" max="16" width="8" customWidth="1"/>
    <col min="17" max="17" width="14.7109375" customWidth="1"/>
    <col min="19" max="19" width="13.140625" customWidth="1"/>
    <col min="20" max="20" width="9.85546875" customWidth="1"/>
    <col min="21" max="21" width="17" customWidth="1"/>
  </cols>
  <sheetData>
    <row r="1" spans="1:21" x14ac:dyDescent="0.25">
      <c r="A1" s="71" t="s">
        <v>34</v>
      </c>
      <c r="B1" s="72">
        <f ca="1">TODAY()-43855</f>
        <v>72</v>
      </c>
      <c r="C1" s="70">
        <f ca="1">TODAY()</f>
        <v>43927</v>
      </c>
      <c r="E1" s="4"/>
      <c r="F1" s="4"/>
      <c r="G1" s="12"/>
      <c r="H1" s="4"/>
      <c r="I1" s="4"/>
      <c r="J1" s="24"/>
    </row>
    <row r="2" spans="1:21" x14ac:dyDescent="0.25">
      <c r="A2" s="67"/>
      <c r="B2" s="69"/>
      <c r="C2" s="81"/>
      <c r="D2" s="68"/>
      <c r="E2" s="4"/>
      <c r="F2" s="4"/>
      <c r="G2" s="12"/>
      <c r="H2" s="4"/>
      <c r="I2" s="4"/>
      <c r="J2" s="24"/>
    </row>
    <row r="3" spans="1:21" ht="35.25" customHeight="1" thickBot="1" x14ac:dyDescent="0.3">
      <c r="A3" s="19" t="s">
        <v>2</v>
      </c>
      <c r="B3" s="20" t="s">
        <v>0</v>
      </c>
      <c r="C3" s="90" t="s">
        <v>46</v>
      </c>
      <c r="D3" s="89" t="s">
        <v>45</v>
      </c>
      <c r="E3" s="63" t="s">
        <v>9</v>
      </c>
      <c r="F3" s="59" t="s">
        <v>1</v>
      </c>
      <c r="G3" s="60" t="s">
        <v>7</v>
      </c>
      <c r="H3" s="21" t="s">
        <v>43</v>
      </c>
      <c r="I3" s="22" t="s">
        <v>40</v>
      </c>
      <c r="J3" s="25" t="s">
        <v>42</v>
      </c>
      <c r="K3" s="10"/>
    </row>
    <row r="4" spans="1:21" x14ac:dyDescent="0.25">
      <c r="A4" s="15">
        <v>43885</v>
      </c>
      <c r="B4" s="16">
        <v>30</v>
      </c>
      <c r="D4" s="29">
        <v>0</v>
      </c>
      <c r="E4" s="17">
        <f>D4</f>
        <v>0</v>
      </c>
      <c r="F4" s="17">
        <v>0</v>
      </c>
    </row>
    <row r="5" spans="1:21" ht="15.75" thickBot="1" x14ac:dyDescent="0.3">
      <c r="A5" s="15">
        <v>43886</v>
      </c>
      <c r="B5" s="16">
        <v>31</v>
      </c>
      <c r="D5" s="29">
        <v>1</v>
      </c>
      <c r="E5" s="17">
        <f t="shared" ref="E5:E24" si="0">D5</f>
        <v>1</v>
      </c>
      <c r="F5" s="17">
        <v>0</v>
      </c>
    </row>
    <row r="6" spans="1:21" ht="15.75" thickBot="1" x14ac:dyDescent="0.3">
      <c r="A6" s="15">
        <v>43887</v>
      </c>
      <c r="B6" s="16">
        <v>32</v>
      </c>
      <c r="D6" s="29">
        <v>1</v>
      </c>
      <c r="E6" s="17">
        <f t="shared" si="0"/>
        <v>1</v>
      </c>
      <c r="F6" s="17">
        <v>0</v>
      </c>
      <c r="U6" s="58" t="s">
        <v>37</v>
      </c>
    </row>
    <row r="7" spans="1:21" ht="15.75" thickBot="1" x14ac:dyDescent="0.3">
      <c r="A7" s="15">
        <v>43888</v>
      </c>
      <c r="B7" s="16">
        <v>33</v>
      </c>
      <c r="D7" s="29">
        <v>1</v>
      </c>
      <c r="E7" s="17">
        <f t="shared" si="0"/>
        <v>1</v>
      </c>
      <c r="F7" s="17">
        <v>0</v>
      </c>
      <c r="U7" s="108" t="s">
        <v>57</v>
      </c>
    </row>
    <row r="8" spans="1:21" x14ac:dyDescent="0.25">
      <c r="A8" s="15">
        <v>43889</v>
      </c>
      <c r="B8" s="16">
        <v>34</v>
      </c>
      <c r="D8" s="29">
        <v>1</v>
      </c>
      <c r="E8" s="17">
        <f t="shared" si="0"/>
        <v>1</v>
      </c>
      <c r="F8" s="17">
        <v>0</v>
      </c>
    </row>
    <row r="9" spans="1:21" x14ac:dyDescent="0.25">
      <c r="A9" s="15">
        <v>43890</v>
      </c>
      <c r="B9" s="16">
        <v>35</v>
      </c>
      <c r="D9" s="29">
        <v>3</v>
      </c>
      <c r="E9" s="17">
        <f t="shared" si="0"/>
        <v>3</v>
      </c>
      <c r="F9" s="17">
        <v>0</v>
      </c>
    </row>
    <row r="10" spans="1:21" x14ac:dyDescent="0.25">
      <c r="A10" s="15">
        <v>43891</v>
      </c>
      <c r="B10" s="16">
        <v>36</v>
      </c>
      <c r="D10" s="29">
        <v>4</v>
      </c>
      <c r="E10" s="17">
        <f t="shared" si="0"/>
        <v>4</v>
      </c>
      <c r="F10" s="17">
        <v>0</v>
      </c>
      <c r="T10" s="4"/>
      <c r="U10" s="4"/>
    </row>
    <row r="11" spans="1:21" x14ac:dyDescent="0.25">
      <c r="A11" s="15">
        <v>43892</v>
      </c>
      <c r="B11" s="16">
        <v>37</v>
      </c>
      <c r="D11" s="29">
        <v>3</v>
      </c>
      <c r="E11" s="17">
        <f t="shared" si="0"/>
        <v>3</v>
      </c>
      <c r="F11" s="17">
        <v>0</v>
      </c>
    </row>
    <row r="12" spans="1:21" x14ac:dyDescent="0.25">
      <c r="A12" s="15">
        <v>43893</v>
      </c>
      <c r="B12" s="16">
        <v>38</v>
      </c>
      <c r="D12" s="29">
        <v>2</v>
      </c>
      <c r="E12" s="17">
        <f t="shared" si="0"/>
        <v>2</v>
      </c>
      <c r="F12" s="17">
        <v>0</v>
      </c>
    </row>
    <row r="13" spans="1:21" x14ac:dyDescent="0.25">
      <c r="A13" s="15">
        <v>43894</v>
      </c>
      <c r="B13" s="16">
        <v>39</v>
      </c>
      <c r="D13" s="29">
        <v>2</v>
      </c>
      <c r="E13" s="17">
        <f t="shared" si="0"/>
        <v>2</v>
      </c>
      <c r="F13" s="17">
        <v>0</v>
      </c>
    </row>
    <row r="14" spans="1:21" x14ac:dyDescent="0.25">
      <c r="A14" s="15">
        <v>43895</v>
      </c>
      <c r="B14" s="16">
        <v>40</v>
      </c>
      <c r="D14" s="29">
        <v>3</v>
      </c>
      <c r="E14" s="17">
        <f t="shared" si="0"/>
        <v>3</v>
      </c>
      <c r="F14" s="17">
        <v>0</v>
      </c>
    </row>
    <row r="15" spans="1:21" x14ac:dyDescent="0.25">
      <c r="A15" s="15">
        <v>43896</v>
      </c>
      <c r="B15" s="16">
        <v>41</v>
      </c>
      <c r="D15" s="29">
        <v>2</v>
      </c>
      <c r="E15" s="17">
        <f t="shared" si="0"/>
        <v>2</v>
      </c>
      <c r="F15" s="17">
        <v>0</v>
      </c>
    </row>
    <row r="16" spans="1:21" x14ac:dyDescent="0.25">
      <c r="A16" s="15">
        <v>43897</v>
      </c>
      <c r="B16" s="16">
        <v>42</v>
      </c>
      <c r="D16" s="29">
        <v>2</v>
      </c>
      <c r="E16" s="17">
        <f t="shared" si="0"/>
        <v>2</v>
      </c>
      <c r="F16" s="17">
        <v>0</v>
      </c>
    </row>
    <row r="17" spans="1:21" x14ac:dyDescent="0.25">
      <c r="A17" s="15">
        <v>43898</v>
      </c>
      <c r="B17" s="16">
        <v>43</v>
      </c>
      <c r="C17" s="86"/>
      <c r="D17" s="29">
        <v>4</v>
      </c>
      <c r="E17" s="17">
        <f t="shared" si="0"/>
        <v>4</v>
      </c>
      <c r="F17" s="17">
        <v>0</v>
      </c>
    </row>
    <row r="18" spans="1:21" x14ac:dyDescent="0.25">
      <c r="A18" s="15">
        <v>43899</v>
      </c>
      <c r="B18" s="16">
        <v>44</v>
      </c>
      <c r="C18" s="86"/>
      <c r="D18" s="29">
        <v>4</v>
      </c>
      <c r="E18" s="17">
        <f t="shared" si="0"/>
        <v>4</v>
      </c>
      <c r="F18" s="17">
        <v>0</v>
      </c>
    </row>
    <row r="19" spans="1:21" x14ac:dyDescent="0.25">
      <c r="A19" s="15">
        <v>43900</v>
      </c>
      <c r="B19" s="16">
        <v>45</v>
      </c>
      <c r="C19" s="86"/>
      <c r="D19" s="29">
        <v>2</v>
      </c>
      <c r="E19" s="17">
        <f t="shared" si="0"/>
        <v>2</v>
      </c>
      <c r="F19" s="17">
        <v>0</v>
      </c>
    </row>
    <row r="20" spans="1:21" x14ac:dyDescent="0.25">
      <c r="A20" s="15">
        <v>43901</v>
      </c>
      <c r="B20" s="16">
        <v>46</v>
      </c>
      <c r="C20" s="86"/>
      <c r="D20" s="29">
        <v>5</v>
      </c>
      <c r="E20" s="17">
        <f t="shared" si="0"/>
        <v>5</v>
      </c>
      <c r="F20" s="17">
        <v>0</v>
      </c>
    </row>
    <row r="21" spans="1:21" x14ac:dyDescent="0.25">
      <c r="A21" s="15">
        <v>43902</v>
      </c>
      <c r="B21" s="16">
        <v>47</v>
      </c>
      <c r="C21" s="86"/>
      <c r="D21" s="29">
        <v>18</v>
      </c>
      <c r="E21" s="17">
        <f t="shared" si="0"/>
        <v>18</v>
      </c>
      <c r="F21" s="17">
        <v>0</v>
      </c>
    </row>
    <row r="22" spans="1:21" x14ac:dyDescent="0.25">
      <c r="A22" s="15">
        <v>43903</v>
      </c>
      <c r="B22" s="16">
        <v>48</v>
      </c>
      <c r="C22" s="86"/>
      <c r="D22" s="29">
        <v>19</v>
      </c>
      <c r="E22" s="17">
        <f t="shared" si="0"/>
        <v>19</v>
      </c>
      <c r="F22" s="17">
        <v>0</v>
      </c>
    </row>
    <row r="23" spans="1:21" x14ac:dyDescent="0.25">
      <c r="A23" s="15">
        <v>43904</v>
      </c>
      <c r="B23" s="16">
        <v>49</v>
      </c>
      <c r="C23" s="86"/>
      <c r="D23" s="29">
        <v>24</v>
      </c>
      <c r="E23" s="17">
        <f t="shared" si="0"/>
        <v>24</v>
      </c>
      <c r="F23" s="17">
        <v>0</v>
      </c>
      <c r="T23" s="4"/>
      <c r="U23" s="4"/>
    </row>
    <row r="24" spans="1:21" x14ac:dyDescent="0.25">
      <c r="A24" s="15">
        <v>43905</v>
      </c>
      <c r="B24" s="16">
        <v>50</v>
      </c>
      <c r="C24" s="86"/>
      <c r="D24" s="29">
        <v>43</v>
      </c>
      <c r="E24" s="17">
        <f t="shared" si="0"/>
        <v>43</v>
      </c>
      <c r="F24" s="88">
        <v>0</v>
      </c>
      <c r="T24" s="5"/>
      <c r="U24" s="4"/>
    </row>
    <row r="25" spans="1:21" x14ac:dyDescent="0.25">
      <c r="A25" s="15">
        <v>43906</v>
      </c>
      <c r="B25" s="16">
        <v>51</v>
      </c>
      <c r="C25" s="86"/>
      <c r="D25" s="29">
        <v>32</v>
      </c>
      <c r="E25" s="17">
        <f>D25</f>
        <v>32</v>
      </c>
      <c r="F25" s="17">
        <v>0</v>
      </c>
    </row>
    <row r="26" spans="1:21" x14ac:dyDescent="0.25">
      <c r="A26" s="15">
        <v>43907</v>
      </c>
      <c r="B26" s="16">
        <v>52</v>
      </c>
      <c r="C26" s="86"/>
      <c r="D26" s="29">
        <v>12</v>
      </c>
      <c r="E26" s="17">
        <f t="shared" ref="E26:E37" si="1">D26</f>
        <v>12</v>
      </c>
      <c r="F26" s="17">
        <v>1</v>
      </c>
      <c r="G26" s="18">
        <v>11167</v>
      </c>
    </row>
    <row r="27" spans="1:21" x14ac:dyDescent="0.25">
      <c r="A27" s="15">
        <v>43908</v>
      </c>
      <c r="B27" s="16">
        <v>53</v>
      </c>
      <c r="C27" s="86"/>
      <c r="D27" s="29">
        <v>25</v>
      </c>
      <c r="E27" s="17">
        <f t="shared" si="1"/>
        <v>25</v>
      </c>
      <c r="F27" s="17">
        <v>0</v>
      </c>
      <c r="G27" s="18">
        <v>13897</v>
      </c>
      <c r="H27" s="18">
        <f>G27-G26</f>
        <v>2730</v>
      </c>
      <c r="I27" s="14"/>
      <c r="J27" s="26">
        <f t="shared" ref="J27:J35" si="2">D27/H27</f>
        <v>9.1575091575091579E-3</v>
      </c>
      <c r="K27" s="9"/>
    </row>
    <row r="28" spans="1:21" x14ac:dyDescent="0.25">
      <c r="A28" s="15">
        <v>43909</v>
      </c>
      <c r="B28" s="16">
        <v>54</v>
      </c>
      <c r="C28" s="86"/>
      <c r="D28" s="29">
        <v>44</v>
      </c>
      <c r="E28" s="17">
        <f t="shared" si="1"/>
        <v>44</v>
      </c>
      <c r="F28" s="17">
        <v>1</v>
      </c>
      <c r="G28" s="18">
        <v>16650</v>
      </c>
      <c r="H28" s="18">
        <f>G28-G27</f>
        <v>2753</v>
      </c>
      <c r="I28" s="14">
        <f>H28-H27</f>
        <v>23</v>
      </c>
      <c r="J28" s="26">
        <f t="shared" si="2"/>
        <v>1.5982564475118054E-2</v>
      </c>
    </row>
    <row r="29" spans="1:21" x14ac:dyDescent="0.25">
      <c r="A29" s="15">
        <v>43910</v>
      </c>
      <c r="B29" s="16">
        <v>55</v>
      </c>
      <c r="C29" s="86"/>
      <c r="D29" s="29">
        <v>60</v>
      </c>
      <c r="E29" s="17">
        <f t="shared" si="1"/>
        <v>60</v>
      </c>
      <c r="F29" s="17">
        <v>0</v>
      </c>
      <c r="G29" s="18">
        <v>19511</v>
      </c>
      <c r="H29" s="18">
        <f>G29-G28</f>
        <v>2861</v>
      </c>
      <c r="I29" s="14">
        <f>H29-H28</f>
        <v>108</v>
      </c>
      <c r="J29" s="26">
        <f t="shared" si="2"/>
        <v>2.0971688220901782E-2</v>
      </c>
    </row>
    <row r="30" spans="1:21" x14ac:dyDescent="0.25">
      <c r="A30" s="15">
        <v>43911</v>
      </c>
      <c r="B30" s="16">
        <v>56</v>
      </c>
      <c r="C30" s="86"/>
      <c r="D30" s="29">
        <v>59</v>
      </c>
      <c r="E30" s="17">
        <f t="shared" si="1"/>
        <v>59</v>
      </c>
      <c r="F30" s="17">
        <v>1</v>
      </c>
      <c r="G30" s="18">
        <v>23384</v>
      </c>
      <c r="H30" s="18">
        <f t="shared" ref="H30:I38" si="3">G30-G29</f>
        <v>3873</v>
      </c>
      <c r="I30" s="14">
        <f t="shared" si="3"/>
        <v>1012</v>
      </c>
      <c r="J30" s="26">
        <f t="shared" si="2"/>
        <v>1.5233668990446682E-2</v>
      </c>
    </row>
    <row r="31" spans="1:21" ht="15" customHeight="1" x14ac:dyDescent="0.25">
      <c r="A31" s="15">
        <v>43912</v>
      </c>
      <c r="B31" s="16">
        <v>57</v>
      </c>
      <c r="C31" s="86"/>
      <c r="D31" s="29">
        <v>48</v>
      </c>
      <c r="E31" s="17">
        <f t="shared" si="1"/>
        <v>48</v>
      </c>
      <c r="F31" s="17">
        <v>2</v>
      </c>
      <c r="G31" s="18">
        <v>26420</v>
      </c>
      <c r="H31" s="18">
        <f t="shared" si="3"/>
        <v>3036</v>
      </c>
      <c r="I31" s="14">
        <f t="shared" si="3"/>
        <v>-837</v>
      </c>
      <c r="J31" s="26">
        <f t="shared" si="2"/>
        <v>1.5810276679841896E-2</v>
      </c>
      <c r="L31" s="8"/>
      <c r="M31" s="23" t="str">
        <f ca="1">"Tests as of" &amp;  TEXT(TODAY()," mm-dd-yyyy")</f>
        <v>Tests as of 04-06-2020</v>
      </c>
      <c r="N31" s="7"/>
      <c r="O31" s="110" t="s">
        <v>38</v>
      </c>
      <c r="P31" s="111"/>
      <c r="Q31" s="111"/>
      <c r="R31" s="111"/>
      <c r="S31" s="111"/>
    </row>
    <row r="32" spans="1:21" x14ac:dyDescent="0.25">
      <c r="A32" s="15">
        <v>43913</v>
      </c>
      <c r="B32" s="16">
        <v>58</v>
      </c>
      <c r="C32" s="86"/>
      <c r="D32" s="29">
        <v>78</v>
      </c>
      <c r="E32" s="17">
        <f t="shared" si="1"/>
        <v>78</v>
      </c>
      <c r="F32" s="17">
        <v>1</v>
      </c>
      <c r="G32" s="18">
        <v>28506</v>
      </c>
      <c r="H32" s="18">
        <f t="shared" si="3"/>
        <v>2086</v>
      </c>
      <c r="I32" s="14">
        <f t="shared" si="3"/>
        <v>-950</v>
      </c>
      <c r="J32" s="26">
        <f t="shared" si="2"/>
        <v>3.7392138063279005E-2</v>
      </c>
      <c r="L32" s="98" t="s">
        <v>5</v>
      </c>
      <c r="M32" s="99">
        <f>M37-M36-M35-M34-M33</f>
        <v>72364</v>
      </c>
      <c r="N32" s="7"/>
      <c r="O32" s="110"/>
      <c r="P32" s="111"/>
      <c r="Q32" s="111"/>
      <c r="R32" s="111"/>
      <c r="S32" s="111"/>
    </row>
    <row r="33" spans="1:19 16383:16383" ht="15" customHeight="1" x14ac:dyDescent="0.25">
      <c r="A33" s="15">
        <v>43914</v>
      </c>
      <c r="B33" s="16">
        <v>59</v>
      </c>
      <c r="C33" s="86"/>
      <c r="D33" s="29">
        <v>85</v>
      </c>
      <c r="E33" s="17">
        <f t="shared" si="1"/>
        <v>85</v>
      </c>
      <c r="F33" s="17">
        <v>2</v>
      </c>
      <c r="G33" s="18">
        <v>32457</v>
      </c>
      <c r="H33" s="18">
        <f t="shared" si="3"/>
        <v>3951</v>
      </c>
      <c r="I33" s="14">
        <f t="shared" si="3"/>
        <v>1865</v>
      </c>
      <c r="J33" s="26">
        <f t="shared" si="2"/>
        <v>2.1513540875727665E-2</v>
      </c>
      <c r="L33" s="95" t="s">
        <v>4</v>
      </c>
      <c r="M33" s="96">
        <v>329</v>
      </c>
      <c r="N33" s="7"/>
      <c r="O33" s="33" t="s">
        <v>39</v>
      </c>
      <c r="P33" s="34">
        <f>8514/60761</f>
        <v>0.14012277612284196</v>
      </c>
      <c r="Q33" s="35"/>
      <c r="R33" s="35"/>
      <c r="S33" s="35"/>
      <c r="XFC33">
        <f>SUM(B33:XFB33)</f>
        <v>38833.161636316996</v>
      </c>
    </row>
    <row r="34" spans="1:19 16383:16383" x14ac:dyDescent="0.25">
      <c r="A34" s="15">
        <v>43915</v>
      </c>
      <c r="B34" s="16">
        <v>60</v>
      </c>
      <c r="C34" s="86"/>
      <c r="D34" s="29">
        <v>100</v>
      </c>
      <c r="E34" s="17">
        <f t="shared" si="1"/>
        <v>100</v>
      </c>
      <c r="F34" s="17">
        <v>1</v>
      </c>
      <c r="G34" s="18">
        <v>35635</v>
      </c>
      <c r="H34" s="18">
        <f t="shared" si="3"/>
        <v>3178</v>
      </c>
      <c r="I34" s="14">
        <f t="shared" si="3"/>
        <v>-773</v>
      </c>
      <c r="J34" s="26">
        <f t="shared" si="2"/>
        <v>3.1466331025802388E-2</v>
      </c>
      <c r="L34" s="3" t="s">
        <v>3</v>
      </c>
      <c r="M34" s="97">
        <f>MAX(C38:C74)</f>
        <v>4347</v>
      </c>
      <c r="N34" s="7"/>
      <c r="O34" s="110" t="str">
        <f ca="1">"As of" &amp;  TEXT(TODAY()," mmmm dd")&amp;", Ontario reported "&amp;M37&amp;" total tests, finding "&amp;(M34+M35+M36)&amp;" positive:"</f>
        <v>As of April 06, Ontario reported 78796 total tests, finding 6103 positive:</v>
      </c>
      <c r="P34" s="111"/>
      <c r="Q34" s="111"/>
      <c r="R34" s="111"/>
      <c r="S34" s="111"/>
    </row>
    <row r="35" spans="1:19 16383:16383" x14ac:dyDescent="0.25">
      <c r="A35" s="15">
        <v>43916</v>
      </c>
      <c r="B35" s="16">
        <v>61</v>
      </c>
      <c r="C35" s="86"/>
      <c r="D35" s="29">
        <v>170</v>
      </c>
      <c r="E35" s="17">
        <f t="shared" si="1"/>
        <v>170</v>
      </c>
      <c r="F35" s="17">
        <v>6</v>
      </c>
      <c r="G35" s="18">
        <v>38550</v>
      </c>
      <c r="H35" s="18">
        <f t="shared" si="3"/>
        <v>2915</v>
      </c>
      <c r="I35" s="14">
        <f t="shared" si="3"/>
        <v>-263</v>
      </c>
      <c r="J35" s="26">
        <f t="shared" si="2"/>
        <v>5.8319039451114926E-2</v>
      </c>
      <c r="L35" s="1" t="s">
        <v>6</v>
      </c>
      <c r="M35" s="57">
        <v>1624</v>
      </c>
      <c r="N35" s="7"/>
      <c r="O35" s="110"/>
      <c r="P35" s="111"/>
      <c r="Q35" s="111"/>
      <c r="R35" s="111"/>
      <c r="S35" s="111"/>
    </row>
    <row r="36" spans="1:19 16383:16383" ht="14.25" customHeight="1" x14ac:dyDescent="0.25">
      <c r="A36" s="15">
        <v>43917</v>
      </c>
      <c r="B36" s="16">
        <v>62</v>
      </c>
      <c r="C36" s="86"/>
      <c r="D36" s="29">
        <v>132</v>
      </c>
      <c r="E36" s="17">
        <f t="shared" si="1"/>
        <v>132</v>
      </c>
      <c r="F36" s="17">
        <v>3</v>
      </c>
      <c r="G36" s="18">
        <v>41032</v>
      </c>
      <c r="H36" s="18">
        <f t="shared" si="3"/>
        <v>2482</v>
      </c>
      <c r="I36" s="14">
        <f t="shared" si="3"/>
        <v>-433</v>
      </c>
      <c r="J36" s="26">
        <f>D36/H36</f>
        <v>5.3182917002417403E-2</v>
      </c>
      <c r="L36" s="1" t="s">
        <v>8</v>
      </c>
      <c r="M36" s="2">
        <f>SUM(F4:F424)</f>
        <v>132</v>
      </c>
      <c r="N36" s="7"/>
      <c r="O36" s="36" t="str">
        <f>(M34+M35+M36)&amp;" / "&amp;M37&amp;" ="</f>
        <v>6103 / 78796 =</v>
      </c>
      <c r="P36" s="37">
        <f>($M34+$M35+$M36)/(M37)</f>
        <v>7.7453170211685879E-2</v>
      </c>
      <c r="Q36" s="38"/>
      <c r="R36" s="38"/>
      <c r="S36" s="38"/>
    </row>
    <row r="37" spans="1:19 16383:16383" x14ac:dyDescent="0.25">
      <c r="A37" s="15">
        <v>43918</v>
      </c>
      <c r="B37" s="16">
        <v>63</v>
      </c>
      <c r="C37" s="94"/>
      <c r="D37" s="29">
        <v>150</v>
      </c>
      <c r="E37" s="17">
        <f t="shared" si="1"/>
        <v>150</v>
      </c>
      <c r="F37" s="17">
        <v>1</v>
      </c>
      <c r="G37" s="18">
        <v>43072</v>
      </c>
      <c r="H37" s="18">
        <f t="shared" si="3"/>
        <v>2040</v>
      </c>
      <c r="I37" s="14">
        <f t="shared" si="3"/>
        <v>-442</v>
      </c>
      <c r="J37" s="26">
        <f>D37/H37</f>
        <v>7.3529411764705885E-2</v>
      </c>
      <c r="L37" s="1" t="s">
        <v>7</v>
      </c>
      <c r="M37" s="2">
        <f>MAX(G4:G37,G39:G70)</f>
        <v>78796</v>
      </c>
      <c r="N37" s="7"/>
      <c r="O37" s="40" t="s">
        <v>25</v>
      </c>
      <c r="P37" s="39"/>
      <c r="Q37" s="39"/>
      <c r="R37" s="39"/>
      <c r="S37" s="39"/>
    </row>
    <row r="38" spans="1:19 16383:16383" ht="15" customHeight="1" x14ac:dyDescent="0.25">
      <c r="A38" s="15">
        <v>43919</v>
      </c>
      <c r="B38" s="16">
        <v>64</v>
      </c>
      <c r="C38" s="103">
        <v>1324</v>
      </c>
      <c r="D38" s="87">
        <v>207</v>
      </c>
      <c r="E38" s="17">
        <f t="shared" ref="E38:E42" si="4">D38</f>
        <v>207</v>
      </c>
      <c r="F38" s="17">
        <v>4</v>
      </c>
      <c r="G38" s="84">
        <v>49186</v>
      </c>
      <c r="H38" s="18">
        <f t="shared" si="3"/>
        <v>6114</v>
      </c>
      <c r="I38" s="14">
        <f t="shared" si="3"/>
        <v>4074</v>
      </c>
      <c r="J38" s="26">
        <f>D38/H38</f>
        <v>3.3856722276741906E-2</v>
      </c>
      <c r="L38" s="100" t="s">
        <v>49</v>
      </c>
      <c r="M38" s="6"/>
      <c r="N38" s="101"/>
      <c r="O38" s="112" t="s">
        <v>10</v>
      </c>
      <c r="P38" s="113"/>
      <c r="Q38" s="113"/>
      <c r="R38" s="113"/>
      <c r="S38" s="113"/>
    </row>
    <row r="39" spans="1:19 16383:16383" x14ac:dyDescent="0.25">
      <c r="A39" s="15">
        <v>43920</v>
      </c>
      <c r="B39" s="16">
        <v>65</v>
      </c>
      <c r="C39" s="86">
        <v>1706</v>
      </c>
      <c r="D39" s="83">
        <f>C39-C38</f>
        <v>382</v>
      </c>
      <c r="E39" s="17">
        <f t="shared" si="4"/>
        <v>382</v>
      </c>
      <c r="F39" s="17">
        <v>0</v>
      </c>
      <c r="G39" s="85">
        <v>48461</v>
      </c>
      <c r="H39" s="91"/>
      <c r="I39" s="92"/>
      <c r="J39" s="93"/>
      <c r="L39" s="43" t="s">
        <v>16</v>
      </c>
      <c r="M39" s="101"/>
      <c r="N39" s="101"/>
      <c r="O39" s="112"/>
      <c r="P39" s="113"/>
      <c r="Q39" s="113"/>
      <c r="R39" s="113"/>
      <c r="S39" s="113"/>
    </row>
    <row r="40" spans="1:19 16383:16383" x14ac:dyDescent="0.25">
      <c r="A40" s="15">
        <v>43921</v>
      </c>
      <c r="B40" s="16">
        <v>66</v>
      </c>
      <c r="C40" s="86">
        <v>1966</v>
      </c>
      <c r="D40" s="83">
        <f>C40-C39</f>
        <v>260</v>
      </c>
      <c r="E40" s="17">
        <f t="shared" si="4"/>
        <v>260</v>
      </c>
      <c r="F40" s="17">
        <v>10</v>
      </c>
      <c r="G40" s="85">
        <v>51629</v>
      </c>
      <c r="H40" s="18">
        <f>G40-G39</f>
        <v>3168</v>
      </c>
      <c r="J40" s="26">
        <f>D40/H40</f>
        <v>8.2070707070707072E-2</v>
      </c>
      <c r="L40" s="100" t="s">
        <v>48</v>
      </c>
      <c r="M40" s="102"/>
      <c r="N40" s="102"/>
      <c r="O40" s="109" t="s">
        <v>26</v>
      </c>
      <c r="P40" s="109"/>
      <c r="Q40" s="109"/>
      <c r="R40" s="109"/>
      <c r="S40" s="109"/>
    </row>
    <row r="41" spans="1:19 16383:16383" ht="15" customHeight="1" x14ac:dyDescent="0.25">
      <c r="A41" s="15">
        <v>43922</v>
      </c>
      <c r="B41" s="16">
        <v>67</v>
      </c>
      <c r="C41" s="86">
        <v>2392</v>
      </c>
      <c r="D41" s="83">
        <f>C41-C40</f>
        <v>426</v>
      </c>
      <c r="E41" s="17">
        <f t="shared" si="4"/>
        <v>426</v>
      </c>
      <c r="F41" s="17">
        <v>4</v>
      </c>
      <c r="G41" s="85">
        <v>57874</v>
      </c>
      <c r="H41" s="18">
        <f>G41-G40</f>
        <v>6245</v>
      </c>
      <c r="I41" s="14">
        <f>H41-H40</f>
        <v>3077</v>
      </c>
      <c r="J41" s="26">
        <f>D41/H41</f>
        <v>6.8214571657325862E-2</v>
      </c>
      <c r="L41" s="43" t="s">
        <v>16</v>
      </c>
      <c r="M41" s="6"/>
      <c r="N41" s="6"/>
      <c r="O41" s="94" t="s">
        <v>50</v>
      </c>
      <c r="P41" s="62">
        <v>43920</v>
      </c>
    </row>
    <row r="42" spans="1:19 16383:16383" x14ac:dyDescent="0.25">
      <c r="A42" s="15">
        <v>43923</v>
      </c>
      <c r="B42" s="16">
        <v>68</v>
      </c>
      <c r="C42" s="86">
        <v>2793</v>
      </c>
      <c r="D42" s="83">
        <f>C42-C41</f>
        <v>401</v>
      </c>
      <c r="E42" s="17">
        <f t="shared" si="4"/>
        <v>401</v>
      </c>
      <c r="F42" s="17">
        <v>16</v>
      </c>
      <c r="G42" s="18">
        <v>62733</v>
      </c>
      <c r="H42" s="18">
        <f>G42-G41</f>
        <v>4859</v>
      </c>
      <c r="I42" s="14">
        <f>H42-H41</f>
        <v>-1386</v>
      </c>
      <c r="J42" s="26">
        <f>D42/H42</f>
        <v>8.2527268985387939E-2</v>
      </c>
      <c r="L42" s="31" t="s">
        <v>17</v>
      </c>
      <c r="M42" s="32"/>
      <c r="O42" s="61">
        <f>395194/51.47</f>
        <v>7678.1426073440844</v>
      </c>
      <c r="P42" s="94" t="s">
        <v>20</v>
      </c>
      <c r="Q42" s="100" t="s">
        <v>51</v>
      </c>
    </row>
    <row r="43" spans="1:19 16383:16383" x14ac:dyDescent="0.25">
      <c r="A43" s="15">
        <v>43924</v>
      </c>
      <c r="B43" s="16">
        <v>69</v>
      </c>
      <c r="C43" s="86">
        <v>3255</v>
      </c>
      <c r="D43" s="83">
        <f>C43-C42</f>
        <v>462</v>
      </c>
      <c r="E43" s="17">
        <f t="shared" ref="E43:E44" si="5">D43</f>
        <v>462</v>
      </c>
      <c r="F43" s="17">
        <v>14</v>
      </c>
      <c r="G43" s="18">
        <v>66753</v>
      </c>
      <c r="H43" s="18">
        <f>G43-G42</f>
        <v>4020</v>
      </c>
      <c r="I43" s="14">
        <f>H43-H42</f>
        <v>-839</v>
      </c>
      <c r="J43" s="26">
        <f>D43/H43</f>
        <v>0.11492537313432835</v>
      </c>
      <c r="L43" s="17" t="s">
        <v>11</v>
      </c>
      <c r="M43" s="13">
        <v>13</v>
      </c>
      <c r="O43" s="61">
        <f>48461/14.57</f>
        <v>3326.0809883321895</v>
      </c>
      <c r="P43" s="94" t="s">
        <v>41</v>
      </c>
    </row>
    <row r="44" spans="1:19 16383:16383" x14ac:dyDescent="0.25">
      <c r="A44" s="15">
        <v>43925</v>
      </c>
      <c r="B44" s="16">
        <v>70</v>
      </c>
      <c r="C44" s="86">
        <v>3630</v>
      </c>
      <c r="D44" s="83">
        <f>C44-C43</f>
        <v>375</v>
      </c>
      <c r="E44" s="17">
        <f t="shared" si="5"/>
        <v>375</v>
      </c>
      <c r="F44" s="17">
        <v>27</v>
      </c>
      <c r="G44" s="18">
        <v>71338</v>
      </c>
      <c r="H44" s="18">
        <f>G44-G43</f>
        <v>4585</v>
      </c>
      <c r="I44" s="14">
        <f>H44-H43</f>
        <v>565</v>
      </c>
      <c r="J44" s="26">
        <f>D44/H44</f>
        <v>8.1788440567066523E-2</v>
      </c>
      <c r="L44" s="17" t="s">
        <v>12</v>
      </c>
      <c r="M44" s="13">
        <v>14</v>
      </c>
    </row>
    <row r="45" spans="1:19 16383:16383" x14ac:dyDescent="0.25">
      <c r="A45" s="15">
        <v>43926</v>
      </c>
      <c r="B45" s="16">
        <v>71</v>
      </c>
      <c r="C45" s="86">
        <v>4038</v>
      </c>
      <c r="D45" s="83">
        <f>C45-C44</f>
        <v>408</v>
      </c>
      <c r="E45" s="17">
        <f t="shared" ref="E45" si="6">D45</f>
        <v>408</v>
      </c>
      <c r="F45" s="17">
        <v>25</v>
      </c>
      <c r="G45" s="18">
        <v>75046</v>
      </c>
      <c r="H45" s="18">
        <f>G45-G44</f>
        <v>3708</v>
      </c>
      <c r="I45" s="14">
        <f>H45-H44</f>
        <v>-877</v>
      </c>
      <c r="J45" s="26">
        <f>D45/H45</f>
        <v>0.11003236245954692</v>
      </c>
      <c r="L45" s="17" t="s">
        <v>13</v>
      </c>
      <c r="M45" s="13">
        <v>8</v>
      </c>
    </row>
    <row r="46" spans="1:19 16383:16383" x14ac:dyDescent="0.25">
      <c r="A46" s="15">
        <v>43927</v>
      </c>
      <c r="B46" s="16">
        <v>72</v>
      </c>
      <c r="C46" s="86">
        <v>4347</v>
      </c>
      <c r="D46" s="83">
        <f>C46-C45</f>
        <v>309</v>
      </c>
      <c r="E46" s="17">
        <f t="shared" ref="E46" si="7">D46</f>
        <v>309</v>
      </c>
      <c r="F46" s="17">
        <v>13</v>
      </c>
      <c r="G46" s="18">
        <v>78796</v>
      </c>
      <c r="H46" s="18">
        <f>G46-G45</f>
        <v>3750</v>
      </c>
      <c r="I46" s="14">
        <f>H46-H45</f>
        <v>42</v>
      </c>
      <c r="J46" s="26">
        <f>D46/H46</f>
        <v>8.2400000000000001E-2</v>
      </c>
      <c r="L46" s="17" t="s">
        <v>14</v>
      </c>
      <c r="M46" s="13">
        <v>9</v>
      </c>
    </row>
    <row r="47" spans="1:19 16383:16383" x14ac:dyDescent="0.25">
      <c r="A47" s="15">
        <v>43928</v>
      </c>
      <c r="B47" s="16">
        <v>73</v>
      </c>
      <c r="C47" s="86"/>
      <c r="L47" s="17" t="s">
        <v>15</v>
      </c>
      <c r="M47" s="13">
        <v>11</v>
      </c>
    </row>
    <row r="48" spans="1:19 16383:16383" x14ac:dyDescent="0.25">
      <c r="A48" s="15">
        <v>43929</v>
      </c>
      <c r="B48" s="16">
        <v>74</v>
      </c>
      <c r="C48" s="86"/>
      <c r="L48" s="17" t="s">
        <v>18</v>
      </c>
      <c r="M48" s="13">
        <v>11</v>
      </c>
    </row>
    <row r="49" spans="1:15" x14ac:dyDescent="0.25">
      <c r="A49" s="15">
        <v>43930</v>
      </c>
      <c r="B49" s="16">
        <v>75</v>
      </c>
      <c r="C49" s="86"/>
      <c r="L49" s="17" t="s">
        <v>19</v>
      </c>
      <c r="M49" s="13">
        <v>12</v>
      </c>
    </row>
    <row r="50" spans="1:15" x14ac:dyDescent="0.25">
      <c r="A50" s="15">
        <v>43931</v>
      </c>
      <c r="B50" s="16">
        <v>76</v>
      </c>
      <c r="C50" s="86"/>
      <c r="L50" s="29" t="s">
        <v>20</v>
      </c>
      <c r="M50" s="27" t="s">
        <v>21</v>
      </c>
    </row>
    <row r="51" spans="1:15" x14ac:dyDescent="0.25">
      <c r="A51" s="15">
        <v>43932</v>
      </c>
      <c r="B51" s="16">
        <v>77</v>
      </c>
      <c r="C51" s="86"/>
      <c r="L51" s="30" t="s">
        <v>20</v>
      </c>
      <c r="M51" s="28" t="s">
        <v>22</v>
      </c>
      <c r="N51" s="6" t="s">
        <v>23</v>
      </c>
    </row>
    <row r="52" spans="1:15" x14ac:dyDescent="0.25">
      <c r="A52" s="15">
        <v>43933</v>
      </c>
      <c r="B52" s="16">
        <v>78</v>
      </c>
      <c r="C52" s="86"/>
      <c r="L52" s="42" t="s">
        <v>56</v>
      </c>
    </row>
    <row r="53" spans="1:15" x14ac:dyDescent="0.25">
      <c r="A53" s="15">
        <v>43934</v>
      </c>
      <c r="B53" s="16">
        <v>79</v>
      </c>
      <c r="C53" s="86"/>
    </row>
    <row r="54" spans="1:15" x14ac:dyDescent="0.25">
      <c r="A54" s="15">
        <v>43935</v>
      </c>
      <c r="B54" s="16">
        <v>80</v>
      </c>
      <c r="C54" s="86"/>
      <c r="L54" s="31" t="s">
        <v>24</v>
      </c>
      <c r="M54" s="32"/>
    </row>
    <row r="55" spans="1:15" x14ac:dyDescent="0.25">
      <c r="A55" s="15">
        <v>43936</v>
      </c>
      <c r="B55" s="16">
        <v>81</v>
      </c>
      <c r="C55" s="86"/>
      <c r="L55" s="41" t="s">
        <v>11</v>
      </c>
      <c r="M55" s="46" t="s">
        <v>27</v>
      </c>
      <c r="N55" t="s">
        <v>35</v>
      </c>
    </row>
    <row r="56" spans="1:15" x14ac:dyDescent="0.25">
      <c r="A56" s="15">
        <v>43937</v>
      </c>
      <c r="B56" s="16">
        <v>82</v>
      </c>
      <c r="C56" s="86"/>
      <c r="L56" s="17" t="s">
        <v>13</v>
      </c>
      <c r="M56" s="56">
        <v>33</v>
      </c>
      <c r="N56" s="75">
        <v>3186</v>
      </c>
      <c r="O56" s="74"/>
    </row>
    <row r="57" spans="1:15" x14ac:dyDescent="0.25">
      <c r="A57" s="15">
        <v>43938</v>
      </c>
      <c r="B57" s="16">
        <v>83</v>
      </c>
      <c r="C57" s="86"/>
      <c r="L57" s="17" t="s">
        <v>12</v>
      </c>
      <c r="M57" s="56">
        <v>27</v>
      </c>
      <c r="N57" s="75">
        <v>6577</v>
      </c>
    </row>
    <row r="58" spans="1:15" x14ac:dyDescent="0.25">
      <c r="A58" s="15">
        <v>43939</v>
      </c>
      <c r="B58" s="16">
        <v>84</v>
      </c>
      <c r="C58" s="86"/>
      <c r="L58" s="17" t="s">
        <v>15</v>
      </c>
      <c r="M58" s="56">
        <v>23</v>
      </c>
      <c r="N58" s="75">
        <v>6933</v>
      </c>
    </row>
    <row r="59" spans="1:15" x14ac:dyDescent="0.25">
      <c r="A59" s="15">
        <v>43940</v>
      </c>
      <c r="B59" s="16">
        <v>85</v>
      </c>
      <c r="C59" s="86"/>
      <c r="L59" s="17" t="s">
        <v>18</v>
      </c>
      <c r="M59" s="56">
        <v>26</v>
      </c>
      <c r="N59" s="75">
        <v>24742</v>
      </c>
    </row>
    <row r="60" spans="1:15" x14ac:dyDescent="0.25">
      <c r="A60" s="15">
        <v>43941</v>
      </c>
      <c r="B60" s="16">
        <v>86</v>
      </c>
      <c r="C60" s="86"/>
      <c r="L60" s="17" t="s">
        <v>19</v>
      </c>
      <c r="M60" s="56">
        <v>29</v>
      </c>
      <c r="N60" s="75">
        <v>23060</v>
      </c>
    </row>
    <row r="61" spans="1:15" x14ac:dyDescent="0.25">
      <c r="A61" s="15">
        <v>43942</v>
      </c>
      <c r="B61" s="16">
        <v>87</v>
      </c>
      <c r="C61" s="86"/>
      <c r="L61" s="17" t="s">
        <v>14</v>
      </c>
      <c r="M61" s="56">
        <v>20</v>
      </c>
      <c r="N61" s="75">
        <v>8271</v>
      </c>
    </row>
    <row r="62" spans="1:15" x14ac:dyDescent="0.25">
      <c r="A62" s="15">
        <v>43943</v>
      </c>
      <c r="B62" s="16">
        <v>88</v>
      </c>
      <c r="C62" s="86"/>
      <c r="L62" s="17" t="s">
        <v>47</v>
      </c>
      <c r="M62" s="56">
        <v>30</v>
      </c>
      <c r="N62" s="75">
        <v>5903</v>
      </c>
    </row>
    <row r="63" spans="1:15" x14ac:dyDescent="0.25">
      <c r="A63" s="15">
        <v>43944</v>
      </c>
      <c r="B63" s="16">
        <v>89</v>
      </c>
      <c r="C63" s="86"/>
      <c r="L63" s="29" t="s">
        <v>20</v>
      </c>
      <c r="M63" s="27">
        <v>11</v>
      </c>
      <c r="N63" s="78">
        <v>851</v>
      </c>
    </row>
    <row r="64" spans="1:15" x14ac:dyDescent="0.25">
      <c r="A64" s="15">
        <v>43945</v>
      </c>
      <c r="B64" s="16">
        <v>90</v>
      </c>
      <c r="C64" s="86"/>
      <c r="L64" s="30" t="s">
        <v>52</v>
      </c>
      <c r="M64" s="104">
        <f>AVERAGE(M56:M62)</f>
        <v>26.857142857142858</v>
      </c>
    </row>
    <row r="65" spans="1:21" x14ac:dyDescent="0.25">
      <c r="A65" s="15">
        <v>43946</v>
      </c>
      <c r="B65" s="16">
        <v>91</v>
      </c>
      <c r="C65" s="86"/>
      <c r="L65" s="42" t="s">
        <v>59</v>
      </c>
    </row>
    <row r="66" spans="1:21" x14ac:dyDescent="0.25">
      <c r="A66" s="15">
        <v>43947</v>
      </c>
      <c r="B66" s="16">
        <v>92</v>
      </c>
      <c r="C66" s="86"/>
    </row>
    <row r="67" spans="1:21" x14ac:dyDescent="0.25">
      <c r="A67" s="15">
        <v>43948</v>
      </c>
      <c r="B67" s="16">
        <v>93</v>
      </c>
      <c r="C67" s="86"/>
    </row>
    <row r="68" spans="1:21" x14ac:dyDescent="0.25">
      <c r="A68" s="15">
        <v>43949</v>
      </c>
      <c r="B68" s="16">
        <v>94</v>
      </c>
      <c r="C68" s="86"/>
      <c r="L68" s="47" t="s">
        <v>36</v>
      </c>
      <c r="M68" s="48"/>
      <c r="N68" s="48"/>
      <c r="O68" s="115" t="s">
        <v>60</v>
      </c>
      <c r="P68" s="115"/>
      <c r="Q68" s="116"/>
    </row>
    <row r="69" spans="1:21" x14ac:dyDescent="0.25">
      <c r="A69" s="15">
        <v>43950</v>
      </c>
      <c r="B69" s="16">
        <v>95</v>
      </c>
      <c r="C69" s="86"/>
      <c r="L69" s="76" t="s">
        <v>44</v>
      </c>
      <c r="M69" s="64">
        <v>0.19450000000000001</v>
      </c>
      <c r="N69" s="65" t="s">
        <v>29</v>
      </c>
      <c r="O69" s="117" t="s">
        <v>61</v>
      </c>
      <c r="P69" s="117"/>
      <c r="Q69" s="92"/>
    </row>
    <row r="70" spans="1:21" x14ac:dyDescent="0.25">
      <c r="A70" s="15">
        <v>43951</v>
      </c>
      <c r="B70" s="16">
        <v>96</v>
      </c>
      <c r="C70" s="86"/>
      <c r="L70" s="66">
        <v>1E-3</v>
      </c>
      <c r="M70" s="67" t="s">
        <v>28</v>
      </c>
      <c r="N70" s="65"/>
      <c r="O70" s="117" t="s">
        <v>62</v>
      </c>
      <c r="P70" s="117"/>
      <c r="Q70" s="92"/>
      <c r="R70" s="118"/>
      <c r="S70" s="118"/>
      <c r="T70" s="118"/>
      <c r="U70" s="118"/>
    </row>
    <row r="71" spans="1:21" x14ac:dyDescent="0.25">
      <c r="A71" s="15">
        <v>43952</v>
      </c>
      <c r="B71" s="16">
        <v>97</v>
      </c>
      <c r="C71" s="86"/>
      <c r="L71" s="77"/>
      <c r="M71" s="67"/>
      <c r="N71" s="65"/>
      <c r="O71" s="4"/>
      <c r="P71" s="4"/>
      <c r="Q71" s="13"/>
    </row>
    <row r="72" spans="1:21" x14ac:dyDescent="0.25">
      <c r="A72" s="15">
        <v>43953</v>
      </c>
      <c r="B72" s="16">
        <v>98</v>
      </c>
      <c r="C72" s="86"/>
      <c r="L72" s="49" t="s">
        <v>55</v>
      </c>
      <c r="M72" s="4"/>
      <c r="N72" s="4"/>
      <c r="O72" s="67" t="s">
        <v>34</v>
      </c>
      <c r="P72" s="69">
        <f ca="1">TODAY()-43855</f>
        <v>72</v>
      </c>
      <c r="Q72" s="79">
        <f ca="1">TODAY()</f>
        <v>43927</v>
      </c>
    </row>
    <row r="73" spans="1:21" x14ac:dyDescent="0.25">
      <c r="A73" s="15">
        <v>43954</v>
      </c>
      <c r="B73" s="16">
        <v>99</v>
      </c>
      <c r="C73" s="86"/>
      <c r="L73" s="50" t="s">
        <v>31</v>
      </c>
      <c r="M73" s="11">
        <v>1000</v>
      </c>
      <c r="N73" s="4"/>
      <c r="O73" s="4"/>
      <c r="P73" s="4"/>
      <c r="Q73" s="13"/>
    </row>
    <row r="74" spans="1:21" x14ac:dyDescent="0.25">
      <c r="A74" s="15">
        <v>43955</v>
      </c>
      <c r="B74" s="16">
        <v>100</v>
      </c>
      <c r="C74" s="86"/>
      <c r="L74" s="50" t="s">
        <v>30</v>
      </c>
      <c r="M74" s="105">
        <f>LN($M73/$L70)/$M69</f>
        <v>71.030902611641508</v>
      </c>
      <c r="N74" s="11" t="s">
        <v>32</v>
      </c>
      <c r="O74" s="80">
        <f ca="1">TODAY()+P74</f>
        <v>43926.030902611645</v>
      </c>
      <c r="P74" s="106">
        <f ca="1">M74-P72</f>
        <v>-0.96909738835849168</v>
      </c>
      <c r="Q74" s="13" t="s">
        <v>33</v>
      </c>
    </row>
    <row r="75" spans="1:21" x14ac:dyDescent="0.25">
      <c r="L75" s="50"/>
      <c r="P75" s="4"/>
      <c r="Q75" s="13"/>
    </row>
    <row r="76" spans="1:21" x14ac:dyDescent="0.25">
      <c r="L76" s="50" t="s">
        <v>31</v>
      </c>
      <c r="M76" s="11">
        <v>3000</v>
      </c>
      <c r="N76" s="4"/>
      <c r="O76" s="11"/>
      <c r="P76" s="4"/>
      <c r="Q76" s="13"/>
    </row>
    <row r="77" spans="1:21" x14ac:dyDescent="0.25">
      <c r="L77" s="50" t="s">
        <v>30</v>
      </c>
      <c r="M77" s="105">
        <f>LN($M76/$L70)/$M69</f>
        <v>76.679294841297605</v>
      </c>
      <c r="N77" s="11" t="s">
        <v>32</v>
      </c>
      <c r="O77" s="80">
        <f ca="1">TODAY()+P77</f>
        <v>43931.679294841299</v>
      </c>
      <c r="P77" s="106">
        <f ca="1">M77-P72</f>
        <v>4.6792948412976045</v>
      </c>
      <c r="Q77" s="13" t="s">
        <v>33</v>
      </c>
    </row>
    <row r="78" spans="1:21" x14ac:dyDescent="0.25">
      <c r="L78" s="51"/>
      <c r="M78" s="52"/>
      <c r="N78" s="53"/>
      <c r="O78" s="73"/>
      <c r="P78" s="54"/>
      <c r="Q78" s="55"/>
    </row>
    <row r="80" spans="1:21" x14ac:dyDescent="0.25">
      <c r="L80" s="114" t="s">
        <v>58</v>
      </c>
      <c r="M80" s="114"/>
      <c r="N80" s="44" t="s">
        <v>53</v>
      </c>
      <c r="O80" s="107">
        <f ca="1">O74-5</f>
        <v>43921.030902611645</v>
      </c>
      <c r="P80" s="45">
        <f ca="1">P74-5+67</f>
        <v>61.030902611641508</v>
      </c>
    </row>
    <row r="81" spans="12:16" x14ac:dyDescent="0.25">
      <c r="L81" s="114"/>
      <c r="M81" s="114"/>
      <c r="N81" s="44" t="s">
        <v>54</v>
      </c>
      <c r="O81" s="107">
        <f ca="1">O77-5</f>
        <v>43926.679294841299</v>
      </c>
      <c r="P81" s="45">
        <f ca="1">P77-5+67</f>
        <v>66.679294841297605</v>
      </c>
    </row>
  </sheetData>
  <mergeCells count="5">
    <mergeCell ref="O40:S40"/>
    <mergeCell ref="O31:S32"/>
    <mergeCell ref="O34:S35"/>
    <mergeCell ref="O38:S39"/>
    <mergeCell ref="L80:M81"/>
  </mergeCells>
  <phoneticPr fontId="1" type="noConversion"/>
  <hyperlinks>
    <hyperlink ref="L39" r:id="rId1" location="countries" xr:uid="{00000000-0004-0000-0000-000000000000}"/>
    <hyperlink ref="L41" r:id="rId2" location="countries" xr:uid="{00000000-0004-0000-0000-000001000000}"/>
    <hyperlink ref="L40" r:id="rId3" xr:uid="{00000000-0004-0000-0000-000002000000}"/>
    <hyperlink ref="L38" r:id="rId4" xr:uid="{00000000-0004-0000-0000-000003000000}"/>
    <hyperlink ref="Q42" r:id="rId5" xr:uid="{00000000-0004-0000-0000-000004000000}"/>
  </hyperlinks>
  <pageMargins left="0.7" right="0.7" top="0.75" bottom="0.75" header="0.3" footer="0.3"/>
  <pageSetup orientation="landscape" r:id="rId6"/>
  <drawing r:id="rId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Devecseri</dc:creator>
  <cp:lastModifiedBy>Adam Devecseri</cp:lastModifiedBy>
  <cp:lastPrinted>2020-03-19T21:41:42Z</cp:lastPrinted>
  <dcterms:created xsi:type="dcterms:W3CDTF">2020-03-16T19:18:07Z</dcterms:created>
  <dcterms:modified xsi:type="dcterms:W3CDTF">2020-04-06T19:31:43Z</dcterms:modified>
</cp:coreProperties>
</file>