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vecseri\Desktop\"/>
    </mc:Choice>
  </mc:AlternateContent>
  <xr:revisionPtr revIDLastSave="0" documentId="13_ncr:1_{FD73D98A-9312-4822-889E-4544078ADF87}" xr6:coauthVersionLast="44" xr6:coauthVersionMax="44" xr10:uidLastSave="{00000000-0000-0000-0000-000000000000}"/>
  <bookViews>
    <workbookView xWindow="-120" yWindow="-120" windowWidth="29040" windowHeight="15840" xr2:uid="{7EDAE8D6-3623-45A2-8BFA-E85B6F6E8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24" i="1"/>
  <c r="D19" i="1"/>
  <c r="D10" i="1"/>
  <c r="L36" i="1"/>
  <c r="D34" i="1"/>
  <c r="I34" i="1" s="1"/>
  <c r="H34" i="1"/>
  <c r="G34" i="1"/>
  <c r="I33" i="1" l="1"/>
  <c r="H33" i="1"/>
  <c r="G33" i="1"/>
  <c r="I32" i="1" l="1"/>
  <c r="H32" i="1"/>
  <c r="G32" i="1"/>
  <c r="C1" i="1"/>
  <c r="B1" i="1"/>
  <c r="P74" i="1"/>
  <c r="O74" i="1"/>
  <c r="S41" i="1"/>
  <c r="G30" i="1"/>
  <c r="G31" i="1"/>
  <c r="I31" i="1"/>
  <c r="I30" i="1" l="1"/>
  <c r="H31" i="1"/>
  <c r="L79" i="1"/>
  <c r="O79" i="1" s="1"/>
  <c r="N79" i="1" s="1"/>
  <c r="L76" i="1"/>
  <c r="G29" i="1"/>
  <c r="H30" i="1" s="1"/>
  <c r="O76" i="1" l="1"/>
  <c r="N76" i="1" s="1"/>
  <c r="I29" i="1"/>
  <c r="D21" i="1"/>
  <c r="L37" i="1"/>
  <c r="N34" i="1" s="1"/>
  <c r="O33" i="1"/>
  <c r="XFB33" i="1" s="1"/>
  <c r="L31" i="1"/>
  <c r="G28" i="1"/>
  <c r="H29" i="1" s="1"/>
  <c r="G27" i="1"/>
  <c r="O36" i="1" l="1"/>
  <c r="N36" i="1"/>
  <c r="H28" i="1"/>
  <c r="I28" i="1"/>
  <c r="I27" i="1"/>
  <c r="D25" i="1"/>
  <c r="D23" i="1"/>
  <c r="D22" i="1"/>
  <c r="D20" i="1"/>
  <c r="D18" i="1"/>
  <c r="D17" i="1"/>
  <c r="D16" i="1"/>
  <c r="D15" i="1"/>
  <c r="D14" i="1"/>
  <c r="D13" i="1"/>
  <c r="D12" i="1"/>
  <c r="D11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<sst xmlns="http://schemas.openxmlformats.org/spreadsheetml/2006/main" count="71" uniqueCount="52">
  <si>
    <t>Days Since 1st Case</t>
  </si>
  <si>
    <t>Cases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</si>
  <si>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</si>
  <si>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</si>
  <si>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</si>
  <si>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</si>
  <si>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</si>
  <si>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</si>
  <si>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</si>
  <si>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</si>
  <si>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https://www.ontario.ca/page/2019-novel-coronavirus#section-0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</si>
  <si>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</si>
  <si>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</si>
  <si>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</si>
  <si>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</si>
  <si>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</si>
  <si>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</si>
  <si>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</si>
  <si>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</si>
  <si>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</si>
  <si>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</si>
  <si>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</si>
  <si>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</si>
  <si>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</si>
  <si>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</si>
  <si>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</si>
  <si>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</si>
  <si>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On February 22, Italy reported 58 new cases, this is roughly the magnitude of Ontario's daily cases on Mar 19. This places Ontario ~26 days behind Italy in terms of daily confirmed cases.</t>
  </si>
  <si>
    <t>As of March 19:</t>
  </si>
  <si>
    <t>South Korea has made ~5200 tests/million, Ontario ~1140 tests/million.</t>
  </si>
  <si>
    <t>~28</t>
  </si>
  <si>
    <t>e</t>
  </si>
  <si>
    <t>x</t>
  </si>
  <si>
    <t>est day</t>
  </si>
  <si>
    <t># cases/day</t>
  </si>
  <si>
    <t>=</t>
  </si>
  <si>
    <t>days</t>
  </si>
  <si>
    <t>Today is day: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</si>
  <si>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</si>
  <si>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</si>
  <si>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</si>
  <si>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</si>
  <si>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</si>
  <si>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</si>
  <si>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Peaked at 6,577 daily cases</t>
  </si>
  <si>
    <t>ON</t>
  </si>
  <si>
    <t>Positive per Test</t>
  </si>
  <si>
    <t>Daily New Tests</t>
  </si>
  <si>
    <t>Trying to predict when Ontario will peak:</t>
  </si>
  <si>
    <t>y =</t>
  </si>
  <si>
    <t>Ontario was at ~50 cases/day on Mar 19, + 27 days = Apr 15</t>
  </si>
  <si>
    <t>Ontario was at ~50 cases/day on Mar 19, + 9 to 14 days = Mar 28 - Apr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</si>
</sst>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2" xfId="0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0" fillId="2" borderId="12" xfId="0" applyFill="1" applyBorder="1"/>
    <xf numFmtId="0" fontId="4" fillId="0" borderId="6" xfId="0" applyFont="1" applyFill="1" applyBorder="1"/>
    <xf numFmtId="0" fontId="6" fillId="2" borderId="0" xfId="0" applyFont="1" applyFill="1" applyAlignment="1">
      <alignment vertical="top" wrapText="1"/>
    </xf>
    <xf numFmtId="0" fontId="9" fillId="0" borderId="0" xfId="1" applyFont="1" applyFill="1"/>
    <xf numFmtId="0" fontId="9" fillId="0" borderId="0" xfId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3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4D1F"/>
      <color rgb="FF4F4F4F"/>
      <color rgb="FF5E913B"/>
      <color rgb="FF83A2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/>
            </a:pPr>
            <a:r>
              <a:rPr lang="en-CA" sz="1600" baseline="0"/>
              <a:t>03/25/2020</a:t>
            </a:r>
            <a:r>
              <a:rPr lang="en-CA" sz="2000" baseline="0"/>
              <a:t> </a:t>
            </a:r>
          </a:p>
          <a:p>
            <a:pPr>
              <a:defRPr/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/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/>
            </a:pPr>
            <a:r>
              <a:rPr lang="en-CA" sz="1400" b="0" i="0" u="none" strike="noStrike" baseline="0"/>
              <a:t>Ontario Gov updates numbers daily @ 10:30am &amp; 5:30pm EST</a:t>
            </a:r>
          </a:p>
        </c:rich>
      </c:tx>
      <c:layout>
        <c:manualLayout>
          <c:xMode val="edge"/>
          <c:yMode val="edge"/>
          <c:x val="0.18250214094560693"/>
          <c:y val="1.1298729799243323E-2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31299281432671E-2"/>
          <c:y val="0.24471071550838749"/>
          <c:w val="0.84378313532091209"/>
          <c:h val="0.58952273106329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Sheet1!$C$4:$C$70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18</c:v>
                </c:pt>
                <c:pt idx="18">
                  <c:v>19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12</c:v>
                </c:pt>
                <c:pt idx="23">
                  <c:v>25</c:v>
                </c:pt>
                <c:pt idx="24">
                  <c:v>44</c:v>
                </c:pt>
                <c:pt idx="25">
                  <c:v>60</c:v>
                </c:pt>
                <c:pt idx="26">
                  <c:v>59</c:v>
                </c:pt>
                <c:pt idx="27">
                  <c:v>48</c:v>
                </c:pt>
                <c:pt idx="28">
                  <c:v>78</c:v>
                </c:pt>
                <c:pt idx="29">
                  <c:v>85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2"/>
          <c:order val="2"/>
          <c:tx>
            <c:v>Deaths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Sheet1!$E$4:$E$70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ser>
          <c:idx val="1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backward val="10"/>
            <c:dispRSqr val="0"/>
            <c:dispEq val="1"/>
            <c:trendlineLbl>
              <c:layout>
                <c:manualLayout>
                  <c:x val="-1.4261804379683506E-2"/>
                  <c:y val="1.047273397045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Sheet1!$B$10:$B$70</c:f>
              <c:numCache>
                <c:formatCode>General</c:formatCode>
                <c:ptCount val="6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</c:numCache>
            </c:numRef>
          </c:xVal>
          <c:yVal>
            <c:numRef>
              <c:f>Sheet1!$D$10:$D$34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18</c:v>
                </c:pt>
                <c:pt idx="12">
                  <c:v>19</c:v>
                </c:pt>
                <c:pt idx="13">
                  <c:v>24</c:v>
                </c:pt>
                <c:pt idx="14">
                  <c:v>43</c:v>
                </c:pt>
                <c:pt idx="15">
                  <c:v>32</c:v>
                </c:pt>
                <c:pt idx="16">
                  <c:v>12</c:v>
                </c:pt>
                <c:pt idx="17">
                  <c:v>25</c:v>
                </c:pt>
                <c:pt idx="18">
                  <c:v>44</c:v>
                </c:pt>
                <c:pt idx="19">
                  <c:v>60</c:v>
                </c:pt>
                <c:pt idx="20">
                  <c:v>59</c:v>
                </c:pt>
                <c:pt idx="21">
                  <c:v>48</c:v>
                </c:pt>
                <c:pt idx="22">
                  <c:v>78</c:v>
                </c:pt>
                <c:pt idx="23">
                  <c:v>85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44591"/>
        <c:axId val="1674530703"/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>
                  <a:alpha val="7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rgbClr val="324D1F"/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</c:numCache>
            </c:numRef>
          </c:xVal>
          <c:yVal>
            <c:numRef>
              <c:f>Sheet1!$G$27:$G$70</c:f>
              <c:numCache>
                <c:formatCode>#,##0</c:formatCode>
                <c:ptCount val="44"/>
                <c:pt idx="0">
                  <c:v>2730</c:v>
                </c:pt>
                <c:pt idx="1">
                  <c:v>2753</c:v>
                </c:pt>
                <c:pt idx="2">
                  <c:v>2861</c:v>
                </c:pt>
                <c:pt idx="3">
                  <c:v>3873</c:v>
                </c:pt>
                <c:pt idx="4">
                  <c:v>3036</c:v>
                </c:pt>
                <c:pt idx="5">
                  <c:v>2086</c:v>
                </c:pt>
                <c:pt idx="6">
                  <c:v>3951</c:v>
                </c:pt>
                <c:pt idx="7">
                  <c:v>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216"/>
        <c:axId val="5516288"/>
      </c:scatterChart>
      <c:valAx>
        <c:axId val="1677644591"/>
        <c:scaling>
          <c:orientation val="minMax"/>
          <c:max val="62"/>
          <c:min val="33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093E-2"/>
              <c:y val="0.87129629009499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30703"/>
        <c:crossesAt val="0"/>
        <c:crossBetween val="midCat"/>
        <c:majorUnit val="1"/>
      </c:valAx>
      <c:valAx>
        <c:axId val="1674530703"/>
        <c:scaling>
          <c:orientation val="minMax"/>
          <c:max val="12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</a:t>
                </a:r>
                <a:r>
                  <a:rPr lang="en-CA" sz="1200" baseline="0"/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055"/>
              <c:y val="0.46049206087386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4591"/>
        <c:crossesAt val="10000"/>
        <c:crossBetween val="midCat"/>
        <c:majorUnit val="10"/>
      </c:valAx>
      <c:valAx>
        <c:axId val="5516288"/>
        <c:scaling>
          <c:orientation val="minMax"/>
          <c:max val="13000"/>
          <c:min val="1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 Tests</a:t>
                </a:r>
              </a:p>
            </c:rich>
          </c:tx>
          <c:layout>
            <c:manualLayout>
              <c:xMode val="edge"/>
              <c:yMode val="edge"/>
              <c:x val="0.95532288212441396"/>
              <c:y val="0.46412011340976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16"/>
        <c:crosses val="max"/>
        <c:crossBetween val="midCat"/>
        <c:majorUnit val="1000"/>
      </c:valAx>
      <c:valAx>
        <c:axId val="55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</xdr:colOff>
      <xdr:row>0</xdr:row>
      <xdr:rowOff>8504</xdr:rowOff>
    </xdr:from>
    <xdr:to>
      <xdr:col>18</xdr:col>
      <xdr:colOff>1</xdr:colOff>
      <xdr:row>29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0.86733</cdr:y>
    </cdr:from>
    <cdr:to>
      <cdr:x>0.15368</cdr:x>
      <cdr:y>0.95707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5179847"/>
          <a:ext cx="1241235" cy="535943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27-Feb-2020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0.40778</cdr:x>
      <cdr:y>0.86892</cdr:y>
    </cdr:from>
    <cdr:to>
      <cdr:x>0.57153</cdr:x>
      <cdr:y>0.95867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3293522" y="5189342"/>
          <a:ext cx="1322568" cy="536003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12-Mar-2020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0.81213</cdr:x>
      <cdr:y>0.86856</cdr:y>
    </cdr:from>
    <cdr:to>
      <cdr:x>0.93532</cdr:x>
      <cdr:y>0.96031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6559389" y="5187163"/>
          <a:ext cx="994975" cy="547947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0.61062</cdr:x>
      <cdr:y>0.86733</cdr:y>
    </cdr:from>
    <cdr:to>
      <cdr:x>0.77437</cdr:x>
      <cdr:y>0.95708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EC1A4C6E-3C6F-4025-B829-0C68F16F5033}"/>
            </a:ext>
          </a:extLst>
        </cdr:cNvPr>
        <cdr:cNvGrpSpPr/>
      </cdr:nvGrpSpPr>
      <cdr:grpSpPr>
        <a:xfrm xmlns:a="http://schemas.openxmlformats.org/drawingml/2006/main">
          <a:off x="4931854" y="5179817"/>
          <a:ext cx="1322568" cy="536003"/>
          <a:chOff x="-98426" y="0"/>
          <a:chExt cx="981077" cy="533400"/>
        </a:xfrm>
      </cdr:grpSpPr>
      <cdr:sp macro="" textlink="">
        <cdr:nvSpPr>
          <cdr:cNvPr id="17" name="TextBox 2">
            <a:extLst xmlns:a="http://schemas.openxmlformats.org/drawingml/2006/main">
              <a:ext uri="{FF2B5EF4-FFF2-40B4-BE49-F238E27FC236}">
                <a16:creationId xmlns:a16="http://schemas.microsoft.com/office/drawing/2014/main" id="{FA4CC128-501F-4C41-8146-7E7DDCFCE59F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:a16="http://schemas.microsoft.com/office/drawing/2014/main" id="{3E1089D6-9659-4320-8079-62E08D3CA16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" TargetMode="External"/><Relationship Id="rId2" Type="http://schemas.openxmlformats.org/officeDocument/2006/relationships/hyperlink" Target="https://www.ontario.ca/page/2019-novel-coronavirus" TargetMode="External"/><Relationship Id="rId1" Type="http://schemas.openxmlformats.org/officeDocument/2006/relationships/hyperlink" Target="https://www.worldometers.info/coronaviru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88F2-ABE8-4DA7-90E5-1A631925DBBE}">
  <sheetPr>
    <pageSetUpPr autoPageBreaks="0"/>
  </sheetPr>
  <dimension ref="A1:XFB83"/>
  <sheetViews>
    <sheetView tabSelected="1" zoomScaleNormal="100" workbookViewId="0">
      <selection activeCell="S10" sqref="S10"/>
    </sheetView>
  </sheetViews>
  <sheetFormatPr defaultRowHeight="15" x14ac:dyDescent="0.25"/>
  <cols>
    <col min="1" max="1" width="15.140625" style="16" customWidth="1"/>
    <col min="2" max="2" width="11.140625" style="17" customWidth="1"/>
    <col min="3" max="3" width="10.140625" style="30" customWidth="1"/>
    <col min="4" max="5" width="9.140625" style="18"/>
    <col min="6" max="6" width="8.7109375" style="19" customWidth="1"/>
    <col min="7" max="7" width="11.28515625" style="18" customWidth="1"/>
    <col min="8" max="8" width="8.7109375" style="14" customWidth="1"/>
    <col min="9" max="9" width="9.42578125" style="27" customWidth="1"/>
    <col min="10" max="10" width="5.85546875" customWidth="1"/>
    <col min="11" max="11" width="22" customWidth="1"/>
    <col min="12" max="12" width="23.5703125" customWidth="1"/>
    <col min="13" max="13" width="6.5703125" customWidth="1"/>
    <col min="14" max="14" width="18.5703125" customWidth="1"/>
    <col min="15" max="15" width="10.42578125" customWidth="1"/>
    <col min="16" max="16" width="14.140625" bestFit="1" customWidth="1"/>
    <col min="18" max="18" width="16.7109375" customWidth="1"/>
    <col min="19" max="19" width="18.42578125" customWidth="1"/>
    <col min="20" max="20" width="17" customWidth="1"/>
  </cols>
  <sheetData>
    <row r="1" spans="1:20" x14ac:dyDescent="0.25">
      <c r="A1" s="79" t="s">
        <v>37</v>
      </c>
      <c r="B1" s="80">
        <f ca="1">TODAY()-43855</f>
        <v>60</v>
      </c>
      <c r="C1" s="78">
        <f ca="1">TODAY()</f>
        <v>43915</v>
      </c>
      <c r="D1" s="5"/>
      <c r="E1" s="5"/>
      <c r="F1" s="13"/>
      <c r="G1" s="5"/>
      <c r="H1" s="5"/>
      <c r="I1" s="25"/>
    </row>
    <row r="2" spans="1:20" x14ac:dyDescent="0.25">
      <c r="A2" s="75"/>
      <c r="B2" s="77"/>
      <c r="C2" s="76"/>
      <c r="D2" s="5"/>
      <c r="E2" s="5"/>
      <c r="F2" s="13"/>
      <c r="G2" s="5"/>
      <c r="H2" s="5"/>
      <c r="I2" s="25"/>
    </row>
    <row r="3" spans="1:20" ht="35.25" customHeight="1" thickBot="1" x14ac:dyDescent="0.3">
      <c r="A3" s="20" t="s">
        <v>3</v>
      </c>
      <c r="B3" s="21" t="s">
        <v>0</v>
      </c>
      <c r="C3" s="67" t="s">
        <v>1</v>
      </c>
      <c r="D3" s="71" t="s">
        <v>11</v>
      </c>
      <c r="E3" s="67" t="s">
        <v>2</v>
      </c>
      <c r="F3" s="68" t="s">
        <v>8</v>
      </c>
      <c r="G3" s="22" t="s">
        <v>47</v>
      </c>
      <c r="H3" s="23" t="s">
        <v>43</v>
      </c>
      <c r="I3" s="26" t="s">
        <v>46</v>
      </c>
      <c r="J3" s="11"/>
    </row>
    <row r="4" spans="1:20" x14ac:dyDescent="0.25">
      <c r="A4" s="16">
        <v>43885</v>
      </c>
      <c r="B4" s="17">
        <v>30</v>
      </c>
      <c r="C4" s="30">
        <v>0</v>
      </c>
      <c r="D4" s="18">
        <f>C4</f>
        <v>0</v>
      </c>
      <c r="E4" s="18">
        <v>0</v>
      </c>
    </row>
    <row r="5" spans="1:20" ht="15.75" thickBot="1" x14ac:dyDescent="0.3">
      <c r="A5" s="16">
        <v>43886</v>
      </c>
      <c r="B5" s="17">
        <v>31</v>
      </c>
      <c r="C5" s="30">
        <v>1</v>
      </c>
      <c r="D5" s="18">
        <f t="shared" ref="D5:D33" si="0">C5</f>
        <v>1</v>
      </c>
      <c r="E5" s="18">
        <v>0</v>
      </c>
    </row>
    <row r="6" spans="1:20" ht="15.75" thickBot="1" x14ac:dyDescent="0.3">
      <c r="A6" s="16">
        <v>43887</v>
      </c>
      <c r="B6" s="17">
        <v>32</v>
      </c>
      <c r="C6" s="30">
        <v>1</v>
      </c>
      <c r="D6" s="18">
        <f t="shared" si="0"/>
        <v>1</v>
      </c>
      <c r="E6" s="18">
        <v>0</v>
      </c>
      <c r="T6" s="66" t="s">
        <v>40</v>
      </c>
    </row>
    <row r="7" spans="1:20" x14ac:dyDescent="0.25">
      <c r="A7" s="16">
        <v>43888</v>
      </c>
      <c r="B7" s="17">
        <v>33</v>
      </c>
      <c r="C7" s="30">
        <v>1</v>
      </c>
      <c r="D7" s="18">
        <f t="shared" si="0"/>
        <v>1</v>
      </c>
      <c r="E7" s="18">
        <v>0</v>
      </c>
    </row>
    <row r="8" spans="1:20" x14ac:dyDescent="0.25">
      <c r="A8" s="16">
        <v>43889</v>
      </c>
      <c r="B8" s="17">
        <v>34</v>
      </c>
      <c r="C8" s="30">
        <v>1</v>
      </c>
      <c r="D8" s="18">
        <f t="shared" si="0"/>
        <v>1</v>
      </c>
      <c r="E8" s="18">
        <v>0</v>
      </c>
    </row>
    <row r="9" spans="1:20" x14ac:dyDescent="0.25">
      <c r="A9" s="16">
        <v>43890</v>
      </c>
      <c r="B9" s="17">
        <v>35</v>
      </c>
      <c r="C9" s="30">
        <v>3</v>
      </c>
      <c r="D9" s="18">
        <f t="shared" si="0"/>
        <v>3</v>
      </c>
      <c r="E9" s="18">
        <v>0</v>
      </c>
    </row>
    <row r="10" spans="1:20" x14ac:dyDescent="0.25">
      <c r="A10" s="16">
        <v>43891</v>
      </c>
      <c r="B10" s="17">
        <v>36</v>
      </c>
      <c r="C10" s="30">
        <v>4</v>
      </c>
      <c r="D10" s="18">
        <f t="shared" si="0"/>
        <v>4</v>
      </c>
      <c r="E10" s="18">
        <v>0</v>
      </c>
      <c r="S10" s="5"/>
      <c r="T10" s="5"/>
    </row>
    <row r="11" spans="1:20" x14ac:dyDescent="0.25">
      <c r="A11" s="16">
        <v>43892</v>
      </c>
      <c r="B11" s="17">
        <v>37</v>
      </c>
      <c r="C11" s="30">
        <v>3</v>
      </c>
      <c r="D11" s="18">
        <f t="shared" si="0"/>
        <v>3</v>
      </c>
      <c r="E11" s="18">
        <v>0</v>
      </c>
    </row>
    <row r="12" spans="1:20" x14ac:dyDescent="0.25">
      <c r="A12" s="16">
        <v>43893</v>
      </c>
      <c r="B12" s="17">
        <v>38</v>
      </c>
      <c r="C12" s="30">
        <v>2</v>
      </c>
      <c r="D12" s="18">
        <f t="shared" si="0"/>
        <v>2</v>
      </c>
      <c r="E12" s="18">
        <v>0</v>
      </c>
    </row>
    <row r="13" spans="1:20" x14ac:dyDescent="0.25">
      <c r="A13" s="16">
        <v>43894</v>
      </c>
      <c r="B13" s="17">
        <v>39</v>
      </c>
      <c r="C13" s="30">
        <v>2</v>
      </c>
      <c r="D13" s="18">
        <f t="shared" si="0"/>
        <v>2</v>
      </c>
      <c r="E13" s="18">
        <v>0</v>
      </c>
    </row>
    <row r="14" spans="1:20" x14ac:dyDescent="0.25">
      <c r="A14" s="16">
        <v>43895</v>
      </c>
      <c r="B14" s="17">
        <v>40</v>
      </c>
      <c r="C14" s="30">
        <v>3</v>
      </c>
      <c r="D14" s="18">
        <f t="shared" si="0"/>
        <v>3</v>
      </c>
      <c r="E14" s="18">
        <v>0</v>
      </c>
    </row>
    <row r="15" spans="1:20" x14ac:dyDescent="0.25">
      <c r="A15" s="16">
        <v>43896</v>
      </c>
      <c r="B15" s="17">
        <v>41</v>
      </c>
      <c r="C15" s="30">
        <v>2</v>
      </c>
      <c r="D15" s="18">
        <f t="shared" si="0"/>
        <v>2</v>
      </c>
      <c r="E15" s="18">
        <v>0</v>
      </c>
    </row>
    <row r="16" spans="1:20" x14ac:dyDescent="0.25">
      <c r="A16" s="16">
        <v>43897</v>
      </c>
      <c r="B16" s="17">
        <v>42</v>
      </c>
      <c r="C16" s="30">
        <v>2</v>
      </c>
      <c r="D16" s="18">
        <f t="shared" si="0"/>
        <v>2</v>
      </c>
      <c r="E16" s="18">
        <v>0</v>
      </c>
    </row>
    <row r="17" spans="1:20" x14ac:dyDescent="0.25">
      <c r="A17" s="16">
        <v>43898</v>
      </c>
      <c r="B17" s="17">
        <v>43</v>
      </c>
      <c r="C17" s="30">
        <v>4</v>
      </c>
      <c r="D17" s="18">
        <f t="shared" si="0"/>
        <v>4</v>
      </c>
      <c r="E17" s="18">
        <v>0</v>
      </c>
    </row>
    <row r="18" spans="1:20" x14ac:dyDescent="0.25">
      <c r="A18" s="16">
        <v>43899</v>
      </c>
      <c r="B18" s="17">
        <v>44</v>
      </c>
      <c r="C18" s="30">
        <v>4</v>
      </c>
      <c r="D18" s="18">
        <f t="shared" si="0"/>
        <v>4</v>
      </c>
      <c r="E18" s="18">
        <v>0</v>
      </c>
    </row>
    <row r="19" spans="1:20" x14ac:dyDescent="0.25">
      <c r="A19" s="16">
        <v>43900</v>
      </c>
      <c r="B19" s="17">
        <v>45</v>
      </c>
      <c r="C19" s="30">
        <v>2</v>
      </c>
      <c r="D19" s="18">
        <f t="shared" si="0"/>
        <v>2</v>
      </c>
      <c r="E19" s="18">
        <v>0</v>
      </c>
    </row>
    <row r="20" spans="1:20" x14ac:dyDescent="0.25">
      <c r="A20" s="16">
        <v>43901</v>
      </c>
      <c r="B20" s="17">
        <v>46</v>
      </c>
      <c r="C20" s="30">
        <v>5</v>
      </c>
      <c r="D20" s="18">
        <f t="shared" si="0"/>
        <v>5</v>
      </c>
      <c r="E20" s="18">
        <v>0</v>
      </c>
    </row>
    <row r="21" spans="1:20" x14ac:dyDescent="0.25">
      <c r="A21" s="16">
        <v>43902</v>
      </c>
      <c r="B21" s="17">
        <v>47</v>
      </c>
      <c r="C21" s="30">
        <v>18</v>
      </c>
      <c r="D21" s="18">
        <f t="shared" si="0"/>
        <v>18</v>
      </c>
      <c r="E21" s="18">
        <v>0</v>
      </c>
    </row>
    <row r="22" spans="1:20" x14ac:dyDescent="0.25">
      <c r="A22" s="16">
        <v>43903</v>
      </c>
      <c r="B22" s="17">
        <v>48</v>
      </c>
      <c r="C22" s="30">
        <v>19</v>
      </c>
      <c r="D22" s="18">
        <f t="shared" si="0"/>
        <v>19</v>
      </c>
      <c r="E22" s="18">
        <v>0</v>
      </c>
    </row>
    <row r="23" spans="1:20" x14ac:dyDescent="0.25">
      <c r="A23" s="16">
        <v>43904</v>
      </c>
      <c r="B23" s="17">
        <v>49</v>
      </c>
      <c r="C23" s="30">
        <v>24</v>
      </c>
      <c r="D23" s="18">
        <f t="shared" si="0"/>
        <v>24</v>
      </c>
      <c r="E23" s="18">
        <v>0</v>
      </c>
      <c r="S23" s="5"/>
      <c r="T23" s="5"/>
    </row>
    <row r="24" spans="1:20" x14ac:dyDescent="0.25">
      <c r="A24" s="16">
        <v>43905</v>
      </c>
      <c r="B24" s="17">
        <v>50</v>
      </c>
      <c r="C24" s="30">
        <v>43</v>
      </c>
      <c r="D24" s="18">
        <f t="shared" si="0"/>
        <v>43</v>
      </c>
      <c r="E24" s="18">
        <v>0</v>
      </c>
      <c r="S24" s="6"/>
      <c r="T24" s="5"/>
    </row>
    <row r="25" spans="1:20" x14ac:dyDescent="0.25">
      <c r="A25" s="16">
        <v>43906</v>
      </c>
      <c r="B25" s="17">
        <v>51</v>
      </c>
      <c r="C25" s="30">
        <v>32</v>
      </c>
      <c r="D25" s="18">
        <f t="shared" si="0"/>
        <v>32</v>
      </c>
      <c r="E25" s="18">
        <v>0</v>
      </c>
    </row>
    <row r="26" spans="1:20" x14ac:dyDescent="0.25">
      <c r="A26" s="16">
        <v>43907</v>
      </c>
      <c r="B26" s="17">
        <v>52</v>
      </c>
      <c r="C26" s="30">
        <v>12</v>
      </c>
      <c r="D26" s="18">
        <f t="shared" si="0"/>
        <v>12</v>
      </c>
      <c r="E26" s="18">
        <v>1</v>
      </c>
      <c r="F26" s="19">
        <v>11167</v>
      </c>
    </row>
    <row r="27" spans="1:20" x14ac:dyDescent="0.25">
      <c r="A27" s="16">
        <v>43908</v>
      </c>
      <c r="B27" s="17">
        <v>53</v>
      </c>
      <c r="C27" s="30">
        <v>25</v>
      </c>
      <c r="D27" s="18">
        <f t="shared" si="0"/>
        <v>25</v>
      </c>
      <c r="E27" s="18">
        <v>0</v>
      </c>
      <c r="F27" s="19">
        <v>13897</v>
      </c>
      <c r="G27" s="19">
        <f>F27-F26</f>
        <v>2730</v>
      </c>
      <c r="H27" s="15"/>
      <c r="I27" s="27">
        <f>D27/G27</f>
        <v>9.1575091575091579E-3</v>
      </c>
      <c r="J27" s="10"/>
    </row>
    <row r="28" spans="1:20" x14ac:dyDescent="0.25">
      <c r="A28" s="16">
        <v>43909</v>
      </c>
      <c r="B28" s="17">
        <v>54</v>
      </c>
      <c r="C28" s="30">
        <v>44</v>
      </c>
      <c r="D28" s="18">
        <f t="shared" si="0"/>
        <v>44</v>
      </c>
      <c r="E28" s="18">
        <v>1</v>
      </c>
      <c r="F28" s="19">
        <v>16650</v>
      </c>
      <c r="G28" s="19">
        <f>F28-F27</f>
        <v>2753</v>
      </c>
      <c r="H28" s="15">
        <f>G28-G27</f>
        <v>23</v>
      </c>
      <c r="I28" s="27">
        <f>D28/G28</f>
        <v>1.5982564475118054E-2</v>
      </c>
    </row>
    <row r="29" spans="1:20" x14ac:dyDescent="0.25">
      <c r="A29" s="16">
        <v>43910</v>
      </c>
      <c r="B29" s="17">
        <v>55</v>
      </c>
      <c r="C29" s="30">
        <v>60</v>
      </c>
      <c r="D29" s="18">
        <f t="shared" si="0"/>
        <v>60</v>
      </c>
      <c r="E29" s="18">
        <v>0</v>
      </c>
      <c r="F29" s="19">
        <v>19511</v>
      </c>
      <c r="G29" s="19">
        <f>F29-F28</f>
        <v>2861</v>
      </c>
      <c r="H29" s="15">
        <f>G29-G28</f>
        <v>108</v>
      </c>
      <c r="I29" s="27">
        <f>D29/G29</f>
        <v>2.0971688220901782E-2</v>
      </c>
    </row>
    <row r="30" spans="1:20" x14ac:dyDescent="0.25">
      <c r="A30" s="16">
        <v>43911</v>
      </c>
      <c r="B30" s="17">
        <v>56</v>
      </c>
      <c r="C30" s="30">
        <v>59</v>
      </c>
      <c r="D30" s="18">
        <f t="shared" si="0"/>
        <v>59</v>
      </c>
      <c r="E30" s="18">
        <v>1</v>
      </c>
      <c r="F30" s="19">
        <v>23384</v>
      </c>
      <c r="G30" s="19">
        <f t="shared" ref="G30:H34" si="1">F30-F29</f>
        <v>3873</v>
      </c>
      <c r="H30" s="15">
        <f t="shared" si="1"/>
        <v>1012</v>
      </c>
      <c r="I30" s="27">
        <f t="shared" ref="I30:I34" si="2">D30/G30</f>
        <v>1.5233668990446682E-2</v>
      </c>
    </row>
    <row r="31" spans="1:20" ht="15" customHeight="1" x14ac:dyDescent="0.25">
      <c r="A31" s="16">
        <v>43912</v>
      </c>
      <c r="B31" s="17">
        <v>57</v>
      </c>
      <c r="C31" s="30">
        <v>48</v>
      </c>
      <c r="D31" s="18">
        <f t="shared" si="0"/>
        <v>48</v>
      </c>
      <c r="E31" s="18">
        <v>2</v>
      </c>
      <c r="F31" s="19">
        <v>26420</v>
      </c>
      <c r="G31" s="19">
        <f t="shared" si="1"/>
        <v>3036</v>
      </c>
      <c r="H31" s="15">
        <f t="shared" si="1"/>
        <v>-837</v>
      </c>
      <c r="I31" s="27">
        <f t="shared" si="2"/>
        <v>1.5810276679841896E-2</v>
      </c>
      <c r="K31" s="9"/>
      <c r="L31" s="24" t="str">
        <f ca="1">"Tests as of" &amp;  TEXT(TODAY()," mm-dd-yyyy")</f>
        <v>Tests as of 03-25-2020</v>
      </c>
      <c r="M31" s="8"/>
      <c r="N31" s="89" t="s">
        <v>41</v>
      </c>
      <c r="O31" s="90"/>
      <c r="P31" s="90"/>
      <c r="Q31" s="90"/>
      <c r="R31" s="90"/>
    </row>
    <row r="32" spans="1:20" x14ac:dyDescent="0.25">
      <c r="A32" s="16">
        <v>43913</v>
      </c>
      <c r="B32" s="17">
        <v>58</v>
      </c>
      <c r="C32" s="30">
        <v>78</v>
      </c>
      <c r="D32" s="18">
        <f t="shared" si="0"/>
        <v>78</v>
      </c>
      <c r="E32" s="18">
        <v>1</v>
      </c>
      <c r="F32" s="19">
        <v>28506</v>
      </c>
      <c r="G32" s="19">
        <f t="shared" si="1"/>
        <v>2086</v>
      </c>
      <c r="H32" s="15">
        <f t="shared" si="1"/>
        <v>-950</v>
      </c>
      <c r="I32" s="27">
        <f t="shared" si="2"/>
        <v>3.7392138063279005E-2</v>
      </c>
      <c r="K32" s="1" t="s">
        <v>6</v>
      </c>
      <c r="L32" s="64">
        <v>24458</v>
      </c>
      <c r="M32" s="8"/>
      <c r="N32" s="89"/>
      <c r="O32" s="90"/>
      <c r="P32" s="90"/>
      <c r="Q32" s="90"/>
      <c r="R32" s="90"/>
    </row>
    <row r="33" spans="1:20 16382:16382" ht="15" customHeight="1" x14ac:dyDescent="0.25">
      <c r="A33" s="16">
        <v>43914</v>
      </c>
      <c r="B33" s="17">
        <v>59</v>
      </c>
      <c r="C33" s="30">
        <v>85</v>
      </c>
      <c r="D33" s="18">
        <f t="shared" si="0"/>
        <v>85</v>
      </c>
      <c r="E33" s="18">
        <v>2</v>
      </c>
      <c r="F33" s="19">
        <v>32457</v>
      </c>
      <c r="G33" s="19">
        <f t="shared" si="1"/>
        <v>3951</v>
      </c>
      <c r="H33" s="15">
        <f t="shared" si="1"/>
        <v>1865</v>
      </c>
      <c r="I33" s="27">
        <f t="shared" si="2"/>
        <v>2.1513540875727665E-2</v>
      </c>
      <c r="K33" s="2" t="s">
        <v>5</v>
      </c>
      <c r="L33" s="64">
        <v>10489</v>
      </c>
      <c r="M33" s="8"/>
      <c r="N33" s="34" t="s">
        <v>42</v>
      </c>
      <c r="O33" s="35">
        <f>8514/60761</f>
        <v>0.14012277612284196</v>
      </c>
      <c r="P33" s="36"/>
      <c r="Q33" s="36"/>
      <c r="R33" s="36"/>
      <c r="XFB33">
        <f>SUM(B33:XFA33)</f>
        <v>48993.161636316996</v>
      </c>
    </row>
    <row r="34" spans="1:20 16382:16382" x14ac:dyDescent="0.25">
      <c r="A34" s="16">
        <v>43915</v>
      </c>
      <c r="B34" s="17">
        <v>60</v>
      </c>
      <c r="C34" s="30">
        <v>100</v>
      </c>
      <c r="D34" s="18">
        <f t="shared" ref="D28:D34" si="3">C34</f>
        <v>100</v>
      </c>
      <c r="E34" s="18">
        <v>1</v>
      </c>
      <c r="F34" s="19">
        <v>35635</v>
      </c>
      <c r="G34" s="19">
        <f t="shared" si="1"/>
        <v>3178</v>
      </c>
      <c r="H34" s="15">
        <f t="shared" si="1"/>
        <v>-773</v>
      </c>
      <c r="I34" s="27">
        <f t="shared" si="2"/>
        <v>3.1466331025802388E-2</v>
      </c>
      <c r="K34" s="4" t="s">
        <v>4</v>
      </c>
      <c r="L34" s="65">
        <v>671</v>
      </c>
      <c r="M34" s="8"/>
      <c r="N34" s="89" t="str">
        <f ca="1">"As of" &amp;  TEXT(TODAY()," mmmm dd")&amp;", Ontario reported "&amp;L37&amp;" total tests, finding "&amp;(L34+L35+L36)&amp;" positive:"</f>
        <v>As of March 25, Ontario reported 35635 total tests, finding 688 positive:</v>
      </c>
      <c r="O34" s="90"/>
      <c r="P34" s="90"/>
      <c r="Q34" s="90"/>
      <c r="R34" s="90"/>
    </row>
    <row r="35" spans="1:20 16382:16382" x14ac:dyDescent="0.25">
      <c r="A35" s="16">
        <v>43916</v>
      </c>
      <c r="B35" s="17">
        <v>61</v>
      </c>
      <c r="K35" s="2" t="s">
        <v>7</v>
      </c>
      <c r="L35" s="64">
        <v>8</v>
      </c>
      <c r="M35" s="8"/>
      <c r="N35" s="89"/>
      <c r="O35" s="90"/>
      <c r="P35" s="90"/>
      <c r="Q35" s="90"/>
      <c r="R35" s="90"/>
    </row>
    <row r="36" spans="1:20 16382:16382" ht="14.25" customHeight="1" x14ac:dyDescent="0.25">
      <c r="A36" s="16">
        <v>43917</v>
      </c>
      <c r="B36" s="17">
        <v>62</v>
      </c>
      <c r="K36" s="2" t="s">
        <v>9</v>
      </c>
      <c r="L36" s="3">
        <f>SUM(E4:E424)</f>
        <v>9</v>
      </c>
      <c r="M36" s="8"/>
      <c r="N36" s="37" t="str">
        <f>(L34+L35+L36)&amp;" / "&amp;L37&amp;" ="</f>
        <v>688 / 35635 =</v>
      </c>
      <c r="O36" s="38">
        <f>($L34+$L35+$L36)/(L37)</f>
        <v>1.9306861231934896E-2</v>
      </c>
      <c r="P36" s="39"/>
      <c r="Q36" s="39"/>
      <c r="R36" s="39"/>
    </row>
    <row r="37" spans="1:20 16382:16382" x14ac:dyDescent="0.25">
      <c r="A37" s="16">
        <v>43918</v>
      </c>
      <c r="B37" s="17">
        <v>63</v>
      </c>
      <c r="K37" s="2" t="s">
        <v>8</v>
      </c>
      <c r="L37" s="3">
        <f>MAX(F4:F70)</f>
        <v>35635</v>
      </c>
      <c r="M37" s="8"/>
      <c r="N37" s="41" t="s">
        <v>28</v>
      </c>
      <c r="O37" s="40"/>
      <c r="P37" s="40"/>
      <c r="Q37" s="40"/>
      <c r="R37" s="40"/>
    </row>
    <row r="38" spans="1:20 16382:16382" ht="15" customHeight="1" x14ac:dyDescent="0.25">
      <c r="A38" s="16">
        <v>43919</v>
      </c>
      <c r="B38" s="17">
        <v>64</v>
      </c>
      <c r="K38" s="47" t="s">
        <v>10</v>
      </c>
      <c r="M38" s="8"/>
      <c r="N38" s="91" t="s">
        <v>12</v>
      </c>
      <c r="O38" s="92"/>
      <c r="P38" s="92"/>
      <c r="Q38" s="92"/>
      <c r="R38" s="92"/>
    </row>
    <row r="39" spans="1:20 16382:16382" x14ac:dyDescent="0.25">
      <c r="A39" s="16">
        <v>43920</v>
      </c>
      <c r="B39" s="17">
        <v>65</v>
      </c>
      <c r="K39" s="46" t="s">
        <v>18</v>
      </c>
      <c r="L39" s="8"/>
      <c r="M39" s="8"/>
      <c r="N39" s="91"/>
      <c r="O39" s="92"/>
      <c r="P39" s="92"/>
      <c r="Q39" s="92"/>
      <c r="R39" s="92"/>
      <c r="S39" s="70">
        <v>43913</v>
      </c>
    </row>
    <row r="40" spans="1:20 16382:16382" x14ac:dyDescent="0.25">
      <c r="A40" s="16">
        <v>43921</v>
      </c>
      <c r="B40" s="17">
        <v>66</v>
      </c>
      <c r="K40" s="43"/>
      <c r="L40" s="43"/>
      <c r="M40" s="43"/>
      <c r="N40" s="87" t="s">
        <v>29</v>
      </c>
      <c r="O40" s="87"/>
      <c r="P40" s="87"/>
      <c r="Q40" s="87"/>
      <c r="R40" s="87"/>
      <c r="S40">
        <v>6568</v>
      </c>
      <c r="T40" t="s">
        <v>22</v>
      </c>
    </row>
    <row r="41" spans="1:20 16382:16382" ht="15" customHeight="1" x14ac:dyDescent="0.25">
      <c r="A41" s="16">
        <v>43922</v>
      </c>
      <c r="B41" s="17">
        <v>67</v>
      </c>
      <c r="K41" s="88" t="s">
        <v>27</v>
      </c>
      <c r="L41" s="88"/>
      <c r="M41" s="88"/>
      <c r="N41" s="88"/>
      <c r="O41" s="88"/>
      <c r="P41" s="45"/>
      <c r="Q41" s="45"/>
      <c r="R41" s="45"/>
      <c r="S41" s="69">
        <f>26420/14.57</f>
        <v>1813.3150308853808</v>
      </c>
      <c r="T41" t="s">
        <v>45</v>
      </c>
    </row>
    <row r="42" spans="1:20 16382:16382" x14ac:dyDescent="0.25">
      <c r="A42" s="16">
        <v>43923</v>
      </c>
      <c r="B42" s="17">
        <v>68</v>
      </c>
      <c r="K42" s="88"/>
      <c r="L42" s="88"/>
      <c r="M42" s="88"/>
      <c r="N42" s="88"/>
      <c r="O42" s="88"/>
      <c r="P42" s="45"/>
      <c r="Q42" s="45"/>
      <c r="R42" s="45"/>
    </row>
    <row r="43" spans="1:20 16382:16382" x14ac:dyDescent="0.25">
      <c r="A43" s="16">
        <v>43924</v>
      </c>
      <c r="B43" s="17">
        <v>69</v>
      </c>
      <c r="K43" s="45"/>
      <c r="L43" s="45"/>
      <c r="M43" s="45"/>
      <c r="N43" s="45"/>
      <c r="O43" s="45"/>
      <c r="P43" s="45"/>
      <c r="Q43" s="45"/>
      <c r="R43" s="45"/>
    </row>
    <row r="44" spans="1:20 16382:16382" x14ac:dyDescent="0.25">
      <c r="A44" s="16">
        <v>43925</v>
      </c>
      <c r="B44" s="17">
        <v>70</v>
      </c>
      <c r="K44" s="46" t="s">
        <v>18</v>
      </c>
    </row>
    <row r="45" spans="1:20 16382:16382" x14ac:dyDescent="0.25">
      <c r="A45" s="16">
        <v>43926</v>
      </c>
      <c r="B45" s="17">
        <v>71</v>
      </c>
      <c r="K45" s="32" t="s">
        <v>19</v>
      </c>
      <c r="L45" s="33"/>
    </row>
    <row r="46" spans="1:20 16382:16382" x14ac:dyDescent="0.25">
      <c r="A46" s="16">
        <v>43927</v>
      </c>
      <c r="B46" s="17">
        <v>72</v>
      </c>
      <c r="K46" s="18" t="s">
        <v>13</v>
      </c>
      <c r="L46" s="14">
        <v>13</v>
      </c>
    </row>
    <row r="47" spans="1:20 16382:16382" x14ac:dyDescent="0.25">
      <c r="A47" s="16">
        <v>43928</v>
      </c>
      <c r="B47" s="17">
        <v>73</v>
      </c>
      <c r="K47" s="18" t="s">
        <v>14</v>
      </c>
      <c r="L47" s="14">
        <v>14</v>
      </c>
    </row>
    <row r="48" spans="1:20 16382:16382" x14ac:dyDescent="0.25">
      <c r="A48" s="16">
        <v>43929</v>
      </c>
      <c r="B48" s="17">
        <v>74</v>
      </c>
      <c r="K48" s="18" t="s">
        <v>15</v>
      </c>
      <c r="L48" s="14">
        <v>8</v>
      </c>
    </row>
    <row r="49" spans="1:14" x14ac:dyDescent="0.25">
      <c r="A49" s="16">
        <v>43930</v>
      </c>
      <c r="B49" s="17">
        <v>75</v>
      </c>
      <c r="K49" s="18" t="s">
        <v>16</v>
      </c>
      <c r="L49" s="14">
        <v>9</v>
      </c>
    </row>
    <row r="50" spans="1:14" x14ac:dyDescent="0.25">
      <c r="A50" s="16">
        <v>43931</v>
      </c>
      <c r="B50" s="17">
        <v>76</v>
      </c>
      <c r="K50" s="18" t="s">
        <v>17</v>
      </c>
      <c r="L50" s="14">
        <v>11</v>
      </c>
    </row>
    <row r="51" spans="1:14" x14ac:dyDescent="0.25">
      <c r="A51" s="16">
        <v>43932</v>
      </c>
      <c r="B51" s="17">
        <v>77</v>
      </c>
      <c r="K51" s="18" t="s">
        <v>20</v>
      </c>
      <c r="L51" s="14">
        <v>11</v>
      </c>
    </row>
    <row r="52" spans="1:14" x14ac:dyDescent="0.25">
      <c r="A52" s="16">
        <v>43933</v>
      </c>
      <c r="B52" s="17">
        <v>78</v>
      </c>
      <c r="K52" s="18" t="s">
        <v>21</v>
      </c>
      <c r="L52" s="14">
        <v>12</v>
      </c>
    </row>
    <row r="53" spans="1:14" x14ac:dyDescent="0.25">
      <c r="A53" s="16">
        <v>43934</v>
      </c>
      <c r="B53" s="17">
        <v>79</v>
      </c>
      <c r="K53" s="30" t="s">
        <v>22</v>
      </c>
      <c r="L53" s="28" t="s">
        <v>23</v>
      </c>
    </row>
    <row r="54" spans="1:14" x14ac:dyDescent="0.25">
      <c r="A54" s="16">
        <v>43935</v>
      </c>
      <c r="B54" s="17">
        <v>80</v>
      </c>
      <c r="K54" s="31" t="s">
        <v>22</v>
      </c>
      <c r="L54" s="29" t="s">
        <v>24</v>
      </c>
      <c r="M54" s="7" t="s">
        <v>25</v>
      </c>
    </row>
    <row r="55" spans="1:14" x14ac:dyDescent="0.25">
      <c r="A55" s="16">
        <v>43936</v>
      </c>
      <c r="B55" s="17">
        <v>81</v>
      </c>
      <c r="K55" s="44" t="s">
        <v>51</v>
      </c>
    </row>
    <row r="56" spans="1:14" x14ac:dyDescent="0.25">
      <c r="A56" s="16">
        <v>43937</v>
      </c>
      <c r="B56" s="17">
        <v>82</v>
      </c>
    </row>
    <row r="57" spans="1:14" x14ac:dyDescent="0.25">
      <c r="A57" s="16">
        <v>43938</v>
      </c>
      <c r="B57" s="17">
        <v>83</v>
      </c>
      <c r="K57" s="32" t="s">
        <v>26</v>
      </c>
      <c r="L57" s="33"/>
    </row>
    <row r="58" spans="1:14" x14ac:dyDescent="0.25">
      <c r="A58" s="16">
        <v>43939</v>
      </c>
      <c r="B58" s="17">
        <v>84</v>
      </c>
      <c r="K58" s="42" t="s">
        <v>13</v>
      </c>
      <c r="L58" s="50" t="s">
        <v>30</v>
      </c>
      <c r="M58" t="s">
        <v>38</v>
      </c>
    </row>
    <row r="59" spans="1:14" x14ac:dyDescent="0.25">
      <c r="A59" s="16">
        <v>43940</v>
      </c>
      <c r="B59" s="17">
        <v>85</v>
      </c>
      <c r="K59" s="18" t="s">
        <v>14</v>
      </c>
      <c r="L59" s="63">
        <v>27</v>
      </c>
      <c r="M59" s="83" t="s">
        <v>44</v>
      </c>
      <c r="N59" s="83"/>
    </row>
    <row r="60" spans="1:14" x14ac:dyDescent="0.25">
      <c r="A60" s="16">
        <v>43941</v>
      </c>
      <c r="B60" s="17">
        <v>86</v>
      </c>
      <c r="K60" s="18" t="s">
        <v>15</v>
      </c>
      <c r="L60" s="63">
        <v>27</v>
      </c>
      <c r="M60" s="84">
        <v>1762</v>
      </c>
    </row>
    <row r="61" spans="1:14" x14ac:dyDescent="0.25">
      <c r="A61" s="16">
        <v>43942</v>
      </c>
      <c r="B61" s="17">
        <v>87</v>
      </c>
      <c r="K61" s="18" t="s">
        <v>16</v>
      </c>
      <c r="L61" s="63">
        <v>18</v>
      </c>
      <c r="M61" s="84">
        <v>6922</v>
      </c>
    </row>
    <row r="62" spans="1:14" x14ac:dyDescent="0.25">
      <c r="A62" s="16">
        <v>43943</v>
      </c>
      <c r="B62" s="17">
        <v>88</v>
      </c>
      <c r="K62" s="18" t="s">
        <v>17</v>
      </c>
      <c r="L62" s="63">
        <v>16</v>
      </c>
      <c r="M62" s="84">
        <v>4528</v>
      </c>
    </row>
    <row r="63" spans="1:14" x14ac:dyDescent="0.25">
      <c r="A63" s="16">
        <v>43944</v>
      </c>
      <c r="B63" s="17">
        <v>89</v>
      </c>
      <c r="K63" s="18" t="s">
        <v>20</v>
      </c>
      <c r="L63" s="63">
        <v>19</v>
      </c>
      <c r="M63" s="84">
        <v>11075</v>
      </c>
    </row>
    <row r="64" spans="1:14" x14ac:dyDescent="0.25">
      <c r="A64" s="16">
        <v>43945</v>
      </c>
      <c r="B64" s="17">
        <v>90</v>
      </c>
      <c r="K64" s="18" t="s">
        <v>21</v>
      </c>
      <c r="L64" s="63">
        <v>18</v>
      </c>
      <c r="M64" s="84">
        <v>3838</v>
      </c>
    </row>
    <row r="65" spans="1:16" x14ac:dyDescent="0.25">
      <c r="A65" s="16">
        <v>43946</v>
      </c>
      <c r="B65" s="17">
        <v>91</v>
      </c>
      <c r="K65" s="30" t="s">
        <v>22</v>
      </c>
      <c r="L65" s="28">
        <v>11</v>
      </c>
      <c r="M65" s="93">
        <v>851</v>
      </c>
    </row>
    <row r="66" spans="1:16" x14ac:dyDescent="0.25">
      <c r="A66" s="16">
        <v>43947</v>
      </c>
      <c r="B66" s="17">
        <v>92</v>
      </c>
      <c r="K66" s="31" t="s">
        <v>22</v>
      </c>
      <c r="L66" s="29" t="s">
        <v>24</v>
      </c>
    </row>
    <row r="67" spans="1:16" x14ac:dyDescent="0.25">
      <c r="A67" s="16">
        <v>43948</v>
      </c>
      <c r="B67" s="17">
        <v>93</v>
      </c>
      <c r="K67" s="44" t="s">
        <v>50</v>
      </c>
    </row>
    <row r="68" spans="1:16" x14ac:dyDescent="0.25">
      <c r="A68" s="16">
        <v>43949</v>
      </c>
      <c r="B68" s="17">
        <v>94</v>
      </c>
    </row>
    <row r="69" spans="1:16" x14ac:dyDescent="0.25">
      <c r="A69" s="16">
        <v>43950</v>
      </c>
      <c r="B69" s="17">
        <v>95</v>
      </c>
    </row>
    <row r="70" spans="1:16" x14ac:dyDescent="0.25">
      <c r="A70" s="16">
        <v>43951</v>
      </c>
      <c r="B70" s="17">
        <v>96</v>
      </c>
      <c r="K70" s="51" t="s">
        <v>39</v>
      </c>
      <c r="L70" s="52"/>
      <c r="M70" s="52"/>
      <c r="N70" s="52"/>
      <c r="O70" s="52"/>
      <c r="P70" s="53"/>
    </row>
    <row r="71" spans="1:16" x14ac:dyDescent="0.25">
      <c r="A71" s="16">
        <v>43952</v>
      </c>
      <c r="B71" s="17">
        <v>97</v>
      </c>
      <c r="K71" s="85" t="s">
        <v>49</v>
      </c>
      <c r="L71" s="72">
        <v>0.17949999999999999</v>
      </c>
      <c r="M71" s="73" t="s">
        <v>32</v>
      </c>
      <c r="N71" s="5"/>
      <c r="O71" s="5"/>
      <c r="P71" s="14"/>
    </row>
    <row r="72" spans="1:16" x14ac:dyDescent="0.25">
      <c r="A72" s="16">
        <v>43953</v>
      </c>
      <c r="B72" s="17">
        <v>98</v>
      </c>
      <c r="K72" s="74">
        <v>2.2000000000000001E-3</v>
      </c>
      <c r="L72" s="75" t="s">
        <v>31</v>
      </c>
      <c r="M72" s="73"/>
      <c r="N72" s="5"/>
      <c r="O72" s="5"/>
      <c r="P72" s="14"/>
    </row>
    <row r="73" spans="1:16" x14ac:dyDescent="0.25">
      <c r="A73" s="16">
        <v>43954</v>
      </c>
      <c r="B73" s="17">
        <v>99</v>
      </c>
      <c r="K73" s="86"/>
      <c r="L73" s="75"/>
      <c r="M73" s="73"/>
      <c r="N73" s="5"/>
      <c r="O73" s="5"/>
      <c r="P73" s="14"/>
    </row>
    <row r="74" spans="1:16" x14ac:dyDescent="0.25">
      <c r="A74" s="16">
        <v>43955</v>
      </c>
      <c r="B74" s="17">
        <v>100</v>
      </c>
      <c r="K74" s="54" t="s">
        <v>48</v>
      </c>
      <c r="L74" s="5"/>
      <c r="M74" s="5"/>
      <c r="N74" s="75" t="s">
        <v>37</v>
      </c>
      <c r="O74" s="77">
        <f ca="1">TODAY()-43855</f>
        <v>60</v>
      </c>
      <c r="P74" s="76">
        <f ca="1">TODAY()</f>
        <v>43915</v>
      </c>
    </row>
    <row r="75" spans="1:16" x14ac:dyDescent="0.25">
      <c r="K75" s="55" t="s">
        <v>34</v>
      </c>
      <c r="L75" s="12">
        <v>1000</v>
      </c>
      <c r="M75" s="5"/>
      <c r="N75" s="5"/>
      <c r="O75" s="5"/>
      <c r="P75" s="14"/>
    </row>
    <row r="76" spans="1:16" x14ac:dyDescent="0.25">
      <c r="K76" s="55" t="s">
        <v>33</v>
      </c>
      <c r="L76" s="56">
        <f>LN($L75/$K72)/$L71</f>
        <v>72.574112521448498</v>
      </c>
      <c r="M76" s="12" t="s">
        <v>35</v>
      </c>
      <c r="N76" s="81">
        <f ca="1">TODAY()+O76</f>
        <v>43927.574112521448</v>
      </c>
      <c r="O76" s="57">
        <f ca="1">L76-O74</f>
        <v>12.574112521448498</v>
      </c>
      <c r="P76" s="14" t="s">
        <v>36</v>
      </c>
    </row>
    <row r="77" spans="1:16" x14ac:dyDescent="0.25">
      <c r="K77" s="55"/>
      <c r="L77" s="12"/>
      <c r="M77" s="5"/>
      <c r="O77" s="5"/>
      <c r="P77" s="14"/>
    </row>
    <row r="78" spans="1:16" x14ac:dyDescent="0.25">
      <c r="K78" s="55" t="s">
        <v>34</v>
      </c>
      <c r="L78" s="12">
        <v>3000</v>
      </c>
      <c r="M78" s="5"/>
      <c r="N78" s="12"/>
      <c r="O78" s="5"/>
      <c r="P78" s="14"/>
    </row>
    <row r="79" spans="1:16" x14ac:dyDescent="0.25">
      <c r="K79" s="55" t="s">
        <v>33</v>
      </c>
      <c r="L79" s="56">
        <f>LN($L78/$K72)/$L71</f>
        <v>78.694515243833507</v>
      </c>
      <c r="M79" s="12" t="s">
        <v>35</v>
      </c>
      <c r="N79" s="81">
        <f ca="1">TODAY()+O79</f>
        <v>43933.694515243835</v>
      </c>
      <c r="O79" s="57">
        <f ca="1">L79-O74</f>
        <v>18.694515243833507</v>
      </c>
      <c r="P79" s="14" t="s">
        <v>36</v>
      </c>
    </row>
    <row r="80" spans="1:16" x14ac:dyDescent="0.25">
      <c r="K80" s="58"/>
      <c r="L80" s="59"/>
      <c r="M80" s="60"/>
      <c r="N80" s="82"/>
      <c r="O80" s="61"/>
      <c r="P80" s="62"/>
    </row>
    <row r="83" spans="12:15" x14ac:dyDescent="0.25">
      <c r="L83" s="49"/>
      <c r="M83" s="48"/>
      <c r="O83" s="49"/>
    </row>
  </sheetData>
  <mergeCells count="5">
    <mergeCell ref="N40:R40"/>
    <mergeCell ref="K41:O42"/>
    <mergeCell ref="N31:R32"/>
    <mergeCell ref="N34:R35"/>
    <mergeCell ref="N38:R39"/>
  </mergeCells>
  <phoneticPr fontId="1" type="noConversion"/>
  <hyperlinks>
    <hyperlink ref="K39" r:id="rId1" location="countries" xr:uid="{05359A71-443E-4E09-9D24-219893588AB0}"/>
    <hyperlink ref="K38" r:id="rId2" location="section-0" xr:uid="{5341AA84-F072-4992-A3ED-A4DB86D58BA6}"/>
    <hyperlink ref="K44" r:id="rId3" location="countries" xr:uid="{515FCB43-9788-417A-AF51-08C5BF469382}"/>
  </hyperlinks>
  <pageMargins left="0.7" right="0.7" top="0.75" bottom="0.75" header="0.3" footer="0.3"/>
  <pageSetup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2020-03-25T22:02:18Z</dcterms:modified>
</cp:coreProperties>
</file>