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13_ncr:1_{C92EDBA3-A497-824E-B0AC-53732DCFDE81}" xr6:coauthVersionLast="47" xr6:coauthVersionMax="47" xr10:uidLastSave="{00000000-0000-0000-0000-000000000000}"/>
  <bookViews>
    <workbookView xWindow="0" yWindow="500" windowWidth="29040" windowHeight="15840" xr2:uid="{00000000-000D-0000-FFFF-FFFF00000000}"/>
  </bookViews>
  <sheets>
    <sheet name="Conversion factors" sheetId="1" r:id="rId1"/>
    <sheet name="Wind_on_800kW" sheetId="2" r:id="rId2"/>
    <sheet name="Wind_on_2MW" sheetId="3" r:id="rId3"/>
    <sheet name="Wind_on_4.5MW" sheetId="4" r:id="rId4"/>
    <sheet name="Wind_on_750k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5" i="1"/>
  <c r="D27" i="1"/>
  <c r="D17" i="1"/>
  <c r="D4" i="1" l="1"/>
  <c r="D5" i="1"/>
  <c r="D6" i="1"/>
  <c r="D33" i="1" l="1"/>
  <c r="D32" i="1"/>
  <c r="D31" i="1"/>
  <c r="D43" i="1"/>
  <c r="D42" i="1"/>
  <c r="D44" i="1"/>
  <c r="D41" i="1"/>
  <c r="D40" i="1"/>
  <c r="D39" i="1"/>
  <c r="D38" i="1"/>
  <c r="D37" i="1"/>
  <c r="D36" i="1"/>
  <c r="D35" i="1"/>
  <c r="D34" i="1"/>
  <c r="D12" i="1"/>
  <c r="D11" i="1"/>
  <c r="D22" i="1"/>
  <c r="D20" i="1"/>
  <c r="D19" i="1"/>
  <c r="D18" i="1" s="1"/>
  <c r="D16" i="1"/>
  <c r="D14" i="1"/>
  <c r="D13" i="1" s="1"/>
  <c r="D15" i="1" s="1"/>
  <c r="D10" i="1"/>
  <c r="D7" i="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92" i="1"/>
  <c r="D66" i="3" l="1"/>
  <c r="D73" i="2"/>
</calcChain>
</file>

<file path=xl/sharedStrings.xml><?xml version="1.0" encoding="utf-8"?>
<sst xmlns="http://schemas.openxmlformats.org/spreadsheetml/2006/main" count="493" uniqueCount="158">
  <si>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</si>
  <si>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</si>
  <si>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</si>
  <si>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</si>
  <si>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</si>
  <si>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</si>
  <si>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</si>
  <si>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</si>
  <si>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</si>
  <si>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</si>
  <si>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</si>
  <si>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</si>
  <si>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</si>
  <si>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</si>
  <si>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</si>
  <si>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</si>
  <si>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</si>
  <si>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</si>
  <si>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</si>
  <si>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</si>
  <si>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</si>
  <si>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</si>
  <si>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</si>
  <si>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</si>
  <si>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</si>
  <si>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</si>
  <si>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</si>
  <si>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</si>
  <si>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</si>
  <si>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</si>
  <si>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</si>
  <si>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</si>
  <si>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</si>
  <si>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</si>
  <si>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</si>
  <si>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</si>
  <si>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</si>
  <si>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</si>
  <si>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</si>
  <si>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</si>
  <si>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</si>
  <si>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</si>
  <si>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</si>
  <si>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</si>
  <si>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</si>
  <si>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</si>
  <si>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</si>
  <si>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</si>
  <si>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</si>
  <si>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</si>
  <si>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</si>
  <si>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</si>
  <si>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</si>
  <si>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</si>
  <si>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</si>
  <si>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</si>
  <si>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</si>
  <si>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</si>
  <si>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</si>
  <si>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</si>
  <si>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</si>
  <si>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</si>
  <si>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</si>
  <si>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</si>
  <si>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</si>
  <si>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</si>
  <si>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</si>
  <si>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</si>
  <si>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</si>
  <si>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</si>
  <si>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</si>
  <si>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</si>
  <si>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</si>
  <si>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</si>
  <si>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</si>
  <si>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</si>
  <si>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</si>
  <si>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</si>
  <si>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</si>
  <si>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</si>
  <si>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</si>
  <si>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</si>
  <si>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</si>
  <si>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</si>
  <si>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</si>
  <si>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</si>
  <si>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</si>
  <si>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</si>
  <si>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</si>
  <si>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</si>
  <si>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</si>
  <si>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</si>
  <si>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</si>
  <si>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</si>
  <si>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The module reflects an average electric motor used in BEV or HEV
Geography:  Data valid for average electric motor
Technology:  Production of electric motor for BEV or HEV</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</si>
  <si>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</si>
  <si>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</si>
  <si>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</si>
  <si>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</si>
  <si>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</si>
  <si>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</si>
  <si>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</si>
  <si>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</si>
  <si>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</si>
  <si>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</si>
  <si>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</si>
  <si>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</si>
  <si>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</si>
  <si>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</si>
  <si>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</si>
  <si>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</si>
  <si>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</si>
  <si>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</si>
  <si>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</si>
  <si>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</si>
  <si>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</si>
  <si>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</si>
  <si>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</si>
  <si>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</si>
  <si>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</si>
  <si>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</si>
  <si>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</si>
  <si>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</si>
  <si>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</si>
  <si>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</si>
  <si>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</si>
  <si>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</si>
  <si>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</si>
  <si>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</si>
  <si>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</si>
  <si>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</si>
  <si>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</si>
  <si>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</si>
  <si>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</si>
  <si>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</si>
  <si>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</si>
  <si>
    <t>Same as electric car</t>
  </si>
  <si>
    <t>We divide the motor power by its weight. We obtain MWp/(kg of motor). This unit allows us to use the (kg of materials)/MW, as the reference flow unit is in kg</t>
  </si>
  <si>
    <t>metals_db_unit</t>
  </si>
  <si>
    <t>passenger car production, petrol/natural gas</t>
  </si>
  <si>
    <t>kg metal/kg vehicle</t>
  </si>
  <si>
    <t>battery cell production, Li-ion, LFP</t>
  </si>
  <si>
    <t>battery production, NiMH, rechargeable, prismatic</t>
  </si>
  <si>
    <t>fuel cell stack production, 1 kWe, proton exchange membrane (PEM)</t>
  </si>
  <si>
    <t>electrolyzer production, 1MWe, PEM, Stack</t>
  </si>
  <si>
    <t>electrolyzer production, 1MWe, AEC, Stack</t>
  </si>
  <si>
    <t>electrolyzer production, 1MWe, SOEC, Stack</t>
  </si>
  <si>
    <t>We assume a energy density of 0.1 kWh/kg</t>
  </si>
  <si>
    <t>Quick search online for laptop battery providers</t>
  </si>
  <si>
    <t xml:space="preserve">This dataset represents the production of 1 kg of Li-ion battery cell with lithium iron phosphate (LFP) cathode and graphite-based anode.The specific energy capacity of a cell is 0.159 kWh/kg cell, calculated from Dai et al. (2018). The inventory is modelled according to the publication of Dai et al. (2018) and in line with other literature, e.g. Simon et al. (2016, Table 3). </t>
  </si>
  <si>
    <t>cathode production, LiMn2O4, for Li-ion battery</t>
  </si>
  <si>
    <t>passenger car production, diesel</t>
  </si>
  <si>
    <t>battery cell, NMC-622</t>
  </si>
  <si>
    <t>fuel cell production, stack solid oxide, 125kW electrical, future</t>
  </si>
  <si>
    <t>battery cell assembly, for LiS battery</t>
  </si>
  <si>
    <t>Specific energy density: 150 Wh/kg. Projected up to 500 Wh/kg in an optimistic future</t>
  </si>
  <si>
    <t>battery cell production, Li-O2</t>
  </si>
  <si>
    <t xml:space="preserve">Battery energy density: 238 Wh/kg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</si>
</sst>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10"/>
      <color theme="1"/>
      <name val="Arial Unicode MS"/>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applyAlignment="1">
      <alignment vertical="center"/>
    </xf>
    <xf numFmtId="0" fontId="1" fillId="0" borderId="0" xfId="0" applyFo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xf numFmtId="0" fontId="0" fillId="0" borderId="1" xfId="0" applyBorder="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2"/>
  <sheetViews>
    <sheetView tabSelected="1" topLeftCell="A35" zoomScale="171" workbookViewId="0">
      <selection activeCell="D54" sqref="D54"/>
    </sheetView>
  </sheetViews>
  <sheetFormatPr baseColWidth="10" defaultColWidth="8.83203125" defaultRowHeight="15" x14ac:dyDescent="0.2"/>
  <cols>
    <col min="1" max="1" width="61.33203125" customWidth="1"/>
    <col min="2" max="2" width="12.83203125" bestFit="1" customWidth="1"/>
    <col min="3" max="3" width="23" customWidth="1"/>
    <col min="4" max="4" width="33.5" customWidth="1"/>
    <col min="5" max="5" width="49.33203125" customWidth="1"/>
    <col min="6" max="6" width="32.1640625" customWidth="1"/>
  </cols>
  <sheetData>
    <row r="1" spans="1:8" x14ac:dyDescent="0.2">
      <c r="A1" s="2" t="s">
        <v>0</v>
      </c>
      <c r="B1" s="2" t="s">
        <v>8</v>
      </c>
      <c r="C1" s="2" t="s">
        <v>138</v>
      </c>
      <c r="D1" s="2" t="s">
        <v>2</v>
      </c>
      <c r="E1" s="2" t="s">
        <v>6</v>
      </c>
      <c r="F1" s="2" t="s">
        <v>3</v>
      </c>
    </row>
    <row r="2" spans="1:8" ht="16" x14ac:dyDescent="0.2">
      <c r="A2" s="1" t="s">
        <v>151</v>
      </c>
      <c r="B2" t="s">
        <v>5</v>
      </c>
      <c r="C2" s="9" t="s">
        <v>140</v>
      </c>
      <c r="D2">
        <v>1</v>
      </c>
      <c r="E2" s="2"/>
      <c r="F2" s="2"/>
    </row>
    <row r="3" spans="1:8" ht="16" x14ac:dyDescent="0.2">
      <c r="A3" s="1" t="s">
        <v>139</v>
      </c>
      <c r="B3" t="s">
        <v>5</v>
      </c>
      <c r="C3" s="9" t="s">
        <v>140</v>
      </c>
      <c r="D3">
        <v>1</v>
      </c>
      <c r="E3" s="2"/>
      <c r="F3" s="2"/>
    </row>
    <row r="4" spans="1:8" ht="16" x14ac:dyDescent="0.2">
      <c r="A4" s="1" t="s">
        <v>4</v>
      </c>
      <c r="B4" t="s">
        <v>5</v>
      </c>
      <c r="C4" t="s">
        <v>9</v>
      </c>
      <c r="D4" s="3">
        <f t="shared" ref="D4:D5" si="0">0.1/53</f>
        <v>1.8867924528301887E-3</v>
      </c>
      <c r="E4" t="s">
        <v>7</v>
      </c>
      <c r="F4" t="s">
        <v>136</v>
      </c>
      <c r="H4" s="3"/>
    </row>
    <row r="5" spans="1:8" x14ac:dyDescent="0.2">
      <c r="A5" t="s">
        <v>10</v>
      </c>
      <c r="B5" t="s">
        <v>5</v>
      </c>
      <c r="C5" t="s">
        <v>9</v>
      </c>
      <c r="D5" s="3">
        <f t="shared" si="0"/>
        <v>1.8867924528301887E-3</v>
      </c>
      <c r="E5" t="s">
        <v>94</v>
      </c>
      <c r="F5" t="s">
        <v>136</v>
      </c>
    </row>
    <row r="6" spans="1:8" ht="16" x14ac:dyDescent="0.2">
      <c r="A6" s="1" t="s">
        <v>11</v>
      </c>
      <c r="B6" t="s">
        <v>5</v>
      </c>
      <c r="C6" t="s">
        <v>9</v>
      </c>
      <c r="D6" s="3">
        <f>0.1/53</f>
        <v>1.8867924528301887E-3</v>
      </c>
      <c r="E6" t="s">
        <v>95</v>
      </c>
      <c r="F6" t="s">
        <v>137</v>
      </c>
    </row>
    <row r="7" spans="1:8" ht="16" x14ac:dyDescent="0.2">
      <c r="A7" s="1" t="s">
        <v>12</v>
      </c>
      <c r="B7" t="s">
        <v>16</v>
      </c>
      <c r="C7" t="s">
        <v>9</v>
      </c>
      <c r="D7" s="3">
        <f>800/1000</f>
        <v>0.8</v>
      </c>
      <c r="E7" t="s">
        <v>17</v>
      </c>
      <c r="F7" t="s">
        <v>18</v>
      </c>
    </row>
    <row r="8" spans="1:8" ht="16" x14ac:dyDescent="0.2">
      <c r="A8" s="5" t="s">
        <v>13</v>
      </c>
      <c r="B8" s="6" t="s">
        <v>16</v>
      </c>
      <c r="C8" s="6" t="s">
        <v>9</v>
      </c>
      <c r="D8" s="7">
        <v>2</v>
      </c>
      <c r="E8" s="6" t="s">
        <v>73</v>
      </c>
      <c r="F8" s="6" t="s">
        <v>78</v>
      </c>
    </row>
    <row r="9" spans="1:8" ht="16" x14ac:dyDescent="0.2">
      <c r="A9" s="1" t="s">
        <v>14</v>
      </c>
      <c r="B9" t="s">
        <v>16</v>
      </c>
      <c r="C9" t="s">
        <v>9</v>
      </c>
      <c r="D9" s="3">
        <v>4.5</v>
      </c>
      <c r="E9" t="s">
        <v>74</v>
      </c>
      <c r="F9" t="s">
        <v>78</v>
      </c>
    </row>
    <row r="10" spans="1:8" ht="16" x14ac:dyDescent="0.2">
      <c r="A10" s="1" t="s">
        <v>15</v>
      </c>
      <c r="B10" t="s">
        <v>16</v>
      </c>
      <c r="C10" t="s">
        <v>9</v>
      </c>
      <c r="D10" s="3">
        <f>750/1000</f>
        <v>0.75</v>
      </c>
      <c r="E10" t="s">
        <v>75</v>
      </c>
      <c r="F10" t="s">
        <v>78</v>
      </c>
    </row>
    <row r="11" spans="1:8" ht="16" x14ac:dyDescent="0.2">
      <c r="A11" s="1" t="s">
        <v>96</v>
      </c>
      <c r="B11" t="s">
        <v>16</v>
      </c>
      <c r="C11" t="s">
        <v>9</v>
      </c>
      <c r="D11" s="3">
        <f>2</f>
        <v>2</v>
      </c>
    </row>
    <row r="12" spans="1:8" ht="16" x14ac:dyDescent="0.2">
      <c r="A12" s="1" t="s">
        <v>150</v>
      </c>
      <c r="B12" t="s">
        <v>5</v>
      </c>
      <c r="C12" t="s">
        <v>77</v>
      </c>
      <c r="D12" s="4">
        <f>0.114/0.32686</f>
        <v>0.3487731750596586</v>
      </c>
      <c r="F12" t="s">
        <v>119</v>
      </c>
    </row>
    <row r="13" spans="1:8" ht="16" x14ac:dyDescent="0.2">
      <c r="A13" s="1" t="s">
        <v>76</v>
      </c>
      <c r="B13" t="s">
        <v>5</v>
      </c>
      <c r="C13" t="s">
        <v>77</v>
      </c>
      <c r="D13" s="4">
        <f>D14</f>
        <v>0.19700000000000001</v>
      </c>
      <c r="E13" t="s">
        <v>78</v>
      </c>
      <c r="F13" t="s">
        <v>81</v>
      </c>
    </row>
    <row r="14" spans="1:8" ht="16" x14ac:dyDescent="0.2">
      <c r="A14" s="1" t="s">
        <v>79</v>
      </c>
      <c r="B14" t="s">
        <v>5</v>
      </c>
      <c r="C14" t="s">
        <v>77</v>
      </c>
      <c r="D14" s="4">
        <f>0.197</f>
        <v>0.19700000000000001</v>
      </c>
      <c r="E14" t="s">
        <v>80</v>
      </c>
      <c r="F14" t="s">
        <v>78</v>
      </c>
    </row>
    <row r="15" spans="1:8" ht="16" x14ac:dyDescent="0.2">
      <c r="A15" s="1" t="s">
        <v>152</v>
      </c>
      <c r="B15" t="s">
        <v>5</v>
      </c>
      <c r="C15" t="s">
        <v>77</v>
      </c>
      <c r="D15" s="4">
        <f>AVERAGE(D13,D16)</f>
        <v>0.20300000000000001</v>
      </c>
      <c r="F15" t="s">
        <v>85</v>
      </c>
    </row>
    <row r="16" spans="1:8" ht="16" x14ac:dyDescent="0.2">
      <c r="A16" s="1" t="s">
        <v>82</v>
      </c>
      <c r="B16" t="s">
        <v>5</v>
      </c>
      <c r="C16" t="s">
        <v>77</v>
      </c>
      <c r="D16" s="4">
        <f>D17</f>
        <v>0.20899999999999999</v>
      </c>
      <c r="F16" t="s">
        <v>81</v>
      </c>
    </row>
    <row r="17" spans="1:6" ht="16" x14ac:dyDescent="0.2">
      <c r="A17" s="1" t="s">
        <v>83</v>
      </c>
      <c r="B17" t="s">
        <v>5</v>
      </c>
      <c r="C17" t="s">
        <v>77</v>
      </c>
      <c r="D17" s="4">
        <f>0.209</f>
        <v>0.20899999999999999</v>
      </c>
      <c r="E17" t="s">
        <v>84</v>
      </c>
      <c r="F17" t="s">
        <v>78</v>
      </c>
    </row>
    <row r="18" spans="1:6" ht="16" x14ac:dyDescent="0.2">
      <c r="A18" s="1" t="s">
        <v>86</v>
      </c>
      <c r="B18" t="s">
        <v>5</v>
      </c>
      <c r="C18" t="s">
        <v>77</v>
      </c>
      <c r="D18" s="4">
        <f>D19</f>
        <v>0.224</v>
      </c>
      <c r="F18" t="s">
        <v>81</v>
      </c>
    </row>
    <row r="19" spans="1:6" ht="16" x14ac:dyDescent="0.2">
      <c r="A19" s="1" t="s">
        <v>87</v>
      </c>
      <c r="B19" t="s">
        <v>5</v>
      </c>
      <c r="C19" t="s">
        <v>77</v>
      </c>
      <c r="D19" s="4">
        <f>0.224</f>
        <v>0.224</v>
      </c>
      <c r="E19" t="s">
        <v>90</v>
      </c>
      <c r="F19" t="s">
        <v>78</v>
      </c>
    </row>
    <row r="20" spans="1:6" ht="16" x14ac:dyDescent="0.2">
      <c r="A20" s="1" t="s">
        <v>88</v>
      </c>
      <c r="B20" t="s">
        <v>5</v>
      </c>
      <c r="C20" t="s">
        <v>77</v>
      </c>
      <c r="D20" s="4">
        <f>0.159</f>
        <v>0.159</v>
      </c>
      <c r="E20" t="s">
        <v>91</v>
      </c>
      <c r="F20" t="s">
        <v>92</v>
      </c>
    </row>
    <row r="21" spans="1:6" ht="16" x14ac:dyDescent="0.2">
      <c r="A21" s="1" t="s">
        <v>141</v>
      </c>
      <c r="B21" t="s">
        <v>5</v>
      </c>
      <c r="C21" t="s">
        <v>77</v>
      </c>
      <c r="D21" s="4">
        <v>0.159</v>
      </c>
      <c r="E21" t="s">
        <v>149</v>
      </c>
    </row>
    <row r="22" spans="1:6" ht="16" x14ac:dyDescent="0.2">
      <c r="A22" s="1" t="s">
        <v>89</v>
      </c>
      <c r="B22" t="s">
        <v>5</v>
      </c>
      <c r="C22" t="s">
        <v>77</v>
      </c>
      <c r="D22" s="4">
        <f>29.5/1000</f>
        <v>2.9499999999999998E-2</v>
      </c>
      <c r="E22" t="s">
        <v>93</v>
      </c>
    </row>
    <row r="23" spans="1:6" ht="16" x14ac:dyDescent="0.2">
      <c r="A23" s="1" t="s">
        <v>142</v>
      </c>
      <c r="B23" t="s">
        <v>5</v>
      </c>
      <c r="C23" t="s">
        <v>77</v>
      </c>
      <c r="D23" s="4">
        <v>0.1</v>
      </c>
      <c r="E23" t="s">
        <v>147</v>
      </c>
      <c r="F23" t="s">
        <v>148</v>
      </c>
    </row>
    <row r="24" spans="1:6" ht="16" x14ac:dyDescent="0.2">
      <c r="A24" s="1" t="s">
        <v>154</v>
      </c>
      <c r="B24" t="s">
        <v>5</v>
      </c>
      <c r="C24" t="s">
        <v>77</v>
      </c>
      <c r="D24" s="4">
        <v>0.15</v>
      </c>
      <c r="E24" t="s">
        <v>155</v>
      </c>
    </row>
    <row r="25" spans="1:6" ht="16" x14ac:dyDescent="0.2">
      <c r="A25" s="1" t="s">
        <v>156</v>
      </c>
      <c r="B25" t="s">
        <v>5</v>
      </c>
      <c r="C25" t="s">
        <v>77</v>
      </c>
      <c r="D25" s="4">
        <f>0.238</f>
        <v>0.23799999999999999</v>
      </c>
      <c r="E25" t="s">
        <v>157</v>
      </c>
    </row>
    <row r="26" spans="1:6" ht="16" x14ac:dyDescent="0.2">
      <c r="A26" s="1" t="s">
        <v>143</v>
      </c>
      <c r="B26" t="s">
        <v>16</v>
      </c>
      <c r="C26" t="s">
        <v>9</v>
      </c>
      <c r="D26" s="10">
        <f>1/1000</f>
        <v>1E-3</v>
      </c>
    </row>
    <row r="27" spans="1:6" ht="16" x14ac:dyDescent="0.2">
      <c r="A27" s="1" t="s">
        <v>153</v>
      </c>
      <c r="B27" t="s">
        <v>16</v>
      </c>
      <c r="C27" t="s">
        <v>9</v>
      </c>
      <c r="D27">
        <f>125/1000</f>
        <v>0.125</v>
      </c>
    </row>
    <row r="28" spans="1:6" ht="16" x14ac:dyDescent="0.2">
      <c r="A28" s="1" t="s">
        <v>144</v>
      </c>
      <c r="B28" t="s">
        <v>16</v>
      </c>
      <c r="C28" t="s">
        <v>9</v>
      </c>
      <c r="D28">
        <v>1</v>
      </c>
    </row>
    <row r="29" spans="1:6" ht="16" x14ac:dyDescent="0.2">
      <c r="A29" s="1" t="s">
        <v>145</v>
      </c>
      <c r="B29" t="s">
        <v>16</v>
      </c>
      <c r="C29" t="s">
        <v>9</v>
      </c>
      <c r="D29">
        <v>1</v>
      </c>
    </row>
    <row r="30" spans="1:6" ht="16" x14ac:dyDescent="0.2">
      <c r="A30" s="1" t="s">
        <v>146</v>
      </c>
      <c r="B30" t="s">
        <v>16</v>
      </c>
      <c r="C30" t="s">
        <v>9</v>
      </c>
      <c r="D30">
        <v>1</v>
      </c>
    </row>
    <row r="31" spans="1:6" ht="16" x14ac:dyDescent="0.2">
      <c r="A31" s="1" t="s">
        <v>97</v>
      </c>
      <c r="B31" t="s">
        <v>71</v>
      </c>
      <c r="C31" t="s">
        <v>9</v>
      </c>
      <c r="D31" s="3">
        <f>(0.00021)</f>
        <v>2.1000000000000001E-4</v>
      </c>
      <c r="F31" t="s">
        <v>122</v>
      </c>
    </row>
    <row r="32" spans="1:6" ht="16" x14ac:dyDescent="0.2">
      <c r="A32" s="1" t="s">
        <v>98</v>
      </c>
      <c r="B32" t="s">
        <v>71</v>
      </c>
      <c r="C32" t="s">
        <v>9</v>
      </c>
      <c r="D32" s="3">
        <f>(0.000192)</f>
        <v>1.92E-4</v>
      </c>
      <c r="F32" t="s">
        <v>123</v>
      </c>
    </row>
    <row r="33" spans="1:6" ht="16" x14ac:dyDescent="0.2">
      <c r="A33" s="1" t="s">
        <v>99</v>
      </c>
      <c r="B33" t="s">
        <v>71</v>
      </c>
      <c r="C33" t="s">
        <v>9</v>
      </c>
      <c r="D33" s="3">
        <f>(0.000224)</f>
        <v>2.24E-4</v>
      </c>
      <c r="F33" t="s">
        <v>124</v>
      </c>
    </row>
    <row r="34" spans="1:6" ht="16" x14ac:dyDescent="0.2">
      <c r="A34" s="1" t="s">
        <v>100</v>
      </c>
      <c r="B34" t="s">
        <v>71</v>
      </c>
      <c r="C34" t="s">
        <v>9</v>
      </c>
      <c r="D34" s="3">
        <f>D31</f>
        <v>2.1000000000000001E-4</v>
      </c>
      <c r="F34" t="s">
        <v>125</v>
      </c>
    </row>
    <row r="35" spans="1:6" ht="16" x14ac:dyDescent="0.2">
      <c r="A35" s="1" t="s">
        <v>101</v>
      </c>
      <c r="B35" t="s">
        <v>71</v>
      </c>
      <c r="C35" t="s">
        <v>9</v>
      </c>
      <c r="D35" s="3">
        <f>D33</f>
        <v>2.24E-4</v>
      </c>
      <c r="F35" t="s">
        <v>126</v>
      </c>
    </row>
    <row r="36" spans="1:6" ht="16" x14ac:dyDescent="0.2">
      <c r="A36" s="1" t="s">
        <v>102</v>
      </c>
      <c r="B36" t="s">
        <v>71</v>
      </c>
      <c r="C36" t="s">
        <v>9</v>
      </c>
      <c r="D36" s="3">
        <f>0.000128</f>
        <v>1.2799999999999999E-4</v>
      </c>
      <c r="E36" t="s">
        <v>127</v>
      </c>
    </row>
    <row r="37" spans="1:6" ht="16" x14ac:dyDescent="0.2">
      <c r="A37" s="1" t="s">
        <v>103</v>
      </c>
      <c r="B37" t="s">
        <v>71</v>
      </c>
      <c r="C37" t="s">
        <v>9</v>
      </c>
      <c r="D37" s="3">
        <f>0.0001/1.4</f>
        <v>7.1428571428571434E-5</v>
      </c>
      <c r="E37" t="s">
        <v>128</v>
      </c>
    </row>
    <row r="38" spans="1:6" ht="16" x14ac:dyDescent="0.2">
      <c r="A38" s="1" t="s">
        <v>104</v>
      </c>
      <c r="B38" t="s">
        <v>71</v>
      </c>
      <c r="C38" t="s">
        <v>9</v>
      </c>
      <c r="D38" s="3">
        <f>0.0001/1.4</f>
        <v>7.1428571428571434E-5</v>
      </c>
      <c r="E38" t="s">
        <v>128</v>
      </c>
    </row>
    <row r="39" spans="1:6" ht="16" x14ac:dyDescent="0.2">
      <c r="A39" s="1" t="s">
        <v>105</v>
      </c>
      <c r="B39" t="s">
        <v>71</v>
      </c>
      <c r="C39" t="s">
        <v>9</v>
      </c>
      <c r="D39" s="3">
        <f>0.00008/(1.2*0.6)</f>
        <v>1.1111111111111113E-4</v>
      </c>
      <c r="E39" t="s">
        <v>129</v>
      </c>
    </row>
    <row r="40" spans="1:6" ht="16" x14ac:dyDescent="0.2">
      <c r="A40" s="1" t="s">
        <v>106</v>
      </c>
      <c r="B40" t="s">
        <v>71</v>
      </c>
      <c r="C40" t="s">
        <v>9</v>
      </c>
      <c r="D40" s="3">
        <f>0.000078/(1.2*0.6)</f>
        <v>1.0833333333333334E-4</v>
      </c>
      <c r="E40" s="3" t="s">
        <v>130</v>
      </c>
    </row>
    <row r="41" spans="1:6" ht="16" x14ac:dyDescent="0.2">
      <c r="A41" s="1" t="s">
        <v>107</v>
      </c>
      <c r="B41" t="s">
        <v>71</v>
      </c>
      <c r="C41" t="s">
        <v>9</v>
      </c>
      <c r="D41" s="3">
        <f>0.000065/(1.2*0.6)</f>
        <v>9.0277777777777774E-5</v>
      </c>
      <c r="E41" t="s">
        <v>131</v>
      </c>
    </row>
    <row r="42" spans="1:6" ht="16" x14ac:dyDescent="0.2">
      <c r="A42" s="1" t="s">
        <v>108</v>
      </c>
      <c r="B42" t="s">
        <v>71</v>
      </c>
      <c r="C42" t="s">
        <v>9</v>
      </c>
      <c r="D42" s="3">
        <f>0.000115</f>
        <v>1.15E-4</v>
      </c>
      <c r="F42" s="8" t="s">
        <v>134</v>
      </c>
    </row>
    <row r="43" spans="1:6" ht="16" x14ac:dyDescent="0.2">
      <c r="A43" s="1" t="s">
        <v>109</v>
      </c>
      <c r="B43" t="s">
        <v>71</v>
      </c>
      <c r="C43" t="s">
        <v>9</v>
      </c>
      <c r="D43" s="3">
        <f>445/1000</f>
        <v>0.44500000000000001</v>
      </c>
      <c r="F43" t="s">
        <v>135</v>
      </c>
    </row>
    <row r="44" spans="1:6" ht="16" x14ac:dyDescent="0.2">
      <c r="A44" s="1" t="s">
        <v>110</v>
      </c>
      <c r="B44" t="s">
        <v>71</v>
      </c>
      <c r="C44" t="s">
        <v>9</v>
      </c>
      <c r="D44" s="3">
        <f>D33</f>
        <v>2.24E-4</v>
      </c>
      <c r="E44" t="s">
        <v>132</v>
      </c>
      <c r="F44" t="s">
        <v>133</v>
      </c>
    </row>
    <row r="45" spans="1:6" ht="16" x14ac:dyDescent="0.2">
      <c r="A45" s="1" t="s">
        <v>111</v>
      </c>
      <c r="B45" t="s">
        <v>16</v>
      </c>
      <c r="C45" t="s">
        <v>9</v>
      </c>
      <c r="D45">
        <v>50</v>
      </c>
    </row>
    <row r="46" spans="1:6" ht="16" x14ac:dyDescent="0.2">
      <c r="A46" s="1" t="s">
        <v>112</v>
      </c>
      <c r="B46" t="s">
        <v>16</v>
      </c>
      <c r="C46" t="s">
        <v>9</v>
      </c>
      <c r="D46">
        <v>50</v>
      </c>
    </row>
    <row r="47" spans="1:6" ht="16" x14ac:dyDescent="0.2">
      <c r="A47" s="1" t="s">
        <v>113</v>
      </c>
      <c r="B47" t="s">
        <v>16</v>
      </c>
      <c r="C47" t="s">
        <v>9</v>
      </c>
      <c r="D47">
        <v>20</v>
      </c>
    </row>
    <row r="48" spans="1:6" ht="16" x14ac:dyDescent="0.2">
      <c r="A48" s="1" t="s">
        <v>114</v>
      </c>
      <c r="B48" t="s">
        <v>16</v>
      </c>
      <c r="C48" t="s">
        <v>9</v>
      </c>
      <c r="D48">
        <v>20</v>
      </c>
    </row>
    <row r="49" spans="1:6" ht="16" x14ac:dyDescent="0.2">
      <c r="A49" s="1" t="s">
        <v>115</v>
      </c>
      <c r="B49" t="s">
        <v>16</v>
      </c>
      <c r="C49" t="s">
        <v>9</v>
      </c>
      <c r="D49">
        <v>1500</v>
      </c>
      <c r="E49" t="s">
        <v>120</v>
      </c>
      <c r="F49" t="s">
        <v>121</v>
      </c>
    </row>
    <row r="50" spans="1:6" ht="16" x14ac:dyDescent="0.2">
      <c r="A50" s="1" t="s">
        <v>116</v>
      </c>
      <c r="B50" t="s">
        <v>16</v>
      </c>
      <c r="C50" t="s">
        <v>9</v>
      </c>
      <c r="D50">
        <v>1000</v>
      </c>
    </row>
    <row r="51" spans="1:6" ht="16" x14ac:dyDescent="0.2">
      <c r="A51" s="1" t="s">
        <v>117</v>
      </c>
      <c r="B51" t="s">
        <v>16</v>
      </c>
      <c r="C51" t="s">
        <v>9</v>
      </c>
      <c r="D51">
        <v>650</v>
      </c>
    </row>
    <row r="52" spans="1:6" ht="16" x14ac:dyDescent="0.2">
      <c r="A52" s="1" t="s">
        <v>118</v>
      </c>
      <c r="B52" t="s">
        <v>16</v>
      </c>
      <c r="C52" t="s">
        <v>9</v>
      </c>
      <c r="D52">
        <v>1000</v>
      </c>
    </row>
    <row r="92" spans="8:8" x14ac:dyDescent="0.2">
      <c r="H92">
        <f>SUM(H10:H85)</f>
        <v>0</v>
      </c>
    </row>
  </sheetData>
  <hyperlinks>
    <hyperlink ref="F42"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3"/>
  <sheetViews>
    <sheetView workbookViewId="0">
      <selection activeCell="J26" sqref="J26"/>
    </sheetView>
  </sheetViews>
  <sheetFormatPr baseColWidth="10" defaultColWidth="8.83203125" defaultRowHeight="15" x14ac:dyDescent="0.2"/>
  <cols>
    <col min="3" max="3" width="19.83203125" customWidth="1"/>
    <col min="6" max="6" width="14.5" customWidth="1"/>
  </cols>
  <sheetData>
    <row r="1" spans="1:6" x14ac:dyDescent="0.2">
      <c r="A1" s="2" t="s">
        <v>47</v>
      </c>
      <c r="B1" t="s">
        <v>12</v>
      </c>
    </row>
    <row r="2" spans="1:6" x14ac:dyDescent="0.2">
      <c r="A2" s="2"/>
    </row>
    <row r="3" spans="1:6" x14ac:dyDescent="0.2">
      <c r="A3" s="2" t="s">
        <v>48</v>
      </c>
      <c r="B3" s="2" t="s">
        <v>1</v>
      </c>
      <c r="C3" s="2" t="s">
        <v>49</v>
      </c>
      <c r="D3" s="2" t="s">
        <v>50</v>
      </c>
      <c r="F3" s="2"/>
    </row>
    <row r="4" spans="1:6" x14ac:dyDescent="0.2">
      <c r="A4">
        <v>207</v>
      </c>
      <c r="B4" t="s">
        <v>5</v>
      </c>
      <c r="C4" t="s">
        <v>19</v>
      </c>
      <c r="D4">
        <f>IF(A4&gt;0,A4,0)</f>
        <v>207</v>
      </c>
    </row>
    <row r="5" spans="1:6" x14ac:dyDescent="0.2">
      <c r="A5">
        <v>3750</v>
      </c>
      <c r="B5" t="s">
        <v>5</v>
      </c>
      <c r="C5" t="s">
        <v>20</v>
      </c>
      <c r="D5">
        <f t="shared" ref="D5:D68" si="0">IF(A5&gt;0,A5,0)</f>
        <v>3750</v>
      </c>
    </row>
    <row r="6" spans="1:6" x14ac:dyDescent="0.2">
      <c r="A6">
        <v>20</v>
      </c>
      <c r="B6" t="s">
        <v>5</v>
      </c>
      <c r="C6" t="s">
        <v>21</v>
      </c>
      <c r="D6">
        <f t="shared" si="0"/>
        <v>20</v>
      </c>
    </row>
    <row r="7" spans="1:6" x14ac:dyDescent="0.2">
      <c r="A7">
        <v>0.5</v>
      </c>
      <c r="B7" t="s">
        <v>5</v>
      </c>
      <c r="C7" t="s">
        <v>22</v>
      </c>
      <c r="D7">
        <f t="shared" si="0"/>
        <v>0.5</v>
      </c>
    </row>
    <row r="8" spans="1:6" x14ac:dyDescent="0.2">
      <c r="A8">
        <v>1460</v>
      </c>
      <c r="B8" t="s">
        <v>5</v>
      </c>
      <c r="C8" t="s">
        <v>23</v>
      </c>
      <c r="D8">
        <f t="shared" si="0"/>
        <v>1460</v>
      </c>
    </row>
    <row r="9" spans="1:6" x14ac:dyDescent="0.2">
      <c r="A9">
        <v>434</v>
      </c>
      <c r="B9" t="s">
        <v>5</v>
      </c>
      <c r="C9" t="s">
        <v>24</v>
      </c>
      <c r="D9">
        <f t="shared" si="0"/>
        <v>434</v>
      </c>
    </row>
    <row r="10" spans="1:6" x14ac:dyDescent="0.2">
      <c r="A10">
        <v>14500</v>
      </c>
      <c r="B10" t="s">
        <v>5</v>
      </c>
      <c r="C10" t="s">
        <v>25</v>
      </c>
      <c r="D10">
        <f t="shared" si="0"/>
        <v>14500</v>
      </c>
    </row>
    <row r="11" spans="1:6" x14ac:dyDescent="0.2">
      <c r="A11">
        <v>207</v>
      </c>
      <c r="B11" t="s">
        <v>5</v>
      </c>
      <c r="C11" t="s">
        <v>26</v>
      </c>
      <c r="D11">
        <f t="shared" si="0"/>
        <v>207</v>
      </c>
    </row>
    <row r="12" spans="1:6" x14ac:dyDescent="0.2">
      <c r="A12">
        <v>10230</v>
      </c>
      <c r="B12" t="s">
        <v>5</v>
      </c>
      <c r="C12" t="s">
        <v>27</v>
      </c>
      <c r="D12">
        <f t="shared" si="0"/>
        <v>10230</v>
      </c>
    </row>
    <row r="13" spans="1:6" x14ac:dyDescent="0.2">
      <c r="A13">
        <v>100</v>
      </c>
      <c r="B13" t="s">
        <v>5</v>
      </c>
      <c r="C13" t="s">
        <v>28</v>
      </c>
      <c r="D13">
        <f t="shared" si="0"/>
        <v>100</v>
      </c>
    </row>
    <row r="14" spans="1:6" x14ac:dyDescent="0.2">
      <c r="A14">
        <v>621</v>
      </c>
      <c r="B14" t="s">
        <v>5</v>
      </c>
      <c r="C14" t="s">
        <v>29</v>
      </c>
      <c r="D14">
        <f t="shared" si="0"/>
        <v>621</v>
      </c>
    </row>
    <row r="15" spans="1:6" x14ac:dyDescent="0.2">
      <c r="A15">
        <v>17510</v>
      </c>
      <c r="B15" t="s">
        <v>30</v>
      </c>
      <c r="C15" t="s">
        <v>31</v>
      </c>
      <c r="D15">
        <f t="shared" si="0"/>
        <v>17510</v>
      </c>
    </row>
    <row r="16" spans="1:6" x14ac:dyDescent="0.2">
      <c r="A16">
        <v>6480</v>
      </c>
      <c r="B16" t="s">
        <v>5</v>
      </c>
      <c r="C16" t="s">
        <v>32</v>
      </c>
      <c r="D16">
        <f t="shared" si="0"/>
        <v>6480</v>
      </c>
    </row>
    <row r="17" spans="1:4" x14ac:dyDescent="0.2">
      <c r="A17">
        <v>9660</v>
      </c>
      <c r="B17" t="s">
        <v>5</v>
      </c>
      <c r="C17" t="s">
        <v>33</v>
      </c>
      <c r="D17">
        <f t="shared" si="0"/>
        <v>9660</v>
      </c>
    </row>
    <row r="18" spans="1:4" x14ac:dyDescent="0.2">
      <c r="A18">
        <v>0.5</v>
      </c>
      <c r="B18" t="s">
        <v>5</v>
      </c>
      <c r="C18" t="s">
        <v>34</v>
      </c>
      <c r="D18">
        <f t="shared" si="0"/>
        <v>0.5</v>
      </c>
    </row>
    <row r="19" spans="1:4" x14ac:dyDescent="0.2">
      <c r="A19">
        <v>1460</v>
      </c>
      <c r="B19" t="s">
        <v>5</v>
      </c>
      <c r="C19" t="s">
        <v>35</v>
      </c>
      <c r="D19">
        <f t="shared" si="0"/>
        <v>1460</v>
      </c>
    </row>
    <row r="20" spans="1:4" x14ac:dyDescent="0.2">
      <c r="A20">
        <v>14500</v>
      </c>
      <c r="B20" t="s">
        <v>5</v>
      </c>
      <c r="C20" t="s">
        <v>36</v>
      </c>
      <c r="D20">
        <f t="shared" si="0"/>
        <v>14500</v>
      </c>
    </row>
    <row r="21" spans="1:4" x14ac:dyDescent="0.2">
      <c r="A21">
        <v>-207</v>
      </c>
      <c r="B21" t="s">
        <v>5</v>
      </c>
      <c r="C21" t="s">
        <v>37</v>
      </c>
      <c r="D21">
        <f t="shared" si="0"/>
        <v>0</v>
      </c>
    </row>
    <row r="22" spans="1:4" x14ac:dyDescent="0.2">
      <c r="A22">
        <v>-1.9250936128478799</v>
      </c>
      <c r="B22" t="s">
        <v>5</v>
      </c>
      <c r="C22" t="s">
        <v>38</v>
      </c>
      <c r="D22">
        <f t="shared" si="0"/>
        <v>0</v>
      </c>
    </row>
    <row r="23" spans="1:4" x14ac:dyDescent="0.2">
      <c r="A23">
        <v>-0.1484134022501</v>
      </c>
      <c r="B23" t="s">
        <v>5</v>
      </c>
      <c r="C23" t="s">
        <v>38</v>
      </c>
      <c r="D23">
        <f t="shared" si="0"/>
        <v>0</v>
      </c>
    </row>
    <row r="24" spans="1:4" x14ac:dyDescent="0.2">
      <c r="A24">
        <v>-6.13000504796797E-2</v>
      </c>
      <c r="B24" t="s">
        <v>5</v>
      </c>
      <c r="C24" t="s">
        <v>38</v>
      </c>
      <c r="D24">
        <f t="shared" si="0"/>
        <v>0</v>
      </c>
    </row>
    <row r="25" spans="1:4" x14ac:dyDescent="0.2">
      <c r="A25">
        <v>-5.8210128804152599E-2</v>
      </c>
      <c r="B25" t="s">
        <v>5</v>
      </c>
      <c r="C25" t="s">
        <v>38</v>
      </c>
      <c r="D25">
        <f t="shared" si="0"/>
        <v>0</v>
      </c>
    </row>
    <row r="26" spans="1:4" x14ac:dyDescent="0.2">
      <c r="A26">
        <v>-2.22122066071924</v>
      </c>
      <c r="B26" t="s">
        <v>5</v>
      </c>
      <c r="C26" t="s">
        <v>38</v>
      </c>
      <c r="D26">
        <f t="shared" si="0"/>
        <v>0</v>
      </c>
    </row>
    <row r="27" spans="1:4" x14ac:dyDescent="0.2">
      <c r="A27">
        <v>-2.47645202667264E-2</v>
      </c>
      <c r="B27" t="s">
        <v>5</v>
      </c>
      <c r="C27" t="s">
        <v>38</v>
      </c>
      <c r="D27">
        <f t="shared" si="0"/>
        <v>0</v>
      </c>
    </row>
    <row r="28" spans="1:4" x14ac:dyDescent="0.2">
      <c r="A28">
        <v>-1.12242641380724E-2</v>
      </c>
      <c r="B28" t="s">
        <v>5</v>
      </c>
      <c r="C28" t="s">
        <v>38</v>
      </c>
      <c r="D28">
        <f t="shared" si="0"/>
        <v>0</v>
      </c>
    </row>
    <row r="29" spans="1:4" x14ac:dyDescent="0.2">
      <c r="A29">
        <v>-15.5497733604941</v>
      </c>
      <c r="B29" t="s">
        <v>5</v>
      </c>
      <c r="C29" t="s">
        <v>38</v>
      </c>
      <c r="D29">
        <f t="shared" si="0"/>
        <v>0</v>
      </c>
    </row>
    <row r="30" spans="1:4" x14ac:dyDescent="0.2">
      <c r="A30">
        <v>10.2311999999993</v>
      </c>
      <c r="B30" t="s">
        <v>5</v>
      </c>
      <c r="C30" t="s">
        <v>39</v>
      </c>
      <c r="D30">
        <f t="shared" si="0"/>
        <v>10.2311999999993</v>
      </c>
    </row>
    <row r="31" spans="1:4" x14ac:dyDescent="0.2">
      <c r="A31">
        <v>48.568800000000699</v>
      </c>
      <c r="B31" t="s">
        <v>5</v>
      </c>
      <c r="C31" t="s">
        <v>39</v>
      </c>
      <c r="D31">
        <f t="shared" si="0"/>
        <v>48.568800000000699</v>
      </c>
    </row>
    <row r="32" spans="1:4" x14ac:dyDescent="0.2">
      <c r="A32">
        <v>-6021.63645862063</v>
      </c>
      <c r="B32" t="s">
        <v>5</v>
      </c>
      <c r="C32" t="s">
        <v>40</v>
      </c>
      <c r="D32">
        <f t="shared" si="0"/>
        <v>0</v>
      </c>
    </row>
    <row r="33" spans="1:4" x14ac:dyDescent="0.2">
      <c r="A33">
        <v>-7.6291978370255498</v>
      </c>
      <c r="B33" t="s">
        <v>5</v>
      </c>
      <c r="C33" t="s">
        <v>40</v>
      </c>
      <c r="D33">
        <f t="shared" si="0"/>
        <v>0</v>
      </c>
    </row>
    <row r="34" spans="1:4" x14ac:dyDescent="0.2">
      <c r="A34">
        <v>-18700.734343542299</v>
      </c>
      <c r="B34" t="s">
        <v>5</v>
      </c>
      <c r="C34" t="s">
        <v>40</v>
      </c>
      <c r="D34">
        <f t="shared" si="0"/>
        <v>0</v>
      </c>
    </row>
    <row r="35" spans="1:4" x14ac:dyDescent="0.2">
      <c r="A35">
        <v>-335.06254331617299</v>
      </c>
      <c r="B35" t="s">
        <v>5</v>
      </c>
      <c r="C35" t="s">
        <v>41</v>
      </c>
      <c r="D35">
        <f t="shared" si="0"/>
        <v>0</v>
      </c>
    </row>
    <row r="36" spans="1:4" x14ac:dyDescent="0.2">
      <c r="A36">
        <v>-25.8313526616299</v>
      </c>
      <c r="B36" t="s">
        <v>5</v>
      </c>
      <c r="C36" t="s">
        <v>41</v>
      </c>
      <c r="D36">
        <f t="shared" si="0"/>
        <v>0</v>
      </c>
    </row>
    <row r="37" spans="1:4" x14ac:dyDescent="0.2">
      <c r="A37">
        <v>-10.669273785988199</v>
      </c>
      <c r="B37" t="s">
        <v>5</v>
      </c>
      <c r="C37" t="s">
        <v>41</v>
      </c>
      <c r="D37">
        <f t="shared" si="0"/>
        <v>0</v>
      </c>
    </row>
    <row r="38" spans="1:4" x14ac:dyDescent="0.2">
      <c r="A38">
        <v>-10.1314729183628</v>
      </c>
      <c r="B38" t="s">
        <v>5</v>
      </c>
      <c r="C38" t="s">
        <v>41</v>
      </c>
      <c r="D38">
        <f t="shared" si="0"/>
        <v>0</v>
      </c>
    </row>
    <row r="39" spans="1:4" x14ac:dyDescent="0.2">
      <c r="A39">
        <v>-386.60345599818402</v>
      </c>
      <c r="B39" t="s">
        <v>5</v>
      </c>
      <c r="C39" t="s">
        <v>41</v>
      </c>
      <c r="D39">
        <f t="shared" si="0"/>
        <v>0</v>
      </c>
    </row>
    <row r="40" spans="1:4" x14ac:dyDescent="0.2">
      <c r="A40">
        <v>-4.3102647524237199</v>
      </c>
      <c r="B40" t="s">
        <v>5</v>
      </c>
      <c r="C40" t="s">
        <v>41</v>
      </c>
      <c r="D40">
        <f t="shared" si="0"/>
        <v>0</v>
      </c>
    </row>
    <row r="41" spans="1:4" x14ac:dyDescent="0.2">
      <c r="A41">
        <v>-1.9535831732315101</v>
      </c>
      <c r="B41" t="s">
        <v>5</v>
      </c>
      <c r="C41" t="s">
        <v>41</v>
      </c>
      <c r="D41">
        <f t="shared" si="0"/>
        <v>0</v>
      </c>
    </row>
    <row r="42" spans="1:4" x14ac:dyDescent="0.2">
      <c r="A42">
        <v>-2706.4380533940098</v>
      </c>
      <c r="B42" t="s">
        <v>5</v>
      </c>
      <c r="C42" t="s">
        <v>41</v>
      </c>
      <c r="D42">
        <f t="shared" si="0"/>
        <v>0</v>
      </c>
    </row>
    <row r="43" spans="1:4" x14ac:dyDescent="0.2">
      <c r="A43">
        <v>-59.774156678926602</v>
      </c>
      <c r="B43" t="s">
        <v>5</v>
      </c>
      <c r="C43" t="s">
        <v>42</v>
      </c>
      <c r="D43">
        <f t="shared" si="0"/>
        <v>0</v>
      </c>
    </row>
    <row r="44" spans="1:4" x14ac:dyDescent="0.2">
      <c r="A44">
        <v>-4.6082361398656104</v>
      </c>
      <c r="B44" t="s">
        <v>5</v>
      </c>
      <c r="C44" t="s">
        <v>42</v>
      </c>
      <c r="D44">
        <f t="shared" si="0"/>
        <v>0</v>
      </c>
    </row>
    <row r="45" spans="1:4" x14ac:dyDescent="0.2">
      <c r="A45">
        <v>-1.9033665673940501</v>
      </c>
      <c r="B45" t="s">
        <v>5</v>
      </c>
      <c r="C45" t="s">
        <v>42</v>
      </c>
      <c r="D45">
        <f t="shared" si="0"/>
        <v>0</v>
      </c>
    </row>
    <row r="46" spans="1:4" x14ac:dyDescent="0.2">
      <c r="A46">
        <v>-1.8074244993689399</v>
      </c>
      <c r="B46" t="s">
        <v>5</v>
      </c>
      <c r="C46" t="s">
        <v>42</v>
      </c>
      <c r="D46">
        <f t="shared" si="0"/>
        <v>0</v>
      </c>
    </row>
    <row r="47" spans="1:4" x14ac:dyDescent="0.2">
      <c r="A47">
        <v>-68.968901515332504</v>
      </c>
      <c r="B47" t="s">
        <v>5</v>
      </c>
      <c r="C47" t="s">
        <v>42</v>
      </c>
      <c r="D47">
        <f t="shared" si="0"/>
        <v>0</v>
      </c>
    </row>
    <row r="48" spans="1:4" x14ac:dyDescent="0.2">
      <c r="A48">
        <v>-0.76893835428185298</v>
      </c>
      <c r="B48" t="s">
        <v>5</v>
      </c>
      <c r="C48" t="s">
        <v>42</v>
      </c>
      <c r="D48">
        <f t="shared" si="0"/>
        <v>0</v>
      </c>
    </row>
    <row r="49" spans="1:4" x14ac:dyDescent="0.2">
      <c r="A49">
        <v>-0.34851340148714899</v>
      </c>
      <c r="B49" t="s">
        <v>5</v>
      </c>
      <c r="C49" t="s">
        <v>42</v>
      </c>
      <c r="D49">
        <f t="shared" si="0"/>
        <v>0</v>
      </c>
    </row>
    <row r="50" spans="1:4" x14ac:dyDescent="0.2">
      <c r="A50">
        <v>-482.82046284334302</v>
      </c>
      <c r="B50" t="s">
        <v>5</v>
      </c>
      <c r="C50" t="s">
        <v>42</v>
      </c>
      <c r="D50">
        <f t="shared" si="0"/>
        <v>0</v>
      </c>
    </row>
    <row r="51" spans="1:4" x14ac:dyDescent="0.2">
      <c r="A51">
        <v>-41.774531398798899</v>
      </c>
      <c r="B51" t="s">
        <v>5</v>
      </c>
      <c r="C51" t="s">
        <v>43</v>
      </c>
      <c r="D51">
        <f t="shared" si="0"/>
        <v>0</v>
      </c>
    </row>
    <row r="52" spans="1:4" x14ac:dyDescent="0.2">
      <c r="A52">
        <v>-3.2205708288271699</v>
      </c>
      <c r="B52" t="s">
        <v>5</v>
      </c>
      <c r="C52" t="s">
        <v>43</v>
      </c>
      <c r="D52">
        <f t="shared" si="0"/>
        <v>0</v>
      </c>
    </row>
    <row r="53" spans="1:4" x14ac:dyDescent="0.2">
      <c r="A53">
        <v>-1.33021109540905</v>
      </c>
      <c r="B53" t="s">
        <v>5</v>
      </c>
      <c r="C53" t="s">
        <v>43</v>
      </c>
      <c r="D53">
        <f t="shared" si="0"/>
        <v>0</v>
      </c>
    </row>
    <row r="54" spans="1:4" x14ac:dyDescent="0.2">
      <c r="A54">
        <v>-1.2631597950501099</v>
      </c>
      <c r="B54" t="s">
        <v>5</v>
      </c>
      <c r="C54" t="s">
        <v>43</v>
      </c>
      <c r="D54">
        <f t="shared" si="0"/>
        <v>0</v>
      </c>
    </row>
    <row r="55" spans="1:4" x14ac:dyDescent="0.2">
      <c r="A55">
        <v>-48.200488337607602</v>
      </c>
      <c r="B55" t="s">
        <v>5</v>
      </c>
      <c r="C55" t="s">
        <v>43</v>
      </c>
      <c r="D55">
        <f t="shared" si="0"/>
        <v>0</v>
      </c>
    </row>
    <row r="56" spans="1:4" x14ac:dyDescent="0.2">
      <c r="A56">
        <v>-0.53739008978796199</v>
      </c>
      <c r="B56" t="s">
        <v>5</v>
      </c>
      <c r="C56" t="s">
        <v>43</v>
      </c>
      <c r="D56">
        <f t="shared" si="0"/>
        <v>0</v>
      </c>
    </row>
    <row r="57" spans="1:4" x14ac:dyDescent="0.2">
      <c r="A57">
        <v>-0.24356653179617199</v>
      </c>
      <c r="B57" t="s">
        <v>5</v>
      </c>
      <c r="C57" t="s">
        <v>43</v>
      </c>
      <c r="D57">
        <f t="shared" si="0"/>
        <v>0</v>
      </c>
    </row>
    <row r="58" spans="1:4" x14ac:dyDescent="0.2">
      <c r="A58">
        <v>-337.43008192272299</v>
      </c>
      <c r="B58" t="s">
        <v>5</v>
      </c>
      <c r="C58" t="s">
        <v>43</v>
      </c>
      <c r="D58">
        <f t="shared" si="0"/>
        <v>0</v>
      </c>
    </row>
    <row r="59" spans="1:4" x14ac:dyDescent="0.2">
      <c r="A59">
        <v>-463.12334567726998</v>
      </c>
      <c r="B59" t="s">
        <v>5</v>
      </c>
      <c r="C59" t="s">
        <v>44</v>
      </c>
      <c r="D59">
        <f t="shared" si="0"/>
        <v>0</v>
      </c>
    </row>
    <row r="60" spans="1:4" x14ac:dyDescent="0.2">
      <c r="A60">
        <v>-21.728740132701599</v>
      </c>
      <c r="B60" t="s">
        <v>5</v>
      </c>
      <c r="C60" t="s">
        <v>44</v>
      </c>
      <c r="D60">
        <f t="shared" si="0"/>
        <v>0</v>
      </c>
    </row>
    <row r="61" spans="1:4" x14ac:dyDescent="0.2">
      <c r="A61">
        <v>-975.14791419002802</v>
      </c>
      <c r="B61" t="s">
        <v>5</v>
      </c>
      <c r="C61" t="s">
        <v>44</v>
      </c>
      <c r="D61">
        <f t="shared" si="0"/>
        <v>0</v>
      </c>
    </row>
    <row r="62" spans="1:4" x14ac:dyDescent="0.2">
      <c r="A62">
        <v>-955.84819645115397</v>
      </c>
      <c r="B62" t="s">
        <v>5</v>
      </c>
      <c r="C62" t="s">
        <v>45</v>
      </c>
      <c r="D62">
        <f t="shared" si="0"/>
        <v>0</v>
      </c>
    </row>
    <row r="63" spans="1:4" x14ac:dyDescent="0.2">
      <c r="A63">
        <v>-46.379134770458698</v>
      </c>
      <c r="B63" t="s">
        <v>5</v>
      </c>
      <c r="C63" t="s">
        <v>45</v>
      </c>
      <c r="D63">
        <f t="shared" si="0"/>
        <v>0</v>
      </c>
    </row>
    <row r="64" spans="1:4" x14ac:dyDescent="0.2">
      <c r="A64">
        <v>-4.3271063444259603</v>
      </c>
      <c r="B64" t="s">
        <v>5</v>
      </c>
      <c r="C64" t="s">
        <v>45</v>
      </c>
      <c r="D64">
        <f t="shared" si="0"/>
        <v>0</v>
      </c>
    </row>
    <row r="65" spans="1:4" x14ac:dyDescent="0.2">
      <c r="A65">
        <v>-19.362210571508601</v>
      </c>
      <c r="B65" t="s">
        <v>5</v>
      </c>
      <c r="C65" t="s">
        <v>45</v>
      </c>
      <c r="D65">
        <f t="shared" si="0"/>
        <v>0</v>
      </c>
    </row>
    <row r="66" spans="1:4" x14ac:dyDescent="0.2">
      <c r="A66">
        <v>-503.20305355150998</v>
      </c>
      <c r="B66" t="s">
        <v>5</v>
      </c>
      <c r="C66" t="s">
        <v>45</v>
      </c>
      <c r="D66">
        <f t="shared" si="0"/>
        <v>0</v>
      </c>
    </row>
    <row r="67" spans="1:4" x14ac:dyDescent="0.2">
      <c r="A67">
        <v>-6.5709524492519602</v>
      </c>
      <c r="B67" t="s">
        <v>5</v>
      </c>
      <c r="C67" t="s">
        <v>45</v>
      </c>
      <c r="D67">
        <f t="shared" si="0"/>
        <v>0</v>
      </c>
    </row>
    <row r="68" spans="1:4" x14ac:dyDescent="0.2">
      <c r="A68">
        <v>-1.0521864141291499</v>
      </c>
      <c r="B68" t="s">
        <v>5</v>
      </c>
      <c r="C68" t="s">
        <v>45</v>
      </c>
      <c r="D68">
        <f t="shared" si="0"/>
        <v>0</v>
      </c>
    </row>
    <row r="69" spans="1:4" x14ac:dyDescent="0.2">
      <c r="A69">
        <v>-4742.2571594475603</v>
      </c>
      <c r="B69" t="s">
        <v>5</v>
      </c>
      <c r="C69" t="s">
        <v>45</v>
      </c>
      <c r="D69">
        <f t="shared" ref="D69:D72" si="1">IF(A69&gt;0,A69,0)</f>
        <v>0</v>
      </c>
    </row>
    <row r="70" spans="1:4" x14ac:dyDescent="0.2">
      <c r="A70">
        <v>-16.140084415807301</v>
      </c>
      <c r="B70" t="s">
        <v>5</v>
      </c>
      <c r="C70" t="s">
        <v>46</v>
      </c>
      <c r="D70">
        <f t="shared" si="1"/>
        <v>0</v>
      </c>
    </row>
    <row r="71" spans="1:4" x14ac:dyDescent="0.2">
      <c r="A71">
        <v>-0.39956428824000201</v>
      </c>
      <c r="B71" t="s">
        <v>5</v>
      </c>
      <c r="C71" t="s">
        <v>46</v>
      </c>
      <c r="D71">
        <f t="shared" si="1"/>
        <v>0</v>
      </c>
    </row>
    <row r="72" spans="1:4" x14ac:dyDescent="0.2">
      <c r="A72">
        <v>-42.260351295952702</v>
      </c>
      <c r="B72" t="s">
        <v>5</v>
      </c>
      <c r="C72" t="s">
        <v>46</v>
      </c>
      <c r="D72">
        <f t="shared" si="1"/>
        <v>0</v>
      </c>
    </row>
    <row r="73" spans="1:4" x14ac:dyDescent="0.2">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workbookViewId="0">
      <selection activeCell="D67" sqref="D67"/>
    </sheetView>
  </sheetViews>
  <sheetFormatPr baseColWidth="10" defaultColWidth="8.83203125" defaultRowHeight="15" x14ac:dyDescent="0.2"/>
  <cols>
    <col min="3" max="3" width="19.83203125" customWidth="1"/>
    <col min="6" max="6" width="14.5" customWidth="1"/>
  </cols>
  <sheetData>
    <row r="1" spans="1:6" x14ac:dyDescent="0.2">
      <c r="A1" s="2" t="s">
        <v>47</v>
      </c>
    </row>
    <row r="2" spans="1:6" x14ac:dyDescent="0.2">
      <c r="A2" s="2"/>
    </row>
    <row r="3" spans="1:6" x14ac:dyDescent="0.2">
      <c r="A3" s="2" t="s">
        <v>48</v>
      </c>
      <c r="B3" s="2" t="s">
        <v>1</v>
      </c>
      <c r="C3" s="2" t="s">
        <v>49</v>
      </c>
      <c r="D3" s="2" t="s">
        <v>50</v>
      </c>
      <c r="F3" s="2"/>
    </row>
    <row r="4" spans="1:6" x14ac:dyDescent="0.2">
      <c r="A4">
        <v>-1678</v>
      </c>
      <c r="B4" t="s">
        <v>5</v>
      </c>
      <c r="C4" t="s">
        <v>51</v>
      </c>
      <c r="D4">
        <f>IF(A4&gt;0,A4,0)</f>
        <v>0</v>
      </c>
    </row>
    <row r="5" spans="1:6" x14ac:dyDescent="0.2">
      <c r="A5">
        <v>536.96</v>
      </c>
      <c r="B5" t="s">
        <v>5</v>
      </c>
      <c r="C5" t="s">
        <v>52</v>
      </c>
      <c r="D5">
        <f t="shared" ref="D5:D65" si="0">IF(A5&gt;0,A5,0)</f>
        <v>536.96</v>
      </c>
    </row>
    <row r="6" spans="1:6" x14ac:dyDescent="0.2">
      <c r="A6">
        <v>1141.04</v>
      </c>
      <c r="B6" t="s">
        <v>5</v>
      </c>
      <c r="C6" t="s">
        <v>19</v>
      </c>
      <c r="D6">
        <f t="shared" si="0"/>
        <v>1141.04</v>
      </c>
    </row>
    <row r="7" spans="1:6" x14ac:dyDescent="0.2">
      <c r="A7">
        <v>20688</v>
      </c>
      <c r="B7" t="s">
        <v>5</v>
      </c>
      <c r="C7" t="s">
        <v>32</v>
      </c>
      <c r="D7">
        <f t="shared" si="0"/>
        <v>20688</v>
      </c>
    </row>
    <row r="8" spans="1:6" x14ac:dyDescent="0.2">
      <c r="A8">
        <v>350</v>
      </c>
      <c r="B8" t="s">
        <v>53</v>
      </c>
      <c r="C8" t="s">
        <v>54</v>
      </c>
      <c r="D8">
        <f t="shared" si="0"/>
        <v>350</v>
      </c>
    </row>
    <row r="9" spans="1:6" x14ac:dyDescent="0.2">
      <c r="A9">
        <v>2816</v>
      </c>
      <c r="B9" t="s">
        <v>5</v>
      </c>
      <c r="C9" t="s">
        <v>23</v>
      </c>
      <c r="D9">
        <f t="shared" si="0"/>
        <v>2816</v>
      </c>
    </row>
    <row r="10" spans="1:6" x14ac:dyDescent="0.2">
      <c r="A10">
        <v>144299.35</v>
      </c>
      <c r="B10" t="s">
        <v>30</v>
      </c>
      <c r="C10" t="s">
        <v>31</v>
      </c>
      <c r="D10">
        <f t="shared" si="0"/>
        <v>144299.35</v>
      </c>
    </row>
    <row r="11" spans="1:6" x14ac:dyDescent="0.2">
      <c r="A11">
        <v>-440</v>
      </c>
      <c r="B11" t="s">
        <v>5</v>
      </c>
      <c r="C11" t="s">
        <v>55</v>
      </c>
      <c r="D11">
        <f t="shared" si="0"/>
        <v>0</v>
      </c>
    </row>
    <row r="12" spans="1:6" x14ac:dyDescent="0.2">
      <c r="A12">
        <v>440</v>
      </c>
      <c r="B12" t="s">
        <v>5</v>
      </c>
      <c r="C12" t="s">
        <v>56</v>
      </c>
      <c r="D12">
        <f t="shared" si="0"/>
        <v>440</v>
      </c>
    </row>
    <row r="13" spans="1:6" x14ac:dyDescent="0.2">
      <c r="A13">
        <v>1646.57592</v>
      </c>
      <c r="B13" t="s">
        <v>5</v>
      </c>
      <c r="C13" t="s">
        <v>57</v>
      </c>
      <c r="D13">
        <f t="shared" si="0"/>
        <v>1646.57592</v>
      </c>
    </row>
    <row r="14" spans="1:6" x14ac:dyDescent="0.2">
      <c r="A14">
        <v>7816.5040799999997</v>
      </c>
      <c r="B14" t="s">
        <v>5</v>
      </c>
      <c r="C14" t="s">
        <v>57</v>
      </c>
      <c r="D14">
        <f t="shared" si="0"/>
        <v>7816.5040799999997</v>
      </c>
    </row>
    <row r="15" spans="1:6" x14ac:dyDescent="0.2">
      <c r="A15">
        <v>350</v>
      </c>
      <c r="B15" t="s">
        <v>53</v>
      </c>
      <c r="C15" t="s">
        <v>58</v>
      </c>
      <c r="D15">
        <f t="shared" si="0"/>
        <v>350</v>
      </c>
    </row>
    <row r="16" spans="1:6" x14ac:dyDescent="0.2">
      <c r="A16">
        <v>14194.62</v>
      </c>
      <c r="B16" t="s">
        <v>5</v>
      </c>
      <c r="C16" t="s">
        <v>33</v>
      </c>
      <c r="D16">
        <f t="shared" si="0"/>
        <v>14194.62</v>
      </c>
    </row>
    <row r="17" spans="1:4" x14ac:dyDescent="0.2">
      <c r="A17">
        <v>-20688</v>
      </c>
      <c r="B17" t="s">
        <v>5</v>
      </c>
      <c r="C17" t="s">
        <v>59</v>
      </c>
      <c r="D17">
        <f t="shared" si="0"/>
        <v>0</v>
      </c>
    </row>
    <row r="18" spans="1:4" x14ac:dyDescent="0.2">
      <c r="A18">
        <v>3088</v>
      </c>
      <c r="B18" t="s">
        <v>5</v>
      </c>
      <c r="C18" t="s">
        <v>29</v>
      </c>
      <c r="D18">
        <f t="shared" si="0"/>
        <v>3088</v>
      </c>
    </row>
    <row r="19" spans="1:4" x14ac:dyDescent="0.2">
      <c r="A19">
        <v>27000</v>
      </c>
      <c r="B19" t="s">
        <v>5</v>
      </c>
      <c r="C19" t="s">
        <v>60</v>
      </c>
      <c r="D19">
        <f t="shared" si="0"/>
        <v>27000</v>
      </c>
    </row>
    <row r="20" spans="1:4" x14ac:dyDescent="0.2">
      <c r="A20">
        <v>8000</v>
      </c>
      <c r="B20" t="s">
        <v>61</v>
      </c>
      <c r="C20" t="s">
        <v>62</v>
      </c>
      <c r="D20">
        <f t="shared" si="0"/>
        <v>8000</v>
      </c>
    </row>
    <row r="21" spans="1:4" x14ac:dyDescent="0.2">
      <c r="A21">
        <v>-1880.83323723227</v>
      </c>
      <c r="B21" t="s">
        <v>5</v>
      </c>
      <c r="C21" t="s">
        <v>44</v>
      </c>
      <c r="D21">
        <f t="shared" si="0"/>
        <v>0</v>
      </c>
    </row>
    <row r="22" spans="1:4" x14ac:dyDescent="0.2">
      <c r="A22">
        <v>-893.25708316931002</v>
      </c>
      <c r="B22" t="s">
        <v>5</v>
      </c>
      <c r="C22" t="s">
        <v>44</v>
      </c>
      <c r="D22">
        <f t="shared" si="0"/>
        <v>0</v>
      </c>
    </row>
    <row r="23" spans="1:4" x14ac:dyDescent="0.2">
      <c r="A23">
        <v>-41.909679598416098</v>
      </c>
      <c r="B23" t="s">
        <v>5</v>
      </c>
      <c r="C23" t="s">
        <v>44</v>
      </c>
      <c r="D23">
        <f t="shared" si="0"/>
        <v>0</v>
      </c>
    </row>
    <row r="24" spans="1:4" x14ac:dyDescent="0.2">
      <c r="A24">
        <v>-158552.43309926699</v>
      </c>
      <c r="B24" t="s">
        <v>5</v>
      </c>
      <c r="C24" t="s">
        <v>40</v>
      </c>
      <c r="D24">
        <f t="shared" si="0"/>
        <v>0</v>
      </c>
    </row>
    <row r="25" spans="1:4" x14ac:dyDescent="0.2">
      <c r="A25">
        <v>-51053.883457963901</v>
      </c>
      <c r="B25" t="s">
        <v>5</v>
      </c>
      <c r="C25" t="s">
        <v>40</v>
      </c>
      <c r="D25">
        <f t="shared" si="0"/>
        <v>0</v>
      </c>
    </row>
    <row r="26" spans="1:4" x14ac:dyDescent="0.2">
      <c r="A26">
        <v>-64.683442769388705</v>
      </c>
      <c r="B26" t="s">
        <v>5</v>
      </c>
      <c r="C26" t="s">
        <v>40</v>
      </c>
      <c r="D26">
        <f t="shared" si="0"/>
        <v>0</v>
      </c>
    </row>
    <row r="27" spans="1:4" x14ac:dyDescent="0.2">
      <c r="A27">
        <v>1678</v>
      </c>
      <c r="B27" t="s">
        <v>5</v>
      </c>
      <c r="C27" t="s">
        <v>26</v>
      </c>
      <c r="D27">
        <f t="shared" si="0"/>
        <v>1678</v>
      </c>
    </row>
    <row r="28" spans="1:4" x14ac:dyDescent="0.2">
      <c r="A28">
        <v>13328</v>
      </c>
      <c r="B28" t="s">
        <v>5</v>
      </c>
      <c r="C28" t="s">
        <v>25</v>
      </c>
      <c r="D28">
        <f t="shared" si="0"/>
        <v>13328</v>
      </c>
    </row>
    <row r="29" spans="1:4" x14ac:dyDescent="0.2">
      <c r="A29">
        <v>196140</v>
      </c>
      <c r="B29" t="s">
        <v>5</v>
      </c>
      <c r="C29" t="s">
        <v>63</v>
      </c>
      <c r="D29">
        <f t="shared" si="0"/>
        <v>196140</v>
      </c>
    </row>
    <row r="30" spans="1:4" x14ac:dyDescent="0.2">
      <c r="A30">
        <v>13328</v>
      </c>
      <c r="B30" t="s">
        <v>5</v>
      </c>
      <c r="C30" t="s">
        <v>64</v>
      </c>
      <c r="D30">
        <f t="shared" si="0"/>
        <v>13328</v>
      </c>
    </row>
    <row r="31" spans="1:4" x14ac:dyDescent="0.2">
      <c r="A31">
        <v>196140</v>
      </c>
      <c r="B31" t="s">
        <v>5</v>
      </c>
      <c r="C31" t="s">
        <v>65</v>
      </c>
      <c r="D31">
        <f t="shared" si="0"/>
        <v>196140</v>
      </c>
    </row>
    <row r="32" spans="1:4" x14ac:dyDescent="0.2">
      <c r="A32">
        <v>-5360.2913139542597</v>
      </c>
      <c r="B32" t="s">
        <v>5</v>
      </c>
      <c r="C32" t="s">
        <v>45</v>
      </c>
      <c r="D32">
        <f t="shared" si="0"/>
        <v>0</v>
      </c>
    </row>
    <row r="33" spans="1:4" x14ac:dyDescent="0.2">
      <c r="A33">
        <v>-1080.4190098988299</v>
      </c>
      <c r="B33" t="s">
        <v>5</v>
      </c>
      <c r="C33" t="s">
        <v>45</v>
      </c>
      <c r="D33">
        <f t="shared" si="0"/>
        <v>0</v>
      </c>
    </row>
    <row r="34" spans="1:4" x14ac:dyDescent="0.2">
      <c r="A34">
        <v>-568.78293741068205</v>
      </c>
      <c r="B34" t="s">
        <v>5</v>
      </c>
      <c r="C34" t="s">
        <v>45</v>
      </c>
      <c r="D34">
        <f t="shared" si="0"/>
        <v>0</v>
      </c>
    </row>
    <row r="35" spans="1:4" x14ac:dyDescent="0.2">
      <c r="A35">
        <v>-52.423490523606297</v>
      </c>
      <c r="B35" t="s">
        <v>5</v>
      </c>
      <c r="C35" t="s">
        <v>45</v>
      </c>
      <c r="D35">
        <f t="shared" si="0"/>
        <v>0</v>
      </c>
    </row>
    <row r="36" spans="1:4" x14ac:dyDescent="0.2">
      <c r="A36">
        <v>-21.8855885827797</v>
      </c>
      <c r="B36" t="s">
        <v>5</v>
      </c>
      <c r="C36" t="s">
        <v>45</v>
      </c>
      <c r="D36">
        <f t="shared" si="0"/>
        <v>0</v>
      </c>
    </row>
    <row r="37" spans="1:4" x14ac:dyDescent="0.2">
      <c r="A37">
        <v>-7.4273111208154896</v>
      </c>
      <c r="B37" t="s">
        <v>5</v>
      </c>
      <c r="C37" t="s">
        <v>45</v>
      </c>
      <c r="D37">
        <f t="shared" si="0"/>
        <v>0</v>
      </c>
    </row>
    <row r="38" spans="1:4" x14ac:dyDescent="0.2">
      <c r="A38">
        <v>-4.89103601359417</v>
      </c>
      <c r="B38" t="s">
        <v>5</v>
      </c>
      <c r="C38" t="s">
        <v>45</v>
      </c>
      <c r="D38">
        <f t="shared" si="0"/>
        <v>0</v>
      </c>
    </row>
    <row r="39" spans="1:4" x14ac:dyDescent="0.2">
      <c r="A39">
        <v>-1.18931249543923</v>
      </c>
      <c r="B39" t="s">
        <v>5</v>
      </c>
      <c r="C39" t="s">
        <v>45</v>
      </c>
      <c r="D39">
        <f t="shared" si="0"/>
        <v>0</v>
      </c>
    </row>
    <row r="40" spans="1:4" x14ac:dyDescent="0.2">
      <c r="A40">
        <v>-5518.0780984584399</v>
      </c>
      <c r="B40" t="s">
        <v>5</v>
      </c>
      <c r="C40" t="s">
        <v>41</v>
      </c>
      <c r="D40">
        <f t="shared" si="0"/>
        <v>0</v>
      </c>
    </row>
    <row r="41" spans="1:4" x14ac:dyDescent="0.2">
      <c r="A41">
        <v>-788.23458037646503</v>
      </c>
      <c r="B41" t="s">
        <v>5</v>
      </c>
      <c r="C41" t="s">
        <v>41</v>
      </c>
      <c r="D41">
        <f t="shared" si="0"/>
        <v>0</v>
      </c>
    </row>
    <row r="42" spans="1:4" x14ac:dyDescent="0.2">
      <c r="A42">
        <v>-683.14930747006804</v>
      </c>
      <c r="B42" t="s">
        <v>5</v>
      </c>
      <c r="C42" t="s">
        <v>41</v>
      </c>
      <c r="D42">
        <f t="shared" si="0"/>
        <v>0</v>
      </c>
    </row>
    <row r="43" spans="1:4" x14ac:dyDescent="0.2">
      <c r="A43">
        <v>-52.666796196182901</v>
      </c>
      <c r="B43" t="s">
        <v>5</v>
      </c>
      <c r="C43" t="s">
        <v>41</v>
      </c>
      <c r="D43">
        <f t="shared" si="0"/>
        <v>0</v>
      </c>
    </row>
    <row r="44" spans="1:4" x14ac:dyDescent="0.2">
      <c r="A44">
        <v>-21.753273063496799</v>
      </c>
      <c r="B44" t="s">
        <v>5</v>
      </c>
      <c r="C44" t="s">
        <v>41</v>
      </c>
      <c r="D44">
        <f t="shared" si="0"/>
        <v>0</v>
      </c>
    </row>
    <row r="45" spans="1:4" x14ac:dyDescent="0.2">
      <c r="A45">
        <v>-20.656766463149999</v>
      </c>
      <c r="B45" t="s">
        <v>5</v>
      </c>
      <c r="C45" t="s">
        <v>41</v>
      </c>
      <c r="D45">
        <f t="shared" si="0"/>
        <v>0</v>
      </c>
    </row>
    <row r="46" spans="1:4" x14ac:dyDescent="0.2">
      <c r="A46">
        <v>-8.7880738667119793</v>
      </c>
      <c r="B46" t="s">
        <v>5</v>
      </c>
      <c r="C46" t="s">
        <v>41</v>
      </c>
      <c r="D46">
        <f t="shared" si="0"/>
        <v>0</v>
      </c>
    </row>
    <row r="47" spans="1:4" x14ac:dyDescent="0.2">
      <c r="A47">
        <v>-3.9831041054891401</v>
      </c>
      <c r="B47" t="s">
        <v>5</v>
      </c>
      <c r="C47" t="s">
        <v>41</v>
      </c>
      <c r="D47">
        <f t="shared" si="0"/>
        <v>0</v>
      </c>
    </row>
    <row r="48" spans="1:4" x14ac:dyDescent="0.2">
      <c r="A48">
        <v>-2400.8850068603001</v>
      </c>
      <c r="B48" t="s">
        <v>5</v>
      </c>
      <c r="C48" t="s">
        <v>42</v>
      </c>
      <c r="D48">
        <f t="shared" si="0"/>
        <v>0</v>
      </c>
    </row>
    <row r="49" spans="1:4" x14ac:dyDescent="0.2">
      <c r="A49">
        <v>-342.95647001505102</v>
      </c>
      <c r="B49" t="s">
        <v>5</v>
      </c>
      <c r="C49" t="s">
        <v>42</v>
      </c>
      <c r="D49">
        <f t="shared" si="0"/>
        <v>0</v>
      </c>
    </row>
    <row r="50" spans="1:4" x14ac:dyDescent="0.2">
      <c r="A50">
        <v>-297.23445382371199</v>
      </c>
      <c r="B50" t="s">
        <v>5</v>
      </c>
      <c r="C50" t="s">
        <v>42</v>
      </c>
      <c r="D50">
        <f t="shared" si="0"/>
        <v>0</v>
      </c>
    </row>
    <row r="51" spans="1:4" x14ac:dyDescent="0.2">
      <c r="A51">
        <v>-22.915029307415399</v>
      </c>
      <c r="B51" t="s">
        <v>5</v>
      </c>
      <c r="C51" t="s">
        <v>42</v>
      </c>
      <c r="D51">
        <f t="shared" si="0"/>
        <v>0</v>
      </c>
    </row>
    <row r="52" spans="1:4" x14ac:dyDescent="0.2">
      <c r="A52">
        <v>-9.4647277940625401</v>
      </c>
      <c r="B52" t="s">
        <v>5</v>
      </c>
      <c r="C52" t="s">
        <v>42</v>
      </c>
      <c r="D52">
        <f t="shared" si="0"/>
        <v>0</v>
      </c>
    </row>
    <row r="53" spans="1:4" x14ac:dyDescent="0.2">
      <c r="A53">
        <v>-8.9876438873611608</v>
      </c>
      <c r="B53" t="s">
        <v>5</v>
      </c>
      <c r="C53" t="s">
        <v>42</v>
      </c>
      <c r="D53">
        <f t="shared" si="0"/>
        <v>0</v>
      </c>
    </row>
    <row r="54" spans="1:4" x14ac:dyDescent="0.2">
      <c r="A54">
        <v>-3.8236419291825499</v>
      </c>
      <c r="B54" t="s">
        <v>5</v>
      </c>
      <c r="C54" t="s">
        <v>42</v>
      </c>
      <c r="D54">
        <f t="shared" si="0"/>
        <v>0</v>
      </c>
    </row>
    <row r="55" spans="1:4" x14ac:dyDescent="0.2">
      <c r="A55">
        <v>-1.7330263829183801</v>
      </c>
      <c r="B55" t="s">
        <v>5</v>
      </c>
      <c r="C55" t="s">
        <v>42</v>
      </c>
      <c r="D55">
        <f t="shared" si="0"/>
        <v>0</v>
      </c>
    </row>
    <row r="56" spans="1:4" x14ac:dyDescent="0.2">
      <c r="A56">
        <v>-6729.0976909670799</v>
      </c>
      <c r="B56" t="s">
        <v>5</v>
      </c>
      <c r="C56" t="s">
        <v>66</v>
      </c>
      <c r="D56">
        <f t="shared" si="0"/>
        <v>0</v>
      </c>
    </row>
    <row r="57" spans="1:4" x14ac:dyDescent="0.2">
      <c r="A57">
        <v>-2654.3326476308398</v>
      </c>
      <c r="B57" t="s">
        <v>5</v>
      </c>
      <c r="C57" t="s">
        <v>66</v>
      </c>
      <c r="D57">
        <f t="shared" si="0"/>
        <v>0</v>
      </c>
    </row>
    <row r="58" spans="1:4" x14ac:dyDescent="0.2">
      <c r="A58">
        <v>-79.64966140208</v>
      </c>
      <c r="B58" t="s">
        <v>5</v>
      </c>
      <c r="C58" t="s">
        <v>66</v>
      </c>
      <c r="D58">
        <f t="shared" si="0"/>
        <v>0</v>
      </c>
    </row>
    <row r="59" spans="1:4" x14ac:dyDescent="0.2">
      <c r="A59">
        <v>-809666.73499999999</v>
      </c>
      <c r="B59" t="s">
        <v>5</v>
      </c>
      <c r="C59" t="s">
        <v>67</v>
      </c>
      <c r="D59">
        <f t="shared" si="0"/>
        <v>0</v>
      </c>
    </row>
    <row r="60" spans="1:4" x14ac:dyDescent="0.2">
      <c r="A60">
        <v>-56732.144999999997</v>
      </c>
      <c r="B60" t="s">
        <v>5</v>
      </c>
      <c r="C60" t="s">
        <v>67</v>
      </c>
      <c r="D60">
        <f t="shared" si="0"/>
        <v>0</v>
      </c>
    </row>
    <row r="61" spans="1:4" x14ac:dyDescent="0.2">
      <c r="A61">
        <v>-601.12</v>
      </c>
      <c r="B61" t="s">
        <v>5</v>
      </c>
      <c r="C61" t="s">
        <v>67</v>
      </c>
      <c r="D61">
        <f t="shared" si="0"/>
        <v>0</v>
      </c>
    </row>
    <row r="62" spans="1:4" x14ac:dyDescent="0.2">
      <c r="A62">
        <v>296</v>
      </c>
      <c r="B62" t="s">
        <v>68</v>
      </c>
      <c r="C62" t="s">
        <v>69</v>
      </c>
      <c r="D62">
        <f t="shared" si="0"/>
        <v>296</v>
      </c>
    </row>
    <row r="63" spans="1:4" x14ac:dyDescent="0.2">
      <c r="A63">
        <v>2816</v>
      </c>
      <c r="B63" t="s">
        <v>5</v>
      </c>
      <c r="C63" t="s">
        <v>35</v>
      </c>
      <c r="D63">
        <f t="shared" si="0"/>
        <v>2816</v>
      </c>
    </row>
    <row r="64" spans="1:4" x14ac:dyDescent="0.2">
      <c r="A64">
        <v>203</v>
      </c>
      <c r="B64" t="s">
        <v>5</v>
      </c>
      <c r="C64" t="s">
        <v>70</v>
      </c>
      <c r="D64">
        <f t="shared" si="0"/>
        <v>203</v>
      </c>
    </row>
    <row r="65" spans="1:4" x14ac:dyDescent="0.2">
      <c r="A65">
        <v>979.68</v>
      </c>
      <c r="B65" t="s">
        <v>71</v>
      </c>
      <c r="C65" t="s">
        <v>72</v>
      </c>
      <c r="D65">
        <f t="shared" si="0"/>
        <v>979.68</v>
      </c>
    </row>
    <row r="66" spans="1:4" x14ac:dyDescent="0.2">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B1" sqref="B1"/>
    </sheetView>
  </sheetViews>
  <sheetFormatPr baseColWidth="10" defaultColWidth="8.83203125" defaultRowHeight="15" x14ac:dyDescent="0.2"/>
  <cols>
    <col min="3" max="3" width="19.83203125" customWidth="1"/>
    <col min="6" max="6" width="14.5" customWidth="1"/>
  </cols>
  <sheetData>
    <row r="1" spans="1:6" x14ac:dyDescent="0.2">
      <c r="A1" s="2" t="s">
        <v>47</v>
      </c>
    </row>
    <row r="2" spans="1:6" x14ac:dyDescent="0.2">
      <c r="A2" s="2"/>
    </row>
    <row r="3" spans="1:6" x14ac:dyDescent="0.2">
      <c r="A3" s="2" t="s">
        <v>48</v>
      </c>
      <c r="B3" s="2" t="s">
        <v>1</v>
      </c>
      <c r="C3" s="2" t="s">
        <v>49</v>
      </c>
      <c r="D3" s="2" t="s">
        <v>50</v>
      </c>
      <c r="F3" s="2"/>
    </row>
    <row r="4" spans="1:6" x14ac:dyDescent="0.2">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workbookViewId="0">
      <selection activeCell="B1" sqref="B1"/>
    </sheetView>
  </sheetViews>
  <sheetFormatPr baseColWidth="10" defaultColWidth="8.83203125" defaultRowHeight="15" x14ac:dyDescent="0.2"/>
  <cols>
    <col min="3" max="3" width="19.83203125" customWidth="1"/>
    <col min="6" max="6" width="14.5" customWidth="1"/>
  </cols>
  <sheetData>
    <row r="1" spans="1:6" x14ac:dyDescent="0.2">
      <c r="A1" s="2" t="s">
        <v>47</v>
      </c>
    </row>
    <row r="2" spans="1:6" x14ac:dyDescent="0.2">
      <c r="A2" s="2"/>
    </row>
    <row r="3" spans="1:6" x14ac:dyDescent="0.2">
      <c r="A3" s="2" t="s">
        <v>48</v>
      </c>
      <c r="B3" s="2" t="s">
        <v>1</v>
      </c>
      <c r="C3" s="2" t="s">
        <v>49</v>
      </c>
      <c r="D3" s="2" t="s">
        <v>50</v>
      </c>
      <c r="F3" s="2"/>
    </row>
    <row r="4" spans="1:6" x14ac:dyDescent="0.2">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Conversion factors</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2024-07-02T13:36:47Z</dcterms:modified>
</cp:coreProperties>
</file>