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9E52CA1-7281-5E45-B851-9BE691379FDD}"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DAC!$A$1:$T$380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1" i="1" l="1"/>
  <c r="K131" i="1"/>
  <c r="J131" i="1"/>
  <c r="L113" i="1"/>
  <c r="K113" i="1"/>
  <c r="J113" i="1"/>
  <c r="J15" i="1"/>
  <c r="L37" i="1"/>
  <c r="L15" i="1"/>
  <c r="K37" i="1"/>
  <c r="K15" i="1"/>
  <c r="L130" i="1"/>
  <c r="K130" i="1"/>
  <c r="L112" i="1"/>
  <c r="K112" i="1"/>
  <c r="B376" i="1"/>
  <c r="B380" i="1"/>
  <c r="B379" i="1"/>
  <c r="B378" i="1"/>
  <c r="B377" i="1"/>
  <c r="G374" i="1"/>
  <c r="A374" i="1"/>
  <c r="B361" i="1"/>
  <c r="G359" i="1"/>
  <c r="A359" i="1"/>
  <c r="B346" i="1"/>
  <c r="B345" i="1"/>
  <c r="B344" i="1"/>
  <c r="B347" i="1" s="1"/>
  <c r="B343" i="1"/>
  <c r="B342" i="1"/>
  <c r="B341" i="1"/>
  <c r="B340" i="1"/>
  <c r="B339" i="1"/>
  <c r="B338" i="1"/>
  <c r="G336" i="1"/>
  <c r="A336" i="1"/>
  <c r="J44" i="1"/>
  <c r="J43" i="1"/>
  <c r="J22" i="1"/>
  <c r="J21" i="1"/>
  <c r="B42" i="1"/>
  <c r="B41" i="1"/>
  <c r="B20" i="1"/>
  <c r="B19" i="1"/>
  <c r="L36" i="1"/>
  <c r="K36" i="1"/>
  <c r="L14" i="1"/>
  <c r="B15" i="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78" i="1"/>
  <c r="B77" i="1"/>
  <c r="B76" i="1"/>
  <c r="B170" i="1"/>
  <c r="B169" i="1"/>
  <c r="B168" i="1"/>
  <c r="B323" i="1"/>
  <c r="B319" i="1"/>
  <c r="B320" i="1" s="1"/>
  <c r="B301" i="1"/>
  <c r="B131" i="1"/>
  <c r="B130" i="1"/>
  <c r="J130" i="1" s="1"/>
  <c r="B113" i="1"/>
  <c r="B112" i="1"/>
  <c r="J112" i="1" s="1"/>
  <c r="B36" i="1"/>
  <c r="J36" i="1" s="1"/>
  <c r="B37" i="1"/>
  <c r="J37" i="1" s="1"/>
  <c r="B222" i="1" l="1"/>
  <c r="J222" i="1" s="1"/>
  <c r="B223" i="1"/>
  <c r="J223" i="1" s="1"/>
</calcChain>
</file>

<file path=xl/sharedStrings.xml><?xml version="1.0" encoding="utf-8"?>
<sst xmlns="http://schemas.openxmlformats.org/spreadsheetml/2006/main" count="1508" uniqueCount="264">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</sst>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00_ ;_ * \-#,##0.00_ ;_ * &quot;-&quot;??_ ;_ @_ "/>
    <numFmt numFmtId="165" formatCode="0.0E+00"/>
    <numFmt numFmtId="166" formatCode="_ * #,##0_ ;_ * \-#,##0_ ;_ * &quot;-&quot;??_ ;_ @_ "/>
    <numFmt numFmtId="167" formatCode="_ * #,##0.000_ ;_ * \-#,##0.000_ ;_ * &quot;-&quot;??_ ;_ @_ "/>
    <numFmt numFmtId="168" formatCode="0.000"/>
    <numFmt numFmtId="169" formatCode="0.0000"/>
    <numFmt numFmtId="170"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164"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5"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6" fontId="0" fillId="0" borderId="0" xfId="1" applyNumberFormat="1" applyFont="1"/>
    <xf numFmtId="166" fontId="0" fillId="0" borderId="0" xfId="0" applyNumberFormat="1"/>
    <xf numFmtId="167"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8" fontId="11" fillId="0" borderId="0" xfId="0" applyNumberFormat="1" applyFont="1"/>
    <xf numFmtId="169" fontId="11" fillId="0" borderId="0" xfId="0" applyNumberFormat="1" applyFont="1"/>
    <xf numFmtId="0" fontId="2" fillId="0" borderId="0" xfId="0" applyFont="1"/>
    <xf numFmtId="0" fontId="1" fillId="0" borderId="0" xfId="0" applyFont="1"/>
    <xf numFmtId="168" fontId="0" fillId="0" borderId="0" xfId="0" applyNumberFormat="1"/>
    <xf numFmtId="167" fontId="0" fillId="0" borderId="0" xfId="1" applyNumberFormat="1" applyFont="1"/>
    <xf numFmtId="170"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8" fontId="14" fillId="0" borderId="0" xfId="0" applyNumberFormat="1" applyFont="1"/>
    <xf numFmtId="168"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0"/>
  <sheetViews>
    <sheetView tabSelected="1" workbookViewId="0">
      <selection activeCell="B3" sqref="B3"/>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3" x14ac:dyDescent="0.2">
      <c r="A1" s="5" t="s">
        <v>14</v>
      </c>
      <c r="B1" t="s">
        <v>20</v>
      </c>
    </row>
    <row r="2" spans="1:13" x14ac:dyDescent="0.2">
      <c r="A2" s="5"/>
    </row>
    <row r="3" spans="1:13" ht="16" x14ac:dyDescent="0.2">
      <c r="A3" s="1" t="s">
        <v>0</v>
      </c>
      <c r="B3" s="1" t="s">
        <v>76</v>
      </c>
    </row>
    <row r="4" spans="1:13" x14ac:dyDescent="0.2">
      <c r="A4" t="s">
        <v>1</v>
      </c>
      <c r="B4">
        <v>1</v>
      </c>
    </row>
    <row r="5" spans="1:13" x14ac:dyDescent="0.2">
      <c r="A5" t="s">
        <v>2</v>
      </c>
      <c r="B5" t="s">
        <v>17</v>
      </c>
    </row>
    <row r="6" spans="1:13" x14ac:dyDescent="0.2">
      <c r="A6" t="s">
        <v>3</v>
      </c>
      <c r="B6" t="s">
        <v>4</v>
      </c>
    </row>
    <row r="7" spans="1:13" x14ac:dyDescent="0.2">
      <c r="A7" t="s">
        <v>5</v>
      </c>
      <c r="B7" t="s">
        <v>6</v>
      </c>
    </row>
    <row r="8" spans="1:13" x14ac:dyDescent="0.2">
      <c r="A8" t="s">
        <v>7</v>
      </c>
      <c r="B8" t="s">
        <v>8</v>
      </c>
    </row>
    <row r="9" spans="1:13" x14ac:dyDescent="0.2">
      <c r="A9" t="s">
        <v>9</v>
      </c>
      <c r="B9" t="s">
        <v>42</v>
      </c>
    </row>
    <row r="10" spans="1:13" x14ac:dyDescent="0.2">
      <c r="A10" t="s">
        <v>19</v>
      </c>
      <c r="B10" t="s">
        <v>41</v>
      </c>
    </row>
    <row r="11" spans="1:13" ht="16" x14ac:dyDescent="0.2">
      <c r="A11" s="1" t="s">
        <v>10</v>
      </c>
    </row>
    <row r="12" spans="1:13" x14ac:dyDescent="0.2">
      <c r="A12" s="5" t="s">
        <v>11</v>
      </c>
      <c r="B12" s="5" t="s">
        <v>12</v>
      </c>
      <c r="C12" s="5" t="s">
        <v>7</v>
      </c>
      <c r="D12" s="5" t="s">
        <v>5</v>
      </c>
      <c r="E12" s="5" t="s">
        <v>13</v>
      </c>
      <c r="F12" s="5" t="s">
        <v>3</v>
      </c>
      <c r="G12" s="5" t="s">
        <v>2</v>
      </c>
      <c r="H12" s="5" t="s">
        <v>9</v>
      </c>
      <c r="I12" s="5" t="s">
        <v>180</v>
      </c>
      <c r="J12" s="5" t="s">
        <v>181</v>
      </c>
      <c r="K12" s="5" t="s">
        <v>225</v>
      </c>
      <c r="L12" s="5" t="s">
        <v>226</v>
      </c>
      <c r="M12" s="5" t="s">
        <v>190</v>
      </c>
    </row>
    <row r="13" spans="1:13" x14ac:dyDescent="0.2">
      <c r="A13" t="s">
        <v>76</v>
      </c>
      <c r="B13">
        <v>1</v>
      </c>
      <c r="C13" t="s">
        <v>8</v>
      </c>
      <c r="D13" t="s">
        <v>6</v>
      </c>
      <c r="F13" t="s">
        <v>15</v>
      </c>
      <c r="G13" t="s">
        <v>17</v>
      </c>
    </row>
    <row r="14" spans="1:13"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3" x14ac:dyDescent="0.2">
      <c r="A15" t="s">
        <v>65</v>
      </c>
      <c r="B15">
        <f>-1/(1000000000*20)</f>
        <v>-5.0000000000000002E-11</v>
      </c>
      <c r="C15" t="s">
        <v>8</v>
      </c>
      <c r="D15" t="s">
        <v>5</v>
      </c>
      <c r="F15" t="s">
        <v>16</v>
      </c>
      <c r="G15" t="s">
        <v>64</v>
      </c>
      <c r="H15" t="s">
        <v>78</v>
      </c>
      <c r="I15">
        <v>5</v>
      </c>
      <c r="J15">
        <f>-1/(1000000000*20)</f>
        <v>-5.0000000000000002E-11</v>
      </c>
      <c r="K15" s="6">
        <f>-1/(1000000000*15)</f>
        <v>-6.6666666666666669E-11</v>
      </c>
      <c r="L15" s="6">
        <f>-1/(1000000000*25)</f>
        <v>-3.9999999999999998E-11</v>
      </c>
      <c r="M15" t="b">
        <v>1</v>
      </c>
    </row>
    <row r="16" spans="1:13"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3" ht="16" x14ac:dyDescent="0.2">
      <c r="A33" s="1" t="s">
        <v>10</v>
      </c>
    </row>
    <row r="34" spans="1:13" x14ac:dyDescent="0.2">
      <c r="A34" s="5" t="s">
        <v>11</v>
      </c>
      <c r="B34" s="5" t="s">
        <v>12</v>
      </c>
      <c r="C34" s="5" t="s">
        <v>7</v>
      </c>
      <c r="D34" s="5" t="s">
        <v>5</v>
      </c>
      <c r="E34" s="5" t="s">
        <v>13</v>
      </c>
      <c r="F34" s="5" t="s">
        <v>3</v>
      </c>
      <c r="G34" s="5" t="s">
        <v>2</v>
      </c>
      <c r="H34" s="5" t="s">
        <v>9</v>
      </c>
      <c r="I34" s="5" t="s">
        <v>180</v>
      </c>
      <c r="J34" s="5" t="s">
        <v>181</v>
      </c>
      <c r="K34" s="5" t="s">
        <v>225</v>
      </c>
      <c r="L34" s="5" t="s">
        <v>226</v>
      </c>
      <c r="M34" s="5" t="s">
        <v>190</v>
      </c>
    </row>
    <row r="35" spans="1:13" x14ac:dyDescent="0.2">
      <c r="A35" t="s">
        <v>167</v>
      </c>
      <c r="B35">
        <v>1</v>
      </c>
      <c r="C35" t="s">
        <v>8</v>
      </c>
      <c r="D35" t="s">
        <v>6</v>
      </c>
      <c r="F35" t="s">
        <v>15</v>
      </c>
      <c r="G35" t="s">
        <v>17</v>
      </c>
    </row>
    <row r="36" spans="1:13"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3" x14ac:dyDescent="0.2">
      <c r="A37" t="s">
        <v>65</v>
      </c>
      <c r="B37">
        <f>-1/(1000000000*20)</f>
        <v>-5.0000000000000002E-11</v>
      </c>
      <c r="C37" t="s">
        <v>8</v>
      </c>
      <c r="D37" t="s">
        <v>5</v>
      </c>
      <c r="F37" t="s">
        <v>16</v>
      </c>
      <c r="G37" t="s">
        <v>64</v>
      </c>
      <c r="H37" t="s">
        <v>78</v>
      </c>
      <c r="I37">
        <v>5</v>
      </c>
      <c r="J37" s="6">
        <f>B37</f>
        <v>-5.0000000000000002E-11</v>
      </c>
      <c r="K37" s="6">
        <f>-1/(1000000000*15)</f>
        <v>-6.6666666666666669E-11</v>
      </c>
      <c r="L37" s="6">
        <f>-1/(1000000000*25)</f>
        <v>-3.9999999999999998E-11</v>
      </c>
      <c r="M37" t="b">
        <v>1</v>
      </c>
    </row>
    <row r="38" spans="1:13" x14ac:dyDescent="0.2">
      <c r="A38" t="s">
        <v>32</v>
      </c>
      <c r="B38">
        <v>3.4369999999999998</v>
      </c>
      <c r="C38" t="s">
        <v>135</v>
      </c>
      <c r="D38" t="s">
        <v>6</v>
      </c>
      <c r="F38" t="s">
        <v>16</v>
      </c>
      <c r="G38" t="s">
        <v>33</v>
      </c>
      <c r="H38" t="s">
        <v>112</v>
      </c>
    </row>
    <row r="39" spans="1:13" x14ac:dyDescent="0.2">
      <c r="A39" t="s">
        <v>170</v>
      </c>
      <c r="B39">
        <v>4.0000000000000001E-3</v>
      </c>
      <c r="C39" t="s">
        <v>18</v>
      </c>
      <c r="D39" t="s">
        <v>6</v>
      </c>
      <c r="F39" t="s">
        <v>16</v>
      </c>
      <c r="G39" t="s">
        <v>171</v>
      </c>
      <c r="H39" t="s">
        <v>112</v>
      </c>
    </row>
    <row r="40" spans="1:13" ht="16" x14ac:dyDescent="0.2">
      <c r="A40" s="9" t="s">
        <v>172</v>
      </c>
      <c r="B40">
        <v>3.5000000000000001E-3</v>
      </c>
      <c r="C40" t="s">
        <v>22</v>
      </c>
      <c r="D40" t="s">
        <v>6</v>
      </c>
      <c r="F40" t="s">
        <v>16</v>
      </c>
      <c r="G40" s="9" t="s">
        <v>173</v>
      </c>
      <c r="H40" t="s">
        <v>112</v>
      </c>
    </row>
    <row r="41" spans="1:13" x14ac:dyDescent="0.2">
      <c r="A41" t="s">
        <v>74</v>
      </c>
      <c r="B41" s="24">
        <f>-1*B39</f>
        <v>-4.0000000000000001E-3</v>
      </c>
      <c r="C41" t="s">
        <v>135</v>
      </c>
      <c r="D41" t="s">
        <v>6</v>
      </c>
      <c r="F41" t="s">
        <v>16</v>
      </c>
      <c r="G41" t="s">
        <v>144</v>
      </c>
      <c r="H41" s="12" t="s">
        <v>78</v>
      </c>
    </row>
    <row r="42" spans="1:13" x14ac:dyDescent="0.2">
      <c r="A42" t="s">
        <v>75</v>
      </c>
      <c r="B42" s="25">
        <f>-1*B40</f>
        <v>-3.5000000000000001E-3</v>
      </c>
      <c r="C42" t="s">
        <v>22</v>
      </c>
      <c r="D42" t="s">
        <v>6</v>
      </c>
      <c r="F42" t="s">
        <v>16</v>
      </c>
      <c r="G42" t="s">
        <v>158</v>
      </c>
      <c r="H42" s="12" t="s">
        <v>78</v>
      </c>
    </row>
    <row r="43" spans="1:13" x14ac:dyDescent="0.2">
      <c r="A43" t="s">
        <v>79</v>
      </c>
      <c r="B43">
        <v>0.34499999999999997</v>
      </c>
      <c r="C43" t="s">
        <v>8</v>
      </c>
      <c r="D43" t="s">
        <v>24</v>
      </c>
      <c r="F43" t="s">
        <v>16</v>
      </c>
      <c r="G43" t="s">
        <v>80</v>
      </c>
      <c r="H43" t="s">
        <v>234</v>
      </c>
      <c r="I43">
        <v>5</v>
      </c>
      <c r="J43">
        <f>B43</f>
        <v>0.34499999999999997</v>
      </c>
      <c r="K43">
        <v>0.33</v>
      </c>
      <c r="L43">
        <v>0.44</v>
      </c>
    </row>
    <row r="44" spans="1:13" x14ac:dyDescent="0.2">
      <c r="A44" t="s">
        <v>81</v>
      </c>
      <c r="B44">
        <v>6.28</v>
      </c>
      <c r="C44" t="s">
        <v>135</v>
      </c>
      <c r="D44" t="s">
        <v>23</v>
      </c>
      <c r="F44" t="s">
        <v>16</v>
      </c>
      <c r="G44" t="s">
        <v>166</v>
      </c>
      <c r="H44" t="s">
        <v>234</v>
      </c>
      <c r="I44">
        <v>5</v>
      </c>
      <c r="J44">
        <f>B44</f>
        <v>6.28</v>
      </c>
      <c r="K44">
        <v>5.0999999999999996</v>
      </c>
      <c r="L44">
        <v>8.3699999999999992</v>
      </c>
    </row>
    <row r="45" spans="1:13" ht="16" x14ac:dyDescent="0.2">
      <c r="A45" t="s">
        <v>100</v>
      </c>
      <c r="B45">
        <v>1</v>
      </c>
      <c r="C45" t="s">
        <v>8</v>
      </c>
      <c r="D45" t="s">
        <v>6</v>
      </c>
      <c r="F45" t="s">
        <v>16</v>
      </c>
      <c r="G45" s="8" t="s">
        <v>101</v>
      </c>
      <c r="H45" t="s">
        <v>168</v>
      </c>
    </row>
    <row r="46" spans="1:13" x14ac:dyDescent="0.2">
      <c r="A46" t="s">
        <v>40</v>
      </c>
      <c r="B46">
        <v>1</v>
      </c>
      <c r="D46" t="s">
        <v>6</v>
      </c>
      <c r="E46" t="s">
        <v>38</v>
      </c>
      <c r="F46" t="s">
        <v>21</v>
      </c>
      <c r="H46" t="s">
        <v>174</v>
      </c>
    </row>
    <row r="48" spans="1:13" ht="16" x14ac:dyDescent="0.2">
      <c r="A48" s="1" t="s">
        <v>0</v>
      </c>
      <c r="B48" s="1" t="s">
        <v>63</v>
      </c>
    </row>
    <row r="49" spans="1:8" x14ac:dyDescent="0.2">
      <c r="A49" t="s">
        <v>1</v>
      </c>
      <c r="B49">
        <v>1</v>
      </c>
    </row>
    <row r="50" spans="1:8" ht="16" x14ac:dyDescent="0.2">
      <c r="A50" t="s">
        <v>2</v>
      </c>
      <c r="B50" s="7" t="s">
        <v>64</v>
      </c>
    </row>
    <row r="51" spans="1:8" x14ac:dyDescent="0.2">
      <c r="A51" t="s">
        <v>3</v>
      </c>
      <c r="B51" t="s">
        <v>4</v>
      </c>
    </row>
    <row r="52" spans="1:8" x14ac:dyDescent="0.2">
      <c r="A52" t="s">
        <v>5</v>
      </c>
      <c r="B52" t="s">
        <v>5</v>
      </c>
    </row>
    <row r="53" spans="1:8" x14ac:dyDescent="0.2">
      <c r="A53" t="s">
        <v>7</v>
      </c>
      <c r="B53" t="s">
        <v>8</v>
      </c>
    </row>
    <row r="54" spans="1:8" x14ac:dyDescent="0.2">
      <c r="A54" t="s">
        <v>9</v>
      </c>
      <c r="B54" t="s">
        <v>219</v>
      </c>
    </row>
    <row r="55" spans="1:8" x14ac:dyDescent="0.2">
      <c r="A55" t="s">
        <v>19</v>
      </c>
      <c r="B55" t="s">
        <v>41</v>
      </c>
    </row>
    <row r="56" spans="1:8" ht="16" x14ac:dyDescent="0.2">
      <c r="A56" s="1" t="s">
        <v>10</v>
      </c>
    </row>
    <row r="57" spans="1:8" x14ac:dyDescent="0.2">
      <c r="A57" t="s">
        <v>11</v>
      </c>
      <c r="B57" t="s">
        <v>12</v>
      </c>
      <c r="C57" t="s">
        <v>7</v>
      </c>
      <c r="D57" t="s">
        <v>5</v>
      </c>
      <c r="E57" t="s">
        <v>13</v>
      </c>
      <c r="F57" t="s">
        <v>3</v>
      </c>
      <c r="G57" t="s">
        <v>2</v>
      </c>
      <c r="H57" t="s">
        <v>9</v>
      </c>
    </row>
    <row r="58" spans="1:8" ht="16" x14ac:dyDescent="0.2">
      <c r="A58" t="s">
        <v>63</v>
      </c>
      <c r="B58">
        <v>1</v>
      </c>
      <c r="C58" t="s">
        <v>8</v>
      </c>
      <c r="D58" t="s">
        <v>5</v>
      </c>
      <c r="F58" t="s">
        <v>15</v>
      </c>
      <c r="G58" s="7" t="s">
        <v>64</v>
      </c>
    </row>
    <row r="59" spans="1:8" x14ac:dyDescent="0.2">
      <c r="A59" t="s">
        <v>203</v>
      </c>
      <c r="B59">
        <v>134000</v>
      </c>
      <c r="C59" t="s">
        <v>27</v>
      </c>
      <c r="D59" t="s">
        <v>50</v>
      </c>
      <c r="F59" t="s">
        <v>16</v>
      </c>
      <c r="G59" t="s">
        <v>205</v>
      </c>
      <c r="H59" t="s">
        <v>49</v>
      </c>
    </row>
    <row r="60" spans="1:8" x14ac:dyDescent="0.2">
      <c r="A60" t="s">
        <v>43</v>
      </c>
      <c r="B60">
        <v>5400000</v>
      </c>
      <c r="C60" t="s">
        <v>18</v>
      </c>
      <c r="D60" t="s">
        <v>6</v>
      </c>
      <c r="F60" t="s">
        <v>16</v>
      </c>
      <c r="G60" t="s">
        <v>31</v>
      </c>
      <c r="H60" t="s">
        <v>49</v>
      </c>
    </row>
    <row r="61" spans="1:8" x14ac:dyDescent="0.2">
      <c r="A61" t="s">
        <v>44</v>
      </c>
      <c r="B61">
        <v>34000</v>
      </c>
      <c r="C61" t="s">
        <v>27</v>
      </c>
      <c r="D61" t="s">
        <v>6</v>
      </c>
      <c r="F61" t="s">
        <v>16</v>
      </c>
      <c r="G61" t="s">
        <v>51</v>
      </c>
      <c r="H61" t="s">
        <v>49</v>
      </c>
    </row>
    <row r="62" spans="1:8" ht="16" x14ac:dyDescent="0.2">
      <c r="A62" t="s">
        <v>45</v>
      </c>
      <c r="B62" s="2">
        <v>10000</v>
      </c>
      <c r="C62" t="s">
        <v>27</v>
      </c>
      <c r="D62" t="s">
        <v>6</v>
      </c>
      <c r="F62" t="s">
        <v>16</v>
      </c>
      <c r="G62" t="s">
        <v>52</v>
      </c>
      <c r="H62" t="s">
        <v>49</v>
      </c>
    </row>
    <row r="63" spans="1:8" x14ac:dyDescent="0.2">
      <c r="A63" t="s">
        <v>46</v>
      </c>
      <c r="B63">
        <v>76000</v>
      </c>
      <c r="C63" t="s">
        <v>18</v>
      </c>
      <c r="D63" t="s">
        <v>6</v>
      </c>
      <c r="F63" t="s">
        <v>16</v>
      </c>
      <c r="G63" t="s">
        <v>53</v>
      </c>
      <c r="H63" t="s">
        <v>49</v>
      </c>
    </row>
    <row r="64" spans="1:8" x14ac:dyDescent="0.2">
      <c r="A64" t="s">
        <v>47</v>
      </c>
      <c r="B64">
        <v>16000</v>
      </c>
      <c r="C64" t="s">
        <v>18</v>
      </c>
      <c r="D64" t="s">
        <v>6</v>
      </c>
      <c r="F64" t="s">
        <v>16</v>
      </c>
      <c r="G64" t="s">
        <v>54</v>
      </c>
      <c r="H64" t="s">
        <v>49</v>
      </c>
    </row>
    <row r="65" spans="1:19" x14ac:dyDescent="0.2">
      <c r="A65" t="s">
        <v>48</v>
      </c>
      <c r="B65">
        <v>15200000</v>
      </c>
      <c r="C65" t="s">
        <v>18</v>
      </c>
      <c r="D65" t="s">
        <v>6</v>
      </c>
      <c r="F65" t="s">
        <v>16</v>
      </c>
      <c r="G65" t="s">
        <v>30</v>
      </c>
      <c r="H65" t="s">
        <v>49</v>
      </c>
    </row>
    <row r="66" spans="1:19" x14ac:dyDescent="0.2">
      <c r="A66" t="s">
        <v>203</v>
      </c>
      <c r="B66">
        <v>66000</v>
      </c>
      <c r="C66" t="s">
        <v>27</v>
      </c>
      <c r="D66" t="s">
        <v>50</v>
      </c>
      <c r="F66" t="s">
        <v>16</v>
      </c>
      <c r="G66" t="s">
        <v>205</v>
      </c>
      <c r="H66" t="s">
        <v>55</v>
      </c>
    </row>
    <row r="67" spans="1:19" x14ac:dyDescent="0.2">
      <c r="A67" t="s">
        <v>44</v>
      </c>
      <c r="B67">
        <v>460000</v>
      </c>
      <c r="C67" t="s">
        <v>27</v>
      </c>
      <c r="D67" t="s">
        <v>6</v>
      </c>
      <c r="F67" t="s">
        <v>16</v>
      </c>
      <c r="G67" t="s">
        <v>51</v>
      </c>
      <c r="H67" t="s">
        <v>55</v>
      </c>
    </row>
    <row r="68" spans="1:19" x14ac:dyDescent="0.2">
      <c r="A68" t="s">
        <v>203</v>
      </c>
      <c r="B68">
        <v>42000</v>
      </c>
      <c r="C68" t="s">
        <v>27</v>
      </c>
      <c r="D68" t="s">
        <v>50</v>
      </c>
      <c r="F68" t="s">
        <v>16</v>
      </c>
      <c r="G68" t="s">
        <v>205</v>
      </c>
      <c r="H68" t="s">
        <v>57</v>
      </c>
    </row>
    <row r="69" spans="1:19" x14ac:dyDescent="0.2">
      <c r="A69" t="s">
        <v>43</v>
      </c>
      <c r="B69">
        <v>1180000</v>
      </c>
      <c r="C69" t="s">
        <v>18</v>
      </c>
      <c r="D69" t="s">
        <v>6</v>
      </c>
      <c r="F69" t="s">
        <v>16</v>
      </c>
      <c r="G69" t="s">
        <v>31</v>
      </c>
      <c r="H69" t="s">
        <v>57</v>
      </c>
    </row>
    <row r="70" spans="1:19" x14ac:dyDescent="0.2">
      <c r="A70" t="s">
        <v>56</v>
      </c>
      <c r="B70">
        <v>2400000</v>
      </c>
      <c r="C70" t="s">
        <v>18</v>
      </c>
      <c r="D70" t="s">
        <v>6</v>
      </c>
      <c r="F70" t="s">
        <v>16</v>
      </c>
      <c r="G70" t="s">
        <v>58</v>
      </c>
      <c r="H70" t="s">
        <v>57</v>
      </c>
    </row>
    <row r="71" spans="1:19" x14ac:dyDescent="0.2">
      <c r="A71" t="s">
        <v>203</v>
      </c>
      <c r="B71">
        <v>74000</v>
      </c>
      <c r="C71" t="s">
        <v>27</v>
      </c>
      <c r="D71" t="s">
        <v>50</v>
      </c>
      <c r="F71" t="s">
        <v>16</v>
      </c>
      <c r="G71" t="s">
        <v>205</v>
      </c>
      <c r="H71" t="s">
        <v>62</v>
      </c>
      <c r="Q71" s="3"/>
      <c r="S71" s="3"/>
    </row>
    <row r="72" spans="1:19" x14ac:dyDescent="0.2">
      <c r="A72" t="s">
        <v>59</v>
      </c>
      <c r="B72">
        <v>50000</v>
      </c>
      <c r="C72" t="s">
        <v>18</v>
      </c>
      <c r="D72" t="s">
        <v>6</v>
      </c>
      <c r="F72" t="s">
        <v>16</v>
      </c>
      <c r="G72" t="s">
        <v>61</v>
      </c>
      <c r="H72" t="s">
        <v>62</v>
      </c>
      <c r="Q72" s="4"/>
      <c r="S72" s="4"/>
    </row>
    <row r="73" spans="1:19" x14ac:dyDescent="0.2">
      <c r="A73" t="s">
        <v>43</v>
      </c>
      <c r="B73">
        <v>960000</v>
      </c>
      <c r="C73" t="s">
        <v>18</v>
      </c>
      <c r="D73" t="s">
        <v>6</v>
      </c>
      <c r="F73" t="s">
        <v>16</v>
      </c>
      <c r="G73" t="s">
        <v>31</v>
      </c>
      <c r="H73" t="s">
        <v>62</v>
      </c>
      <c r="Q73" s="3"/>
      <c r="S73" s="3"/>
    </row>
    <row r="74" spans="1:19" x14ac:dyDescent="0.2">
      <c r="A74" t="s">
        <v>44</v>
      </c>
      <c r="B74">
        <v>660000</v>
      </c>
      <c r="C74" t="s">
        <v>27</v>
      </c>
      <c r="D74" t="s">
        <v>6</v>
      </c>
      <c r="F74" t="s">
        <v>16</v>
      </c>
      <c r="G74" t="s">
        <v>51</v>
      </c>
      <c r="H74" t="s">
        <v>62</v>
      </c>
      <c r="Q74" s="3"/>
      <c r="S74" s="3"/>
    </row>
    <row r="75" spans="1:19" x14ac:dyDescent="0.2">
      <c r="A75" t="s">
        <v>60</v>
      </c>
      <c r="B75">
        <v>5400000</v>
      </c>
      <c r="C75" t="s">
        <v>18</v>
      </c>
      <c r="D75" t="s">
        <v>6</v>
      </c>
      <c r="F75" t="s">
        <v>16</v>
      </c>
      <c r="G75" t="s">
        <v>132</v>
      </c>
      <c r="H75" t="s">
        <v>62</v>
      </c>
    </row>
    <row r="76" spans="1:19" x14ac:dyDescent="0.2">
      <c r="A76" t="s">
        <v>210</v>
      </c>
      <c r="B76">
        <f>78380/1000000000/20</f>
        <v>3.9190000000000001E-6</v>
      </c>
      <c r="D76" t="s">
        <v>211</v>
      </c>
      <c r="E76" t="s">
        <v>215</v>
      </c>
      <c r="F76" t="s">
        <v>21</v>
      </c>
      <c r="H76" t="s">
        <v>212</v>
      </c>
    </row>
    <row r="77" spans="1:19" x14ac:dyDescent="0.2">
      <c r="A77" t="s">
        <v>213</v>
      </c>
      <c r="B77">
        <f>78380/1000000000</f>
        <v>7.8380000000000005E-5</v>
      </c>
      <c r="D77" t="s">
        <v>214</v>
      </c>
      <c r="E77" t="s">
        <v>215</v>
      </c>
      <c r="F77" t="s">
        <v>21</v>
      </c>
      <c r="H77" t="s">
        <v>216</v>
      </c>
    </row>
    <row r="78" spans="1:19" x14ac:dyDescent="0.2">
      <c r="A78" t="s">
        <v>217</v>
      </c>
      <c r="B78">
        <f>78380/1000000000</f>
        <v>7.8380000000000005E-5</v>
      </c>
      <c r="D78" t="s">
        <v>214</v>
      </c>
      <c r="E78" t="s">
        <v>215</v>
      </c>
      <c r="F78" t="s">
        <v>21</v>
      </c>
      <c r="H78" t="s">
        <v>216</v>
      </c>
    </row>
    <row r="79" spans="1:19" ht="16" x14ac:dyDescent="0.2">
      <c r="A79" s="1"/>
      <c r="B79" s="1"/>
    </row>
    <row r="80" spans="1:19" ht="16" x14ac:dyDescent="0.2">
      <c r="A80" s="1" t="s">
        <v>0</v>
      </c>
      <c r="B80" s="1" t="s">
        <v>65</v>
      </c>
    </row>
    <row r="81" spans="1:19" x14ac:dyDescent="0.2">
      <c r="A81" t="s">
        <v>1</v>
      </c>
      <c r="B81">
        <v>1</v>
      </c>
    </row>
    <row r="82" spans="1:19" ht="16" x14ac:dyDescent="0.2">
      <c r="A82" t="s">
        <v>2</v>
      </c>
      <c r="B82" s="7" t="s">
        <v>64</v>
      </c>
    </row>
    <row r="83" spans="1:19" x14ac:dyDescent="0.2">
      <c r="A83" t="s">
        <v>3</v>
      </c>
      <c r="B83" t="s">
        <v>4</v>
      </c>
    </row>
    <row r="84" spans="1:19" x14ac:dyDescent="0.2">
      <c r="A84" t="s">
        <v>5</v>
      </c>
      <c r="B84" t="s">
        <v>5</v>
      </c>
    </row>
    <row r="85" spans="1:19" x14ac:dyDescent="0.2">
      <c r="A85" t="s">
        <v>7</v>
      </c>
      <c r="B85" t="s">
        <v>8</v>
      </c>
    </row>
    <row r="86" spans="1:19" x14ac:dyDescent="0.2">
      <c r="A86" t="s">
        <v>9</v>
      </c>
      <c r="B86" t="s">
        <v>42</v>
      </c>
    </row>
    <row r="87" spans="1:19" x14ac:dyDescent="0.2">
      <c r="A87" t="s">
        <v>19</v>
      </c>
      <c r="B87" t="s">
        <v>41</v>
      </c>
    </row>
    <row r="88" spans="1:19" ht="16" x14ac:dyDescent="0.2">
      <c r="A88" s="1" t="s">
        <v>10</v>
      </c>
    </row>
    <row r="89" spans="1:19" x14ac:dyDescent="0.2">
      <c r="A89" t="s">
        <v>11</v>
      </c>
      <c r="B89" t="s">
        <v>12</v>
      </c>
      <c r="C89" t="s">
        <v>7</v>
      </c>
      <c r="D89" t="s">
        <v>5</v>
      </c>
      <c r="E89" t="s">
        <v>13</v>
      </c>
      <c r="F89" t="s">
        <v>3</v>
      </c>
      <c r="G89" t="s">
        <v>2</v>
      </c>
      <c r="H89" t="s">
        <v>9</v>
      </c>
    </row>
    <row r="90" spans="1:19" ht="16" x14ac:dyDescent="0.2">
      <c r="A90" t="s">
        <v>65</v>
      </c>
      <c r="B90">
        <v>-1</v>
      </c>
      <c r="C90" t="s">
        <v>8</v>
      </c>
      <c r="D90" t="s">
        <v>5</v>
      </c>
      <c r="F90" t="s">
        <v>15</v>
      </c>
      <c r="G90" s="7" t="s">
        <v>64</v>
      </c>
    </row>
    <row r="91" spans="1:19" x14ac:dyDescent="0.2">
      <c r="A91" t="s">
        <v>66</v>
      </c>
      <c r="B91" s="11">
        <v>-760000000</v>
      </c>
      <c r="C91" t="s">
        <v>135</v>
      </c>
      <c r="D91" t="s">
        <v>6</v>
      </c>
      <c r="F91" t="s">
        <v>16</v>
      </c>
      <c r="G91" t="s">
        <v>165</v>
      </c>
      <c r="H91" s="12"/>
      <c r="Q91" s="4"/>
      <c r="S91" s="4"/>
    </row>
    <row r="92" spans="1:19" x14ac:dyDescent="0.2">
      <c r="A92" t="s">
        <v>67</v>
      </c>
      <c r="B92" s="11">
        <v>-12000000</v>
      </c>
      <c r="C92" t="s">
        <v>22</v>
      </c>
      <c r="D92" t="s">
        <v>6</v>
      </c>
      <c r="F92" t="s">
        <v>16</v>
      </c>
      <c r="G92" t="s">
        <v>164</v>
      </c>
      <c r="H92" s="12"/>
      <c r="Q92" s="3"/>
      <c r="S92" s="3"/>
    </row>
    <row r="93" spans="1:19" x14ac:dyDescent="0.2">
      <c r="A93" t="s">
        <v>68</v>
      </c>
      <c r="B93" s="11">
        <v>-76000</v>
      </c>
      <c r="C93" t="s">
        <v>22</v>
      </c>
      <c r="D93" t="s">
        <v>6</v>
      </c>
      <c r="F93" t="s">
        <v>16</v>
      </c>
      <c r="G93" t="s">
        <v>163</v>
      </c>
      <c r="H93" s="12"/>
      <c r="Q93" s="3"/>
      <c r="S93" s="3"/>
    </row>
    <row r="94" spans="1:19" x14ac:dyDescent="0.2">
      <c r="A94" t="s">
        <v>69</v>
      </c>
      <c r="B94" s="11">
        <v>-15200000</v>
      </c>
      <c r="C94" t="s">
        <v>22</v>
      </c>
      <c r="D94" t="s">
        <v>6</v>
      </c>
      <c r="F94" t="s">
        <v>16</v>
      </c>
      <c r="G94" t="s">
        <v>162</v>
      </c>
      <c r="H94" s="12"/>
      <c r="I94" s="13"/>
    </row>
    <row r="95" spans="1:19" x14ac:dyDescent="0.2">
      <c r="A95" t="s">
        <v>70</v>
      </c>
      <c r="B95" s="11">
        <v>-16000</v>
      </c>
      <c r="C95" t="s">
        <v>22</v>
      </c>
      <c r="D95" t="s">
        <v>6</v>
      </c>
      <c r="F95" t="s">
        <v>16</v>
      </c>
      <c r="G95" t="s">
        <v>161</v>
      </c>
      <c r="H95" s="12"/>
    </row>
    <row r="96" spans="1:19" x14ac:dyDescent="0.2">
      <c r="A96" t="s">
        <v>71</v>
      </c>
      <c r="B96" s="11">
        <v>-10000</v>
      </c>
      <c r="C96" t="s">
        <v>22</v>
      </c>
      <c r="D96" t="s">
        <v>6</v>
      </c>
      <c r="F96" t="s">
        <v>16</v>
      </c>
      <c r="G96" t="s">
        <v>160</v>
      </c>
      <c r="H96" s="12"/>
    </row>
    <row r="97" spans="1:13" x14ac:dyDescent="0.2">
      <c r="A97" t="s">
        <v>72</v>
      </c>
      <c r="B97" s="11">
        <v>-2400000</v>
      </c>
      <c r="C97" t="s">
        <v>22</v>
      </c>
      <c r="D97" t="s">
        <v>6</v>
      </c>
      <c r="F97" t="s">
        <v>16</v>
      </c>
      <c r="G97" t="s">
        <v>159</v>
      </c>
      <c r="H97" s="12"/>
    </row>
    <row r="98" spans="1:13" x14ac:dyDescent="0.2">
      <c r="A98" t="s">
        <v>73</v>
      </c>
      <c r="B98" s="11">
        <v>-46000</v>
      </c>
      <c r="C98" t="s">
        <v>8</v>
      </c>
      <c r="D98" t="s">
        <v>6</v>
      </c>
      <c r="F98" t="s">
        <v>16</v>
      </c>
      <c r="G98" t="s">
        <v>61</v>
      </c>
      <c r="H98" s="12"/>
    </row>
    <row r="100" spans="1:13" ht="16" x14ac:dyDescent="0.2">
      <c r="A100" s="1" t="s">
        <v>0</v>
      </c>
      <c r="B100" s="1" t="s">
        <v>117</v>
      </c>
    </row>
    <row r="101" spans="1:13" x14ac:dyDescent="0.2">
      <c r="A101" t="s">
        <v>1</v>
      </c>
      <c r="B101">
        <v>1</v>
      </c>
    </row>
    <row r="102" spans="1:13" x14ac:dyDescent="0.2">
      <c r="A102" t="s">
        <v>2</v>
      </c>
      <c r="B102" t="s">
        <v>17</v>
      </c>
    </row>
    <row r="103" spans="1:13" x14ac:dyDescent="0.2">
      <c r="A103" t="s">
        <v>3</v>
      </c>
      <c r="B103" t="s">
        <v>4</v>
      </c>
    </row>
    <row r="104" spans="1:13" x14ac:dyDescent="0.2">
      <c r="A104" t="s">
        <v>5</v>
      </c>
      <c r="B104" t="s">
        <v>6</v>
      </c>
    </row>
    <row r="105" spans="1:13" x14ac:dyDescent="0.2">
      <c r="A105" t="s">
        <v>7</v>
      </c>
      <c r="B105" t="s">
        <v>8</v>
      </c>
    </row>
    <row r="106" spans="1:13" x14ac:dyDescent="0.2">
      <c r="A106" t="s">
        <v>9</v>
      </c>
      <c r="B106" t="s">
        <v>116</v>
      </c>
    </row>
    <row r="107" spans="1:13" x14ac:dyDescent="0.2">
      <c r="A107" t="s">
        <v>19</v>
      </c>
      <c r="B107" t="s">
        <v>41</v>
      </c>
    </row>
    <row r="108" spans="1:13" ht="16" x14ac:dyDescent="0.2">
      <c r="A108" s="1" t="s">
        <v>10</v>
      </c>
    </row>
    <row r="109" spans="1:13" x14ac:dyDescent="0.2">
      <c r="A109" s="5" t="s">
        <v>11</v>
      </c>
      <c r="B109" s="5" t="s">
        <v>12</v>
      </c>
      <c r="C109" s="5" t="s">
        <v>7</v>
      </c>
      <c r="D109" s="5" t="s">
        <v>5</v>
      </c>
      <c r="E109" s="5" t="s">
        <v>13</v>
      </c>
      <c r="F109" s="5" t="s">
        <v>3</v>
      </c>
      <c r="G109" s="5" t="s">
        <v>2</v>
      </c>
      <c r="H109" s="5" t="s">
        <v>9</v>
      </c>
      <c r="I109" s="5" t="s">
        <v>180</v>
      </c>
      <c r="J109" s="5" t="s">
        <v>181</v>
      </c>
      <c r="K109" s="5" t="s">
        <v>225</v>
      </c>
      <c r="L109" s="5" t="s">
        <v>226</v>
      </c>
      <c r="M109" s="5" t="s">
        <v>190</v>
      </c>
    </row>
    <row r="110" spans="1:13" x14ac:dyDescent="0.2">
      <c r="A110" t="s">
        <v>117</v>
      </c>
      <c r="B110">
        <v>1</v>
      </c>
      <c r="C110" t="s">
        <v>8</v>
      </c>
      <c r="D110" t="s">
        <v>6</v>
      </c>
      <c r="F110" t="s">
        <v>15</v>
      </c>
      <c r="G110" t="s">
        <v>17</v>
      </c>
    </row>
    <row r="111" spans="1:13" ht="16"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3" x14ac:dyDescent="0.2">
      <c r="A112" t="s">
        <v>118</v>
      </c>
      <c r="B112">
        <f>1/(100000000*20)</f>
        <v>5.0000000000000003E-10</v>
      </c>
      <c r="C112" t="s">
        <v>8</v>
      </c>
      <c r="D112" t="s">
        <v>5</v>
      </c>
      <c r="F112" t="s">
        <v>16</v>
      </c>
      <c r="G112" t="s">
        <v>64</v>
      </c>
      <c r="H112" t="s">
        <v>77</v>
      </c>
      <c r="I112">
        <v>5</v>
      </c>
      <c r="J112" s="6">
        <f>B112</f>
        <v>5.0000000000000003E-10</v>
      </c>
      <c r="K112">
        <f>1/(100000000*25)</f>
        <v>4.0000000000000001E-10</v>
      </c>
      <c r="L112" s="6">
        <f>1/(100000000*15)</f>
        <v>6.6666666666666664E-10</v>
      </c>
    </row>
    <row r="113" spans="1:13" x14ac:dyDescent="0.2">
      <c r="A113" t="s">
        <v>133</v>
      </c>
      <c r="B113">
        <f>-1/(100000000*20)</f>
        <v>-5.0000000000000003E-10</v>
      </c>
      <c r="C113" t="s">
        <v>8</v>
      </c>
      <c r="D113" t="s">
        <v>5</v>
      </c>
      <c r="F113" t="s">
        <v>16</v>
      </c>
      <c r="G113" t="s">
        <v>64</v>
      </c>
      <c r="H113" t="s">
        <v>78</v>
      </c>
      <c r="I113">
        <v>5</v>
      </c>
      <c r="J113">
        <f>-1/(100000000*20)</f>
        <v>-5.0000000000000003E-10</v>
      </c>
      <c r="K113">
        <f>-1/(100000000*15)</f>
        <v>-6.6666666666666664E-10</v>
      </c>
      <c r="L113">
        <f>-1/(100000000*25)</f>
        <v>-4.0000000000000001E-10</v>
      </c>
      <c r="M113" t="b">
        <v>1</v>
      </c>
    </row>
    <row r="114" spans="1:13" x14ac:dyDescent="0.2">
      <c r="A114" t="s">
        <v>79</v>
      </c>
      <c r="B114">
        <v>0.5</v>
      </c>
      <c r="C114" t="s">
        <v>8</v>
      </c>
      <c r="D114" t="s">
        <v>24</v>
      </c>
      <c r="F114" t="s">
        <v>16</v>
      </c>
      <c r="G114" t="s">
        <v>80</v>
      </c>
      <c r="H114" t="s">
        <v>233</v>
      </c>
      <c r="I114">
        <v>5</v>
      </c>
      <c r="J114">
        <v>0.5</v>
      </c>
      <c r="K114">
        <v>0.5</v>
      </c>
      <c r="L114">
        <v>0.7</v>
      </c>
    </row>
    <row r="115" spans="1:13" x14ac:dyDescent="0.2">
      <c r="A115" t="s">
        <v>81</v>
      </c>
      <c r="B115">
        <v>5.4</v>
      </c>
      <c r="C115" t="s">
        <v>135</v>
      </c>
      <c r="D115" t="s">
        <v>23</v>
      </c>
      <c r="F115" t="s">
        <v>16</v>
      </c>
      <c r="G115" t="s">
        <v>166</v>
      </c>
      <c r="H115" t="s">
        <v>232</v>
      </c>
      <c r="I115">
        <v>5</v>
      </c>
      <c r="J115">
        <v>5.4</v>
      </c>
      <c r="K115">
        <v>5.4</v>
      </c>
      <c r="L115">
        <v>11.9</v>
      </c>
    </row>
    <row r="116" spans="1:13" x14ac:dyDescent="0.2">
      <c r="A116" t="s">
        <v>40</v>
      </c>
      <c r="B116">
        <v>1</v>
      </c>
      <c r="D116" t="s">
        <v>6</v>
      </c>
      <c r="E116" t="s">
        <v>38</v>
      </c>
      <c r="F116" t="s">
        <v>21</v>
      </c>
      <c r="H116" t="s">
        <v>174</v>
      </c>
    </row>
    <row r="118" spans="1:13" ht="16" x14ac:dyDescent="0.2">
      <c r="A118" s="1" t="s">
        <v>0</v>
      </c>
      <c r="B118" s="1" t="s">
        <v>169</v>
      </c>
    </row>
    <row r="119" spans="1:13" x14ac:dyDescent="0.2">
      <c r="A119" t="s">
        <v>1</v>
      </c>
      <c r="B119">
        <v>1</v>
      </c>
    </row>
    <row r="120" spans="1:13" x14ac:dyDescent="0.2">
      <c r="A120" t="s">
        <v>2</v>
      </c>
      <c r="B120" t="s">
        <v>17</v>
      </c>
    </row>
    <row r="121" spans="1:13" x14ac:dyDescent="0.2">
      <c r="A121" t="s">
        <v>3</v>
      </c>
      <c r="B121" t="s">
        <v>4</v>
      </c>
    </row>
    <row r="122" spans="1:13" x14ac:dyDescent="0.2">
      <c r="A122" t="s">
        <v>5</v>
      </c>
      <c r="B122" t="s">
        <v>6</v>
      </c>
    </row>
    <row r="123" spans="1:13" x14ac:dyDescent="0.2">
      <c r="A123" t="s">
        <v>7</v>
      </c>
      <c r="B123" t="s">
        <v>8</v>
      </c>
    </row>
    <row r="124" spans="1:13" x14ac:dyDescent="0.2">
      <c r="A124" t="s">
        <v>9</v>
      </c>
      <c r="B124" t="s">
        <v>220</v>
      </c>
    </row>
    <row r="125" spans="1:13" x14ac:dyDescent="0.2">
      <c r="A125" t="s">
        <v>19</v>
      </c>
      <c r="B125" t="s">
        <v>231</v>
      </c>
    </row>
    <row r="126" spans="1:13" ht="16" x14ac:dyDescent="0.2">
      <c r="A126" s="1" t="s">
        <v>10</v>
      </c>
    </row>
    <row r="127" spans="1:13" x14ac:dyDescent="0.2">
      <c r="A127" t="s">
        <v>11</v>
      </c>
      <c r="B127" t="s">
        <v>12</v>
      </c>
      <c r="C127" t="s">
        <v>7</v>
      </c>
      <c r="D127" t="s">
        <v>5</v>
      </c>
      <c r="E127" t="s">
        <v>13</v>
      </c>
      <c r="F127" t="s">
        <v>3</v>
      </c>
      <c r="G127" t="s">
        <v>2</v>
      </c>
      <c r="H127" t="s">
        <v>9</v>
      </c>
      <c r="I127" t="s">
        <v>180</v>
      </c>
      <c r="J127" t="s">
        <v>181</v>
      </c>
      <c r="K127" t="s">
        <v>225</v>
      </c>
      <c r="L127" t="s">
        <v>226</v>
      </c>
      <c r="M127" s="5" t="s">
        <v>190</v>
      </c>
    </row>
    <row r="128" spans="1:13" x14ac:dyDescent="0.2">
      <c r="A128" t="s">
        <v>169</v>
      </c>
      <c r="B128">
        <v>1</v>
      </c>
      <c r="C128" t="s">
        <v>8</v>
      </c>
      <c r="D128" t="s">
        <v>6</v>
      </c>
      <c r="F128" t="s">
        <v>15</v>
      </c>
      <c r="G128" t="s">
        <v>17</v>
      </c>
    </row>
    <row r="129" spans="1:13" ht="16"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3" x14ac:dyDescent="0.2">
      <c r="A130" t="s">
        <v>118</v>
      </c>
      <c r="B130">
        <f>1/(100000000*20)</f>
        <v>5.0000000000000003E-10</v>
      </c>
      <c r="C130" t="s">
        <v>8</v>
      </c>
      <c r="D130" t="s">
        <v>5</v>
      </c>
      <c r="F130" t="s">
        <v>16</v>
      </c>
      <c r="G130" t="s">
        <v>64</v>
      </c>
      <c r="H130" t="s">
        <v>77</v>
      </c>
      <c r="I130">
        <v>5</v>
      </c>
      <c r="J130" s="6">
        <f>B130</f>
        <v>5.0000000000000003E-10</v>
      </c>
      <c r="K130">
        <f>1/(100000000*25)</f>
        <v>4.0000000000000001E-10</v>
      </c>
      <c r="L130" s="6">
        <f>1/(100000000*15)</f>
        <v>6.6666666666666664E-10</v>
      </c>
    </row>
    <row r="131" spans="1:13" x14ac:dyDescent="0.2">
      <c r="A131" t="s">
        <v>133</v>
      </c>
      <c r="B131">
        <f>-1/(100000000*20)</f>
        <v>-5.0000000000000003E-10</v>
      </c>
      <c r="C131" t="s">
        <v>8</v>
      </c>
      <c r="D131" t="s">
        <v>5</v>
      </c>
      <c r="F131" t="s">
        <v>16</v>
      </c>
      <c r="G131" t="s">
        <v>64</v>
      </c>
      <c r="H131" t="s">
        <v>78</v>
      </c>
      <c r="I131">
        <v>5</v>
      </c>
      <c r="J131">
        <f>-1/(100000000*20)</f>
        <v>-5.0000000000000003E-10</v>
      </c>
      <c r="K131">
        <f>-1/(100000000*15)</f>
        <v>-6.6666666666666664E-10</v>
      </c>
      <c r="L131">
        <f>-1/(100000000*25)</f>
        <v>-4.0000000000000001E-10</v>
      </c>
      <c r="M131" t="b">
        <v>1</v>
      </c>
    </row>
    <row r="132" spans="1:13" x14ac:dyDescent="0.2">
      <c r="A132" t="s">
        <v>79</v>
      </c>
      <c r="B132">
        <v>0.5</v>
      </c>
      <c r="C132" t="s">
        <v>8</v>
      </c>
      <c r="D132" t="s">
        <v>24</v>
      </c>
      <c r="F132" t="s">
        <v>16</v>
      </c>
      <c r="G132" t="s">
        <v>80</v>
      </c>
      <c r="H132" t="s">
        <v>233</v>
      </c>
      <c r="I132">
        <v>5</v>
      </c>
      <c r="J132">
        <v>0.5</v>
      </c>
      <c r="K132">
        <v>0.5</v>
      </c>
      <c r="L132">
        <v>0.7</v>
      </c>
    </row>
    <row r="133" spans="1:13" x14ac:dyDescent="0.2">
      <c r="A133" t="s">
        <v>81</v>
      </c>
      <c r="B133">
        <v>5.4</v>
      </c>
      <c r="C133" t="s">
        <v>135</v>
      </c>
      <c r="D133" t="s">
        <v>23</v>
      </c>
      <c r="F133" t="s">
        <v>16</v>
      </c>
      <c r="G133" t="s">
        <v>166</v>
      </c>
      <c r="H133" t="s">
        <v>232</v>
      </c>
      <c r="I133">
        <v>5</v>
      </c>
      <c r="J133">
        <v>5.4</v>
      </c>
      <c r="K133">
        <v>5.4</v>
      </c>
      <c r="L133">
        <v>11.9</v>
      </c>
    </row>
    <row r="134" spans="1:13" ht="16" x14ac:dyDescent="0.2">
      <c r="A134" t="s">
        <v>100</v>
      </c>
      <c r="B134">
        <v>1</v>
      </c>
      <c r="C134" t="s">
        <v>8</v>
      </c>
      <c r="D134" t="s">
        <v>6</v>
      </c>
      <c r="F134" t="s">
        <v>16</v>
      </c>
      <c r="G134" s="8" t="s">
        <v>101</v>
      </c>
      <c r="H134" t="s">
        <v>168</v>
      </c>
    </row>
    <row r="135" spans="1:13" x14ac:dyDescent="0.2">
      <c r="A135" t="s">
        <v>40</v>
      </c>
      <c r="B135">
        <v>1</v>
      </c>
      <c r="D135" t="s">
        <v>6</v>
      </c>
      <c r="E135" t="s">
        <v>38</v>
      </c>
      <c r="F135" t="s">
        <v>21</v>
      </c>
      <c r="H135" t="s">
        <v>174</v>
      </c>
    </row>
    <row r="137" spans="1:13" ht="16" x14ac:dyDescent="0.2">
      <c r="A137" s="1" t="s">
        <v>0</v>
      </c>
      <c r="B137" s="1" t="s">
        <v>118</v>
      </c>
    </row>
    <row r="138" spans="1:13" x14ac:dyDescent="0.2">
      <c r="A138" t="s">
        <v>1</v>
      </c>
      <c r="B138">
        <v>1</v>
      </c>
    </row>
    <row r="139" spans="1:13" ht="16" x14ac:dyDescent="0.2">
      <c r="A139" t="s">
        <v>2</v>
      </c>
      <c r="B139" s="7" t="s">
        <v>64</v>
      </c>
    </row>
    <row r="140" spans="1:13" x14ac:dyDescent="0.2">
      <c r="A140" t="s">
        <v>3</v>
      </c>
      <c r="B140" t="s">
        <v>4</v>
      </c>
    </row>
    <row r="141" spans="1:13" x14ac:dyDescent="0.2">
      <c r="A141" t="s">
        <v>5</v>
      </c>
      <c r="B141" t="s">
        <v>5</v>
      </c>
    </row>
    <row r="142" spans="1:13" x14ac:dyDescent="0.2">
      <c r="A142" t="s">
        <v>7</v>
      </c>
      <c r="B142" t="s">
        <v>8</v>
      </c>
    </row>
    <row r="143" spans="1:13" x14ac:dyDescent="0.2">
      <c r="A143" t="s">
        <v>9</v>
      </c>
      <c r="B143" t="s">
        <v>218</v>
      </c>
    </row>
    <row r="144" spans="1:13" x14ac:dyDescent="0.2">
      <c r="A144" t="s">
        <v>19</v>
      </c>
      <c r="B144" t="s">
        <v>231</v>
      </c>
    </row>
    <row r="145" spans="1:8" ht="16" x14ac:dyDescent="0.2">
      <c r="A145" s="1" t="s">
        <v>10</v>
      </c>
    </row>
    <row r="146" spans="1:8" x14ac:dyDescent="0.2">
      <c r="A146" t="s">
        <v>11</v>
      </c>
      <c r="B146" t="s">
        <v>12</v>
      </c>
      <c r="C146" t="s">
        <v>7</v>
      </c>
      <c r="D146" t="s">
        <v>5</v>
      </c>
      <c r="E146" t="s">
        <v>13</v>
      </c>
      <c r="F146" t="s">
        <v>3</v>
      </c>
      <c r="G146" t="s">
        <v>2</v>
      </c>
      <c r="H146" t="s">
        <v>9</v>
      </c>
    </row>
    <row r="147" spans="1:8" ht="16" x14ac:dyDescent="0.2">
      <c r="A147" t="s">
        <v>118</v>
      </c>
      <c r="B147">
        <v>1</v>
      </c>
      <c r="C147" t="s">
        <v>8</v>
      </c>
      <c r="D147" t="s">
        <v>5</v>
      </c>
      <c r="F147" t="s">
        <v>15</v>
      </c>
      <c r="G147" s="7" t="s">
        <v>64</v>
      </c>
    </row>
    <row r="148" spans="1:8" x14ac:dyDescent="0.2">
      <c r="A148" t="s">
        <v>203</v>
      </c>
      <c r="B148">
        <v>8000</v>
      </c>
      <c r="C148" t="s">
        <v>22</v>
      </c>
      <c r="D148" t="s">
        <v>50</v>
      </c>
      <c r="F148" t="s">
        <v>16</v>
      </c>
      <c r="G148" t="s">
        <v>205</v>
      </c>
      <c r="H148" t="s">
        <v>122</v>
      </c>
    </row>
    <row r="149" spans="1:8" x14ac:dyDescent="0.2">
      <c r="A149" t="s">
        <v>106</v>
      </c>
      <c r="B149">
        <v>942000</v>
      </c>
      <c r="C149" t="s">
        <v>18</v>
      </c>
      <c r="D149" t="s">
        <v>6</v>
      </c>
      <c r="F149" t="s">
        <v>16</v>
      </c>
      <c r="G149" t="s">
        <v>34</v>
      </c>
      <c r="H149" t="s">
        <v>122</v>
      </c>
    </row>
    <row r="150" spans="1:8" x14ac:dyDescent="0.2">
      <c r="A150" t="s">
        <v>203</v>
      </c>
      <c r="B150">
        <v>6000</v>
      </c>
      <c r="C150" t="s">
        <v>22</v>
      </c>
      <c r="D150" t="s">
        <v>50</v>
      </c>
      <c r="F150" t="s">
        <v>16</v>
      </c>
      <c r="G150" t="s">
        <v>205</v>
      </c>
      <c r="H150" t="s">
        <v>123</v>
      </c>
    </row>
    <row r="151" spans="1:8" x14ac:dyDescent="0.2">
      <c r="A151" t="s">
        <v>106</v>
      </c>
      <c r="B151">
        <v>548000.00000000012</v>
      </c>
      <c r="C151" t="s">
        <v>18</v>
      </c>
      <c r="D151" s="10" t="s">
        <v>6</v>
      </c>
      <c r="F151" t="s">
        <v>16</v>
      </c>
      <c r="G151" t="s">
        <v>34</v>
      </c>
      <c r="H151" t="s">
        <v>123</v>
      </c>
    </row>
    <row r="152" spans="1:8" x14ac:dyDescent="0.2">
      <c r="A152" t="s">
        <v>43</v>
      </c>
      <c r="B152">
        <v>120000</v>
      </c>
      <c r="C152" t="s">
        <v>18</v>
      </c>
      <c r="D152" s="10" t="s">
        <v>6</v>
      </c>
      <c r="F152" t="s">
        <v>16</v>
      </c>
      <c r="G152" t="s">
        <v>31</v>
      </c>
      <c r="H152" t="s">
        <v>123</v>
      </c>
    </row>
    <row r="153" spans="1:8" x14ac:dyDescent="0.2">
      <c r="A153" t="s">
        <v>119</v>
      </c>
      <c r="B153">
        <v>16000</v>
      </c>
      <c r="C153" t="s">
        <v>18</v>
      </c>
      <c r="D153" s="10" t="s">
        <v>6</v>
      </c>
      <c r="F153" t="s">
        <v>16</v>
      </c>
      <c r="G153" t="s">
        <v>128</v>
      </c>
      <c r="H153" t="s">
        <v>123</v>
      </c>
    </row>
    <row r="154" spans="1:8" x14ac:dyDescent="0.2">
      <c r="A154" t="s">
        <v>60</v>
      </c>
      <c r="B154">
        <v>276000.00000000006</v>
      </c>
      <c r="C154" t="s">
        <v>18</v>
      </c>
      <c r="D154" s="10" t="s">
        <v>6</v>
      </c>
      <c r="F154" t="s">
        <v>16</v>
      </c>
      <c r="G154" t="s">
        <v>132</v>
      </c>
      <c r="H154" t="s">
        <v>124</v>
      </c>
    </row>
    <row r="155" spans="1:8" x14ac:dyDescent="0.2">
      <c r="A155" t="s">
        <v>44</v>
      </c>
      <c r="B155">
        <v>224000</v>
      </c>
      <c r="C155" t="s">
        <v>8</v>
      </c>
      <c r="D155" s="10" t="s">
        <v>6</v>
      </c>
      <c r="F155" t="s">
        <v>16</v>
      </c>
      <c r="G155" t="s">
        <v>51</v>
      </c>
      <c r="H155" t="s">
        <v>124</v>
      </c>
    </row>
    <row r="156" spans="1:8" x14ac:dyDescent="0.2">
      <c r="A156" t="s">
        <v>119</v>
      </c>
      <c r="B156">
        <v>10000</v>
      </c>
      <c r="C156" t="s">
        <v>18</v>
      </c>
      <c r="D156" s="10" t="s">
        <v>6</v>
      </c>
      <c r="F156" t="s">
        <v>16</v>
      </c>
      <c r="G156" t="s">
        <v>128</v>
      </c>
      <c r="H156" t="s">
        <v>124</v>
      </c>
    </row>
    <row r="157" spans="1:8" x14ac:dyDescent="0.2">
      <c r="A157" t="s">
        <v>120</v>
      </c>
      <c r="B157">
        <v>12000</v>
      </c>
      <c r="C157" t="s">
        <v>8</v>
      </c>
      <c r="D157" s="10" t="s">
        <v>6</v>
      </c>
      <c r="F157" t="s">
        <v>16</v>
      </c>
      <c r="G157" t="s">
        <v>129</v>
      </c>
      <c r="H157" t="s">
        <v>124</v>
      </c>
    </row>
    <row r="158" spans="1:8" x14ac:dyDescent="0.2">
      <c r="A158" t="s">
        <v>156</v>
      </c>
      <c r="B158">
        <v>10000</v>
      </c>
      <c r="C158" t="s">
        <v>18</v>
      </c>
      <c r="D158" s="10" t="s">
        <v>6</v>
      </c>
      <c r="F158" t="s">
        <v>16</v>
      </c>
      <c r="G158" t="s">
        <v>157</v>
      </c>
      <c r="H158" t="s">
        <v>124</v>
      </c>
    </row>
    <row r="159" spans="1:8" x14ac:dyDescent="0.2">
      <c r="A159" t="s">
        <v>59</v>
      </c>
      <c r="B159">
        <v>160000</v>
      </c>
      <c r="C159" t="s">
        <v>18</v>
      </c>
      <c r="D159" s="10" t="s">
        <v>6</v>
      </c>
      <c r="F159" t="s">
        <v>16</v>
      </c>
      <c r="G159" t="s">
        <v>61</v>
      </c>
      <c r="H159" t="s">
        <v>124</v>
      </c>
    </row>
    <row r="160" spans="1:8" x14ac:dyDescent="0.2">
      <c r="A160" t="s">
        <v>121</v>
      </c>
      <c r="B160">
        <v>10000</v>
      </c>
      <c r="C160" t="s">
        <v>8</v>
      </c>
      <c r="D160" s="10" t="s">
        <v>6</v>
      </c>
      <c r="F160" t="s">
        <v>16</v>
      </c>
      <c r="G160" t="s">
        <v>130</v>
      </c>
      <c r="H160" t="s">
        <v>124</v>
      </c>
    </row>
    <row r="161" spans="1:8" x14ac:dyDescent="0.2">
      <c r="A161" t="s">
        <v>44</v>
      </c>
      <c r="B161">
        <v>338000</v>
      </c>
      <c r="C161" t="s">
        <v>8</v>
      </c>
      <c r="D161" s="10" t="s">
        <v>6</v>
      </c>
      <c r="F161" t="s">
        <v>16</v>
      </c>
      <c r="G161" t="s">
        <v>51</v>
      </c>
      <c r="H161" t="s">
        <v>126</v>
      </c>
    </row>
    <row r="162" spans="1:8" x14ac:dyDescent="0.2">
      <c r="A162" t="s">
        <v>43</v>
      </c>
      <c r="B162">
        <v>28000</v>
      </c>
      <c r="C162" t="s">
        <v>18</v>
      </c>
      <c r="D162" s="10" t="s">
        <v>6</v>
      </c>
      <c r="F162" t="s">
        <v>16</v>
      </c>
      <c r="G162" t="s">
        <v>31</v>
      </c>
      <c r="H162" t="s">
        <v>126</v>
      </c>
    </row>
    <row r="163" spans="1:8" x14ac:dyDescent="0.2">
      <c r="A163" t="s">
        <v>125</v>
      </c>
      <c r="B163">
        <v>94000</v>
      </c>
      <c r="C163" t="s">
        <v>18</v>
      </c>
      <c r="D163" s="10" t="s">
        <v>6</v>
      </c>
      <c r="F163" t="s">
        <v>16</v>
      </c>
      <c r="G163" t="s">
        <v>131</v>
      </c>
      <c r="H163" t="s">
        <v>126</v>
      </c>
    </row>
    <row r="164" spans="1:8" x14ac:dyDescent="0.2">
      <c r="A164" t="s">
        <v>120</v>
      </c>
      <c r="B164">
        <v>10000</v>
      </c>
      <c r="C164" t="s">
        <v>8</v>
      </c>
      <c r="D164" s="10" t="s">
        <v>6</v>
      </c>
      <c r="F164" t="s">
        <v>16</v>
      </c>
      <c r="G164" t="s">
        <v>129</v>
      </c>
      <c r="H164" t="s">
        <v>126</v>
      </c>
    </row>
    <row r="165" spans="1:8" x14ac:dyDescent="0.2">
      <c r="A165" t="s">
        <v>156</v>
      </c>
      <c r="B165">
        <v>10000</v>
      </c>
      <c r="C165" t="s">
        <v>18</v>
      </c>
      <c r="D165" s="10" t="s">
        <v>6</v>
      </c>
      <c r="F165" t="s">
        <v>16</v>
      </c>
      <c r="G165" t="s">
        <v>157</v>
      </c>
      <c r="H165" t="s">
        <v>126</v>
      </c>
    </row>
    <row r="166" spans="1:8" x14ac:dyDescent="0.2">
      <c r="A166" t="s">
        <v>44</v>
      </c>
      <c r="B166">
        <v>22000</v>
      </c>
      <c r="C166" t="s">
        <v>8</v>
      </c>
      <c r="D166" s="10" t="s">
        <v>6</v>
      </c>
      <c r="F166" t="s">
        <v>16</v>
      </c>
      <c r="G166" t="s">
        <v>51</v>
      </c>
      <c r="H166" t="s">
        <v>127</v>
      </c>
    </row>
    <row r="167" spans="1:8" x14ac:dyDescent="0.2">
      <c r="A167" t="s">
        <v>43</v>
      </c>
      <c r="B167">
        <v>12000</v>
      </c>
      <c r="C167" t="s">
        <v>18</v>
      </c>
      <c r="D167" s="10" t="s">
        <v>6</v>
      </c>
      <c r="F167" t="s">
        <v>16</v>
      </c>
      <c r="G167" t="s">
        <v>31</v>
      </c>
      <c r="H167" t="s">
        <v>127</v>
      </c>
    </row>
    <row r="168" spans="1:8" x14ac:dyDescent="0.2">
      <c r="A168" t="s">
        <v>210</v>
      </c>
      <c r="B168">
        <f>7838/100000000/20</f>
        <v>3.9190000000000001E-6</v>
      </c>
      <c r="D168" t="s">
        <v>211</v>
      </c>
      <c r="E168" t="s">
        <v>215</v>
      </c>
      <c r="F168" t="s">
        <v>21</v>
      </c>
      <c r="H168" t="s">
        <v>212</v>
      </c>
    </row>
    <row r="169" spans="1:8" x14ac:dyDescent="0.2">
      <c r="A169" t="s">
        <v>213</v>
      </c>
      <c r="B169">
        <f>7838/100000000</f>
        <v>7.8380000000000005E-5</v>
      </c>
      <c r="D169" t="s">
        <v>214</v>
      </c>
      <c r="E169" t="s">
        <v>215</v>
      </c>
      <c r="F169" t="s">
        <v>21</v>
      </c>
      <c r="H169" t="s">
        <v>216</v>
      </c>
    </row>
    <row r="170" spans="1:8" x14ac:dyDescent="0.2">
      <c r="A170" t="s">
        <v>217</v>
      </c>
      <c r="B170">
        <f>7838/100000000</f>
        <v>7.8380000000000005E-5</v>
      </c>
      <c r="D170" t="s">
        <v>214</v>
      </c>
      <c r="E170" t="s">
        <v>215</v>
      </c>
      <c r="F170" t="s">
        <v>21</v>
      </c>
      <c r="H170" t="s">
        <v>216</v>
      </c>
    </row>
    <row r="171" spans="1:8" x14ac:dyDescent="0.2">
      <c r="D171" s="10"/>
    </row>
    <row r="172" spans="1:8" ht="16" x14ac:dyDescent="0.2">
      <c r="A172" s="1" t="s">
        <v>0</v>
      </c>
      <c r="B172" s="1" t="s">
        <v>133</v>
      </c>
    </row>
    <row r="173" spans="1:8" x14ac:dyDescent="0.2">
      <c r="A173" t="s">
        <v>1</v>
      </c>
      <c r="B173">
        <v>1</v>
      </c>
    </row>
    <row r="174" spans="1:8" ht="16" x14ac:dyDescent="0.2">
      <c r="A174" t="s">
        <v>2</v>
      </c>
      <c r="B174" s="7" t="s">
        <v>64</v>
      </c>
    </row>
    <row r="175" spans="1:8" x14ac:dyDescent="0.2">
      <c r="A175" t="s">
        <v>3</v>
      </c>
      <c r="B175" t="s">
        <v>4</v>
      </c>
    </row>
    <row r="176" spans="1:8" x14ac:dyDescent="0.2">
      <c r="A176" t="s">
        <v>5</v>
      </c>
      <c r="B176" t="s">
        <v>5</v>
      </c>
    </row>
    <row r="177" spans="1:19" x14ac:dyDescent="0.2">
      <c r="A177" t="s">
        <v>7</v>
      </c>
      <c r="B177" t="s">
        <v>8</v>
      </c>
    </row>
    <row r="178" spans="1:19" x14ac:dyDescent="0.2">
      <c r="A178" t="s">
        <v>9</v>
      </c>
      <c r="B178" t="s">
        <v>116</v>
      </c>
    </row>
    <row r="179" spans="1:19" x14ac:dyDescent="0.2">
      <c r="A179" t="s">
        <v>19</v>
      </c>
      <c r="B179" t="s">
        <v>231</v>
      </c>
    </row>
    <row r="180" spans="1:19" ht="16" x14ac:dyDescent="0.2">
      <c r="A180" s="1" t="s">
        <v>10</v>
      </c>
    </row>
    <row r="181" spans="1:19" x14ac:dyDescent="0.2">
      <c r="A181" t="s">
        <v>11</v>
      </c>
      <c r="B181" t="s">
        <v>12</v>
      </c>
      <c r="C181" t="s">
        <v>7</v>
      </c>
      <c r="D181" t="s">
        <v>5</v>
      </c>
      <c r="E181" t="s">
        <v>13</v>
      </c>
      <c r="F181" t="s">
        <v>3</v>
      </c>
      <c r="G181" t="s">
        <v>2</v>
      </c>
      <c r="H181" t="s">
        <v>9</v>
      </c>
    </row>
    <row r="182" spans="1:19" ht="16" x14ac:dyDescent="0.2">
      <c r="A182" t="s">
        <v>133</v>
      </c>
      <c r="B182">
        <v>-1</v>
      </c>
      <c r="C182" t="s">
        <v>8</v>
      </c>
      <c r="D182" t="s">
        <v>5</v>
      </c>
      <c r="F182" t="s">
        <v>15</v>
      </c>
      <c r="G182" s="7" t="s">
        <v>64</v>
      </c>
    </row>
    <row r="183" spans="1:19" x14ac:dyDescent="0.2">
      <c r="A183" t="s">
        <v>66</v>
      </c>
      <c r="B183">
        <v>-29400000</v>
      </c>
      <c r="C183" t="s">
        <v>135</v>
      </c>
      <c r="D183" t="s">
        <v>6</v>
      </c>
      <c r="F183" t="s">
        <v>16</v>
      </c>
      <c r="G183" t="s">
        <v>165</v>
      </c>
      <c r="Q183" s="4"/>
      <c r="S183" s="4"/>
    </row>
    <row r="184" spans="1:19" x14ac:dyDescent="0.2">
      <c r="A184" t="s">
        <v>67</v>
      </c>
      <c r="B184">
        <v>-2140000</v>
      </c>
      <c r="C184" t="s">
        <v>22</v>
      </c>
      <c r="D184" t="s">
        <v>6</v>
      </c>
      <c r="F184" t="s">
        <v>16</v>
      </c>
      <c r="G184" t="s">
        <v>164</v>
      </c>
      <c r="Q184" s="3"/>
      <c r="S184" s="3"/>
    </row>
    <row r="185" spans="1:19" x14ac:dyDescent="0.2">
      <c r="A185" t="s">
        <v>68</v>
      </c>
      <c r="B185">
        <v>-116000</v>
      </c>
      <c r="C185" t="s">
        <v>22</v>
      </c>
      <c r="D185" t="s">
        <v>6</v>
      </c>
      <c r="F185" t="s">
        <v>16</v>
      </c>
      <c r="G185" t="s">
        <v>163</v>
      </c>
      <c r="Q185" s="3"/>
      <c r="S185" s="3"/>
    </row>
    <row r="186" spans="1:19" x14ac:dyDescent="0.2">
      <c r="A186" t="s">
        <v>73</v>
      </c>
      <c r="B186">
        <v>-143999.99999999997</v>
      </c>
      <c r="C186" t="s">
        <v>8</v>
      </c>
      <c r="D186" t="s">
        <v>6</v>
      </c>
      <c r="F186" t="s">
        <v>16</v>
      </c>
      <c r="G186" t="s">
        <v>61</v>
      </c>
    </row>
    <row r="187" spans="1:19" x14ac:dyDescent="0.2">
      <c r="A187" t="s">
        <v>206</v>
      </c>
      <c r="B187">
        <v>-6000000</v>
      </c>
      <c r="C187" t="s">
        <v>27</v>
      </c>
      <c r="D187" t="s">
        <v>6</v>
      </c>
      <c r="F187" t="s">
        <v>16</v>
      </c>
      <c r="G187" t="s">
        <v>28</v>
      </c>
    </row>
    <row r="188" spans="1:19" x14ac:dyDescent="0.2">
      <c r="A188" t="s">
        <v>113</v>
      </c>
      <c r="B188">
        <v>-20000</v>
      </c>
      <c r="C188" t="s">
        <v>135</v>
      </c>
      <c r="D188" t="s">
        <v>6</v>
      </c>
      <c r="F188" t="s">
        <v>16</v>
      </c>
      <c r="G188" t="s">
        <v>155</v>
      </c>
    </row>
    <row r="189" spans="1:19" x14ac:dyDescent="0.2">
      <c r="A189" t="s">
        <v>134</v>
      </c>
      <c r="B189">
        <v>-26000</v>
      </c>
      <c r="C189" t="s">
        <v>135</v>
      </c>
      <c r="D189" t="s">
        <v>6</v>
      </c>
      <c r="F189" t="s">
        <v>16</v>
      </c>
      <c r="G189" t="s">
        <v>154</v>
      </c>
    </row>
    <row r="190" spans="1:19" ht="16" x14ac:dyDescent="0.2">
      <c r="G190" s="7"/>
    </row>
    <row r="191" spans="1:19" ht="16" x14ac:dyDescent="0.2">
      <c r="A191" s="1" t="s">
        <v>0</v>
      </c>
      <c r="B191" s="1" t="s">
        <v>82</v>
      </c>
    </row>
    <row r="192" spans="1:19" x14ac:dyDescent="0.2">
      <c r="A192" t="s">
        <v>1</v>
      </c>
      <c r="B192">
        <v>1</v>
      </c>
    </row>
    <row r="193" spans="1:10" ht="16" x14ac:dyDescent="0.2">
      <c r="A193" t="s">
        <v>2</v>
      </c>
      <c r="B193" s="7" t="s">
        <v>83</v>
      </c>
    </row>
    <row r="194" spans="1:10" x14ac:dyDescent="0.2">
      <c r="A194" t="s">
        <v>3</v>
      </c>
      <c r="B194" t="s">
        <v>4</v>
      </c>
    </row>
    <row r="195" spans="1:10" x14ac:dyDescent="0.2">
      <c r="A195" t="s">
        <v>5</v>
      </c>
      <c r="B195" t="s">
        <v>6</v>
      </c>
    </row>
    <row r="196" spans="1:10" x14ac:dyDescent="0.2">
      <c r="A196" t="s">
        <v>7</v>
      </c>
      <c r="B196" t="s">
        <v>8</v>
      </c>
    </row>
    <row r="197" spans="1:10" x14ac:dyDescent="0.2">
      <c r="A197" t="s">
        <v>9</v>
      </c>
      <c r="B197" t="s">
        <v>176</v>
      </c>
    </row>
    <row r="198" spans="1:10" x14ac:dyDescent="0.2">
      <c r="A198" t="s">
        <v>19</v>
      </c>
      <c r="B198" t="s">
        <v>223</v>
      </c>
    </row>
    <row r="199" spans="1:10" ht="16" x14ac:dyDescent="0.2">
      <c r="A199" s="1" t="s">
        <v>10</v>
      </c>
    </row>
    <row r="200" spans="1:10" x14ac:dyDescent="0.2">
      <c r="A200" t="s">
        <v>11</v>
      </c>
      <c r="B200" t="s">
        <v>12</v>
      </c>
      <c r="C200" t="s">
        <v>7</v>
      </c>
      <c r="D200" t="s">
        <v>5</v>
      </c>
      <c r="E200" t="s">
        <v>13</v>
      </c>
      <c r="F200" t="s">
        <v>3</v>
      </c>
      <c r="G200" t="s">
        <v>2</v>
      </c>
      <c r="H200" t="s">
        <v>9</v>
      </c>
    </row>
    <row r="201" spans="1:10" ht="16" x14ac:dyDescent="0.2">
      <c r="A201" t="s">
        <v>82</v>
      </c>
      <c r="B201">
        <v>1</v>
      </c>
      <c r="C201" t="s">
        <v>8</v>
      </c>
      <c r="D201" t="s">
        <v>6</v>
      </c>
      <c r="F201" t="s">
        <v>15</v>
      </c>
      <c r="G201" s="7" t="s">
        <v>83</v>
      </c>
    </row>
    <row r="202" spans="1:10" ht="16" x14ac:dyDescent="0.2">
      <c r="A202" t="s">
        <v>221</v>
      </c>
      <c r="B202">
        <v>0.36</v>
      </c>
      <c r="C202" t="s">
        <v>8</v>
      </c>
      <c r="D202" t="s">
        <v>6</v>
      </c>
      <c r="F202" t="s">
        <v>16</v>
      </c>
      <c r="G202" s="7" t="s">
        <v>222</v>
      </c>
      <c r="H202" t="s">
        <v>99</v>
      </c>
    </row>
    <row r="203" spans="1:10" ht="16" x14ac:dyDescent="0.2">
      <c r="A203" t="s">
        <v>227</v>
      </c>
      <c r="B203">
        <v>0.64</v>
      </c>
      <c r="C203" t="s">
        <v>8</v>
      </c>
      <c r="D203" t="s">
        <v>6</v>
      </c>
      <c r="F203" t="s">
        <v>16</v>
      </c>
      <c r="G203" s="7" t="s">
        <v>228</v>
      </c>
      <c r="H203" t="s">
        <v>98</v>
      </c>
    </row>
    <row r="204" spans="1:10" x14ac:dyDescent="0.2">
      <c r="A204" t="s">
        <v>26</v>
      </c>
      <c r="B204">
        <v>-1</v>
      </c>
      <c r="C204" t="s">
        <v>27</v>
      </c>
      <c r="D204" t="s">
        <v>6</v>
      </c>
      <c r="F204" t="s">
        <v>16</v>
      </c>
      <c r="G204" t="s">
        <v>28</v>
      </c>
      <c r="H204" t="s">
        <v>78</v>
      </c>
    </row>
    <row r="205" spans="1:10" ht="16" x14ac:dyDescent="0.2">
      <c r="A205" s="2"/>
      <c r="J205" s="2"/>
    </row>
    <row r="206" spans="1:10" ht="16" x14ac:dyDescent="0.2">
      <c r="A206" s="1" t="s">
        <v>0</v>
      </c>
      <c r="B206" s="1" t="s">
        <v>221</v>
      </c>
    </row>
    <row r="207" spans="1:10" x14ac:dyDescent="0.2">
      <c r="A207" t="s">
        <v>1</v>
      </c>
      <c r="B207">
        <v>1</v>
      </c>
    </row>
    <row r="208" spans="1:10" ht="16" x14ac:dyDescent="0.2">
      <c r="A208" t="s">
        <v>2</v>
      </c>
      <c r="B208" s="22" t="s">
        <v>222</v>
      </c>
    </row>
    <row r="209" spans="1:13" x14ac:dyDescent="0.2">
      <c r="A209" t="s">
        <v>3</v>
      </c>
      <c r="B209" t="s">
        <v>4</v>
      </c>
    </row>
    <row r="210" spans="1:13" x14ac:dyDescent="0.2">
      <c r="A210" t="s">
        <v>5</v>
      </c>
      <c r="B210" t="s">
        <v>6</v>
      </c>
    </row>
    <row r="211" spans="1:13" x14ac:dyDescent="0.2">
      <c r="A211" t="s">
        <v>7</v>
      </c>
      <c r="B211" t="s">
        <v>8</v>
      </c>
    </row>
    <row r="212" spans="1:13" x14ac:dyDescent="0.2">
      <c r="A212" t="s">
        <v>9</v>
      </c>
      <c r="B212" t="s">
        <v>224</v>
      </c>
    </row>
    <row r="213" spans="1:13" x14ac:dyDescent="0.2">
      <c r="A213" t="s">
        <v>19</v>
      </c>
      <c r="B213" t="s">
        <v>223</v>
      </c>
    </row>
    <row r="214" spans="1:13" ht="16" x14ac:dyDescent="0.2">
      <c r="A214" s="1" t="s">
        <v>10</v>
      </c>
    </row>
    <row r="215" spans="1:13"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x14ac:dyDescent="0.2">
      <c r="A216" t="str">
        <f>B206</f>
        <v>polyethyleneimine (PEI) production, for sorbent-based direct air capture system</v>
      </c>
      <c r="B216">
        <v>1</v>
      </c>
      <c r="C216" t="s">
        <v>8</v>
      </c>
      <c r="D216" t="s">
        <v>6</v>
      </c>
      <c r="F216" t="s">
        <v>15</v>
      </c>
      <c r="G216" s="7" t="str">
        <f>B208</f>
        <v>polyethyleneimine</v>
      </c>
    </row>
    <row r="217" spans="1:13"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x14ac:dyDescent="0.2">
      <c r="A219" t="s">
        <v>94</v>
      </c>
      <c r="B219">
        <f t="shared" si="0"/>
        <v>2.59</v>
      </c>
      <c r="C219" t="s">
        <v>18</v>
      </c>
      <c r="D219" t="s">
        <v>6</v>
      </c>
      <c r="F219" t="s">
        <v>16</v>
      </c>
      <c r="G219" t="s">
        <v>146</v>
      </c>
      <c r="I219">
        <v>5</v>
      </c>
      <c r="J219">
        <f t="shared" si="1"/>
        <v>2.59</v>
      </c>
      <c r="K219">
        <v>1.86</v>
      </c>
      <c r="L219">
        <v>3.32</v>
      </c>
    </row>
    <row r="220" spans="1:13" x14ac:dyDescent="0.2">
      <c r="A220" t="s">
        <v>95</v>
      </c>
      <c r="B220">
        <f t="shared" si="0"/>
        <v>0.19500000000000001</v>
      </c>
      <c r="C220" t="s">
        <v>27</v>
      </c>
      <c r="D220" t="s">
        <v>6</v>
      </c>
      <c r="F220" t="s">
        <v>16</v>
      </c>
      <c r="G220" t="s">
        <v>147</v>
      </c>
      <c r="I220">
        <v>5</v>
      </c>
      <c r="J220">
        <f t="shared" si="1"/>
        <v>0.19500000000000001</v>
      </c>
      <c r="K220">
        <v>0.16</v>
      </c>
      <c r="L220">
        <v>0.23</v>
      </c>
    </row>
    <row r="221" spans="1:13" x14ac:dyDescent="0.2">
      <c r="A221" t="s">
        <v>94</v>
      </c>
      <c r="B221">
        <f t="shared" si="0"/>
        <v>0.19500000000000001</v>
      </c>
      <c r="C221" t="s">
        <v>18</v>
      </c>
      <c r="D221" t="s">
        <v>6</v>
      </c>
      <c r="F221" t="s">
        <v>16</v>
      </c>
      <c r="G221" t="s">
        <v>146</v>
      </c>
      <c r="I221">
        <v>5</v>
      </c>
      <c r="J221">
        <f t="shared" si="1"/>
        <v>0.19500000000000001</v>
      </c>
      <c r="K221">
        <v>0.16</v>
      </c>
      <c r="L221">
        <v>0.23</v>
      </c>
    </row>
    <row r="222" spans="1:13"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0.27</v>
      </c>
      <c r="L225">
        <v>0.42</v>
      </c>
    </row>
    <row r="226" spans="1:19" x14ac:dyDescent="0.2">
      <c r="A226" t="s">
        <v>86</v>
      </c>
      <c r="B226">
        <f t="shared" si="0"/>
        <v>7.4749999999999996</v>
      </c>
      <c r="C226" t="s">
        <v>135</v>
      </c>
      <c r="D226" t="s">
        <v>23</v>
      </c>
      <c r="F226" t="s">
        <v>16</v>
      </c>
      <c r="G226" t="s">
        <v>91</v>
      </c>
      <c r="I226">
        <v>5</v>
      </c>
      <c r="J226">
        <f t="shared" si="1"/>
        <v>7.4749999999999996</v>
      </c>
      <c r="K226">
        <v>2.35</v>
      </c>
      <c r="L226">
        <v>12.6</v>
      </c>
    </row>
    <row r="227" spans="1:19" x14ac:dyDescent="0.2">
      <c r="A227" t="s">
        <v>74</v>
      </c>
      <c r="B227">
        <f t="shared" si="0"/>
        <v>-1.5</v>
      </c>
      <c r="C227" t="s">
        <v>135</v>
      </c>
      <c r="D227" t="s">
        <v>6</v>
      </c>
      <c r="F227" t="s">
        <v>16</v>
      </c>
      <c r="G227" t="s">
        <v>144</v>
      </c>
      <c r="I227">
        <v>5</v>
      </c>
      <c r="J227">
        <f t="shared" si="1"/>
        <v>-1.5</v>
      </c>
      <c r="K227">
        <v>-2.63</v>
      </c>
      <c r="L227">
        <v>-0.37</v>
      </c>
      <c r="M227" t="b">
        <v>1</v>
      </c>
    </row>
    <row r="228" spans="1:19" ht="16" x14ac:dyDescent="0.2">
      <c r="A228" s="2"/>
      <c r="J228" s="2"/>
    </row>
    <row r="229" spans="1:19" ht="16" x14ac:dyDescent="0.2">
      <c r="A229" s="1" t="s">
        <v>0</v>
      </c>
      <c r="B229" s="1" t="s">
        <v>227</v>
      </c>
    </row>
    <row r="230" spans="1:19" x14ac:dyDescent="0.2">
      <c r="A230" t="s">
        <v>1</v>
      </c>
      <c r="B230">
        <v>1</v>
      </c>
    </row>
    <row r="231" spans="1:19" ht="16" x14ac:dyDescent="0.2">
      <c r="A231" t="s">
        <v>2</v>
      </c>
      <c r="B231" s="22" t="s">
        <v>228</v>
      </c>
    </row>
    <row r="232" spans="1:19" x14ac:dyDescent="0.2">
      <c r="A232" t="s">
        <v>3</v>
      </c>
      <c r="B232" t="s">
        <v>4</v>
      </c>
    </row>
    <row r="233" spans="1:19" x14ac:dyDescent="0.2">
      <c r="A233" t="s">
        <v>5</v>
      </c>
      <c r="B233" t="s">
        <v>6</v>
      </c>
    </row>
    <row r="234" spans="1:19" x14ac:dyDescent="0.2">
      <c r="A234" t="s">
        <v>7</v>
      </c>
      <c r="B234" t="s">
        <v>8</v>
      </c>
    </row>
    <row r="235" spans="1:19" x14ac:dyDescent="0.2">
      <c r="A235" t="s">
        <v>9</v>
      </c>
      <c r="B235" t="s">
        <v>229</v>
      </c>
    </row>
    <row r="236" spans="1:19" x14ac:dyDescent="0.2">
      <c r="A236" t="s">
        <v>19</v>
      </c>
      <c r="B236" t="s">
        <v>223</v>
      </c>
    </row>
    <row r="237" spans="1:19" ht="16" x14ac:dyDescent="0.2">
      <c r="A237" s="1" t="s">
        <v>10</v>
      </c>
    </row>
    <row r="238" spans="1:19"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x14ac:dyDescent="0.2">
      <c r="A239" t="str">
        <f>B229</f>
        <v>silica gel production, for sorbent-based direct air capture system</v>
      </c>
      <c r="B239">
        <v>1</v>
      </c>
      <c r="C239" t="s">
        <v>8</v>
      </c>
      <c r="D239" t="s">
        <v>6</v>
      </c>
      <c r="F239" t="s">
        <v>15</v>
      </c>
      <c r="G239" s="7" t="str">
        <f>B231</f>
        <v>silica gel</v>
      </c>
    </row>
    <row r="240" spans="1:19" x14ac:dyDescent="0.2">
      <c r="A240" t="s">
        <v>84</v>
      </c>
      <c r="B240">
        <v>3.9</v>
      </c>
      <c r="C240" t="s">
        <v>27</v>
      </c>
      <c r="D240" t="s">
        <v>6</v>
      </c>
      <c r="F240" t="s">
        <v>16</v>
      </c>
      <c r="G240" t="s">
        <v>89</v>
      </c>
      <c r="Q240" s="4"/>
      <c r="S240" s="4"/>
    </row>
    <row r="241" spans="1:13" x14ac:dyDescent="0.2">
      <c r="A241" t="s">
        <v>85</v>
      </c>
      <c r="B241">
        <v>0.66</v>
      </c>
      <c r="C241" t="s">
        <v>27</v>
      </c>
      <c r="D241" t="s">
        <v>6</v>
      </c>
      <c r="F241" t="s">
        <v>16</v>
      </c>
      <c r="G241" t="s">
        <v>90</v>
      </c>
    </row>
    <row r="242" spans="1:13" x14ac:dyDescent="0.2">
      <c r="A242" t="s">
        <v>86</v>
      </c>
      <c r="B242">
        <v>19.5</v>
      </c>
      <c r="C242" t="s">
        <v>27</v>
      </c>
      <c r="D242" t="s">
        <v>23</v>
      </c>
      <c r="F242" t="s">
        <v>16</v>
      </c>
      <c r="G242" t="s">
        <v>91</v>
      </c>
      <c r="I242">
        <v>5</v>
      </c>
      <c r="J242">
        <f>B242</f>
        <v>19.5</v>
      </c>
      <c r="K242">
        <v>15</v>
      </c>
      <c r="L242">
        <v>24</v>
      </c>
    </row>
    <row r="243" spans="1:13" x14ac:dyDescent="0.2">
      <c r="A243" t="s">
        <v>87</v>
      </c>
      <c r="B243">
        <v>40</v>
      </c>
      <c r="C243" t="s">
        <v>27</v>
      </c>
      <c r="D243" t="s">
        <v>6</v>
      </c>
      <c r="F243" t="s">
        <v>16</v>
      </c>
      <c r="G243" t="s">
        <v>92</v>
      </c>
    </row>
    <row r="244" spans="1:13" ht="16" x14ac:dyDescent="0.2">
      <c r="A244" t="s">
        <v>204</v>
      </c>
      <c r="B244">
        <f>-35/1000</f>
        <v>-3.5000000000000003E-2</v>
      </c>
      <c r="C244" t="s">
        <v>27</v>
      </c>
      <c r="D244" t="s">
        <v>50</v>
      </c>
      <c r="F244" t="s">
        <v>16</v>
      </c>
      <c r="G244" t="s">
        <v>153</v>
      </c>
      <c r="M244" s="2"/>
    </row>
    <row r="245" spans="1:13" x14ac:dyDescent="0.2">
      <c r="A245" t="s">
        <v>152</v>
      </c>
      <c r="B245" s="6">
        <v>1.2999999999999999E-3</v>
      </c>
      <c r="D245" t="s">
        <v>6</v>
      </c>
      <c r="E245" t="s">
        <v>88</v>
      </c>
      <c r="F245" t="s">
        <v>21</v>
      </c>
    </row>
    <row r="246" spans="1:13" ht="16" x14ac:dyDescent="0.2">
      <c r="A246" s="2"/>
      <c r="J246" s="2"/>
    </row>
    <row r="247" spans="1:13" ht="16" x14ac:dyDescent="0.2">
      <c r="A247" s="1" t="s">
        <v>0</v>
      </c>
      <c r="B247" s="1" t="s">
        <v>100</v>
      </c>
    </row>
    <row r="248" spans="1:13" x14ac:dyDescent="0.2">
      <c r="A248" t="s">
        <v>1</v>
      </c>
      <c r="B248">
        <v>1</v>
      </c>
    </row>
    <row r="249" spans="1:13" ht="16" x14ac:dyDescent="0.2">
      <c r="A249" t="s">
        <v>2</v>
      </c>
      <c r="B249" s="8" t="s">
        <v>101</v>
      </c>
    </row>
    <row r="250" spans="1:13" x14ac:dyDescent="0.2">
      <c r="A250" t="s">
        <v>3</v>
      </c>
      <c r="B250" t="s">
        <v>4</v>
      </c>
    </row>
    <row r="251" spans="1:13" x14ac:dyDescent="0.2">
      <c r="A251" t="s">
        <v>5</v>
      </c>
      <c r="B251" t="s">
        <v>6</v>
      </c>
    </row>
    <row r="252" spans="1:13" x14ac:dyDescent="0.2">
      <c r="A252" t="s">
        <v>7</v>
      </c>
      <c r="B252" t="s">
        <v>8</v>
      </c>
    </row>
    <row r="253" spans="1:13" x14ac:dyDescent="0.2">
      <c r="A253" t="s">
        <v>9</v>
      </c>
      <c r="B253" t="s">
        <v>102</v>
      </c>
    </row>
    <row r="254" spans="1:13" x14ac:dyDescent="0.2">
      <c r="A254" t="s">
        <v>19</v>
      </c>
      <c r="B254" t="s">
        <v>41</v>
      </c>
    </row>
    <row r="255" spans="1:13" ht="16" x14ac:dyDescent="0.2">
      <c r="A255" s="1" t="s">
        <v>10</v>
      </c>
    </row>
    <row r="256" spans="1:13" x14ac:dyDescent="0.2">
      <c r="A256" t="s">
        <v>11</v>
      </c>
      <c r="B256" t="s">
        <v>12</v>
      </c>
      <c r="C256" t="s">
        <v>7</v>
      </c>
      <c r="D256" t="s">
        <v>5</v>
      </c>
      <c r="E256" t="s">
        <v>13</v>
      </c>
      <c r="F256" t="s">
        <v>3</v>
      </c>
      <c r="G256" t="s">
        <v>2</v>
      </c>
      <c r="H256" t="s">
        <v>9</v>
      </c>
    </row>
    <row r="257" spans="1:10" ht="16" x14ac:dyDescent="0.2">
      <c r="A257" t="s">
        <v>100</v>
      </c>
      <c r="B257">
        <v>1</v>
      </c>
      <c r="C257" t="s">
        <v>8</v>
      </c>
      <c r="D257" t="s">
        <v>6</v>
      </c>
      <c r="F257" t="s">
        <v>15</v>
      </c>
      <c r="G257" s="8" t="s">
        <v>101</v>
      </c>
    </row>
    <row r="258" spans="1:10" x14ac:dyDescent="0.2">
      <c r="A258" t="s">
        <v>203</v>
      </c>
      <c r="B258">
        <v>9.9999999999999986E-10</v>
      </c>
      <c r="C258" t="s">
        <v>22</v>
      </c>
      <c r="D258" t="s">
        <v>50</v>
      </c>
      <c r="F258" t="s">
        <v>16</v>
      </c>
      <c r="G258" t="s">
        <v>205</v>
      </c>
      <c r="H258" t="s">
        <v>104</v>
      </c>
    </row>
    <row r="259" spans="1:10" x14ac:dyDescent="0.2">
      <c r="A259" t="s">
        <v>156</v>
      </c>
      <c r="B259">
        <v>1.0000000000000001E-7</v>
      </c>
      <c r="C259" t="s">
        <v>18</v>
      </c>
      <c r="D259" t="s">
        <v>6</v>
      </c>
      <c r="F259" t="s">
        <v>16</v>
      </c>
      <c r="G259" t="s">
        <v>157</v>
      </c>
      <c r="H259" t="s">
        <v>104</v>
      </c>
    </row>
    <row r="260" spans="1:10" x14ac:dyDescent="0.2">
      <c r="A260" t="s">
        <v>43</v>
      </c>
      <c r="B260">
        <v>9.9999999999999995E-7</v>
      </c>
      <c r="C260" t="s">
        <v>18</v>
      </c>
      <c r="D260" t="s">
        <v>6</v>
      </c>
      <c r="F260" t="s">
        <v>16</v>
      </c>
      <c r="G260" t="s">
        <v>31</v>
      </c>
      <c r="H260" t="s">
        <v>104</v>
      </c>
    </row>
    <row r="261" spans="1:10" x14ac:dyDescent="0.2">
      <c r="A261" t="s">
        <v>103</v>
      </c>
      <c r="B261">
        <v>2.9999999999999999E-7</v>
      </c>
      <c r="C261" t="s">
        <v>18</v>
      </c>
      <c r="D261" t="s">
        <v>6</v>
      </c>
      <c r="F261" t="s">
        <v>16</v>
      </c>
      <c r="G261" t="s">
        <v>138</v>
      </c>
      <c r="H261" t="s">
        <v>104</v>
      </c>
    </row>
    <row r="262" spans="1:10"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x14ac:dyDescent="0.2">
      <c r="A264" t="s">
        <v>105</v>
      </c>
      <c r="B264">
        <v>1.0400000000000001E-3</v>
      </c>
      <c r="C264" t="s">
        <v>22</v>
      </c>
      <c r="D264" s="10" t="s">
        <v>6</v>
      </c>
      <c r="F264" t="s">
        <v>16</v>
      </c>
      <c r="G264" t="s">
        <v>136</v>
      </c>
      <c r="H264" t="s">
        <v>110</v>
      </c>
      <c r="J264" s="2"/>
    </row>
    <row r="265" spans="1:10" x14ac:dyDescent="0.2">
      <c r="A265" t="s">
        <v>106</v>
      </c>
      <c r="B265">
        <v>1.3000000000000002E-4</v>
      </c>
      <c r="C265" t="s">
        <v>18</v>
      </c>
      <c r="D265" s="10" t="s">
        <v>6</v>
      </c>
      <c r="F265" t="s">
        <v>16</v>
      </c>
      <c r="G265" t="s">
        <v>34</v>
      </c>
      <c r="H265" t="s">
        <v>110</v>
      </c>
    </row>
    <row r="266" spans="1:10" x14ac:dyDescent="0.2">
      <c r="A266" t="s">
        <v>107</v>
      </c>
      <c r="B266">
        <v>1.3000000000000002E-4</v>
      </c>
      <c r="C266" t="s">
        <v>18</v>
      </c>
      <c r="D266" s="10" t="s">
        <v>6</v>
      </c>
      <c r="F266" t="s">
        <v>16</v>
      </c>
      <c r="G266" t="s">
        <v>139</v>
      </c>
      <c r="H266" t="s">
        <v>110</v>
      </c>
    </row>
    <row r="267" spans="1:10" x14ac:dyDescent="0.2">
      <c r="A267" t="s">
        <v>108</v>
      </c>
      <c r="B267">
        <v>1.1999999999999999E-6</v>
      </c>
      <c r="C267" t="s">
        <v>18</v>
      </c>
      <c r="D267" s="10" t="s">
        <v>6</v>
      </c>
      <c r="F267" t="s">
        <v>16</v>
      </c>
      <c r="G267" t="s">
        <v>140</v>
      </c>
      <c r="H267" t="s">
        <v>110</v>
      </c>
    </row>
    <row r="268" spans="1:10" x14ac:dyDescent="0.2">
      <c r="A268" t="s">
        <v>103</v>
      </c>
      <c r="B268">
        <v>2.5000000000000002E-6</v>
      </c>
      <c r="C268" t="s">
        <v>18</v>
      </c>
      <c r="D268" s="10" t="s">
        <v>6</v>
      </c>
      <c r="F268" t="s">
        <v>16</v>
      </c>
      <c r="G268" t="s">
        <v>138</v>
      </c>
      <c r="H268" t="s">
        <v>110</v>
      </c>
    </row>
    <row r="269" spans="1:10" x14ac:dyDescent="0.2">
      <c r="A269" t="s">
        <v>150</v>
      </c>
      <c r="B269">
        <v>1.8E-3</v>
      </c>
      <c r="C269" t="s">
        <v>18</v>
      </c>
      <c r="D269" s="10" t="s">
        <v>23</v>
      </c>
      <c r="F269" t="s">
        <v>16</v>
      </c>
      <c r="G269" t="s">
        <v>151</v>
      </c>
      <c r="H269" t="s">
        <v>110</v>
      </c>
    </row>
    <row r="270" spans="1:10" x14ac:dyDescent="0.2">
      <c r="A270" t="s">
        <v>36</v>
      </c>
      <c r="B270">
        <v>1.1999999999999999E-4</v>
      </c>
      <c r="C270" t="s">
        <v>8</v>
      </c>
      <c r="D270" s="10" t="s">
        <v>29</v>
      </c>
      <c r="F270" t="s">
        <v>16</v>
      </c>
      <c r="G270" t="s">
        <v>37</v>
      </c>
      <c r="H270" t="s">
        <v>110</v>
      </c>
    </row>
    <row r="271" spans="1:10" x14ac:dyDescent="0.2">
      <c r="A271" t="s">
        <v>109</v>
      </c>
      <c r="B271" s="6">
        <v>8.2000000000000001E-11</v>
      </c>
      <c r="C271" t="s">
        <v>18</v>
      </c>
      <c r="D271" s="10" t="s">
        <v>143</v>
      </c>
      <c r="F271" t="s">
        <v>16</v>
      </c>
      <c r="G271" t="s">
        <v>137</v>
      </c>
      <c r="H271" t="s">
        <v>111</v>
      </c>
    </row>
    <row r="272" spans="1:10" x14ac:dyDescent="0.2">
      <c r="A272" t="s">
        <v>105</v>
      </c>
      <c r="B272">
        <v>3.3E-3</v>
      </c>
      <c r="C272" t="s">
        <v>22</v>
      </c>
      <c r="D272" s="10" t="s">
        <v>6</v>
      </c>
      <c r="F272" t="s">
        <v>16</v>
      </c>
      <c r="G272" t="s">
        <v>136</v>
      </c>
      <c r="H272" t="s">
        <v>111</v>
      </c>
    </row>
    <row r="273" spans="1:16" ht="16" x14ac:dyDescent="0.2">
      <c r="A273" t="s">
        <v>60</v>
      </c>
      <c r="B273" s="2">
        <v>1.7E-5</v>
      </c>
      <c r="C273" t="s">
        <v>18</v>
      </c>
      <c r="D273" s="10" t="s">
        <v>6</v>
      </c>
      <c r="F273" t="s">
        <v>16</v>
      </c>
      <c r="G273" t="s">
        <v>132</v>
      </c>
      <c r="H273" t="s">
        <v>111</v>
      </c>
    </row>
    <row r="274" spans="1:16" x14ac:dyDescent="0.2">
      <c r="A274" t="s">
        <v>43</v>
      </c>
      <c r="B274">
        <v>3.6999999999999998E-5</v>
      </c>
      <c r="C274" t="s">
        <v>18</v>
      </c>
      <c r="D274" s="10" t="s">
        <v>6</v>
      </c>
      <c r="F274" t="s">
        <v>16</v>
      </c>
      <c r="G274" t="s">
        <v>31</v>
      </c>
      <c r="H274" t="s">
        <v>111</v>
      </c>
    </row>
    <row r="275" spans="1:16" x14ac:dyDescent="0.2">
      <c r="A275" t="s">
        <v>203</v>
      </c>
      <c r="B275">
        <v>4.8E-8</v>
      </c>
      <c r="C275" t="s">
        <v>22</v>
      </c>
      <c r="D275" s="10" t="s">
        <v>50</v>
      </c>
      <c r="F275" t="s">
        <v>16</v>
      </c>
      <c r="G275" t="s">
        <v>205</v>
      </c>
      <c r="H275" t="s">
        <v>111</v>
      </c>
    </row>
    <row r="276" spans="1:16" x14ac:dyDescent="0.2">
      <c r="A276" t="s">
        <v>156</v>
      </c>
      <c r="B276">
        <v>1.9E-6</v>
      </c>
      <c r="C276" t="s">
        <v>18</v>
      </c>
      <c r="D276" s="10" t="s">
        <v>6</v>
      </c>
      <c r="F276" t="s">
        <v>16</v>
      </c>
      <c r="G276" t="s">
        <v>157</v>
      </c>
      <c r="H276" t="s">
        <v>111</v>
      </c>
    </row>
    <row r="277" spans="1:16"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x14ac:dyDescent="0.2">
      <c r="A279" t="s">
        <v>66</v>
      </c>
      <c r="B279">
        <v>-4.4000000000000003E-3</v>
      </c>
      <c r="C279" t="s">
        <v>135</v>
      </c>
      <c r="D279" s="10" t="s">
        <v>6</v>
      </c>
      <c r="F279" t="s">
        <v>16</v>
      </c>
      <c r="G279" t="s">
        <v>165</v>
      </c>
      <c r="H279" t="s">
        <v>78</v>
      </c>
    </row>
    <row r="280" spans="1:16" ht="16" x14ac:dyDescent="0.2">
      <c r="A280" t="s">
        <v>67</v>
      </c>
      <c r="B280">
        <v>-2.5999999999999998E-4</v>
      </c>
      <c r="C280" t="s">
        <v>22</v>
      </c>
      <c r="D280" s="10" t="s">
        <v>6</v>
      </c>
      <c r="F280" t="s">
        <v>16</v>
      </c>
      <c r="G280" t="s">
        <v>164</v>
      </c>
      <c r="H280" t="s">
        <v>78</v>
      </c>
      <c r="J280" s="2"/>
    </row>
    <row r="281" spans="1:16" x14ac:dyDescent="0.2">
      <c r="A281" t="s">
        <v>113</v>
      </c>
      <c r="B281">
        <v>-1.9999999999999999E-6</v>
      </c>
      <c r="C281" t="s">
        <v>135</v>
      </c>
      <c r="D281" s="10" t="s">
        <v>6</v>
      </c>
      <c r="F281" t="s">
        <v>16</v>
      </c>
      <c r="G281" t="s">
        <v>155</v>
      </c>
      <c r="H281" t="s">
        <v>78</v>
      </c>
    </row>
    <row r="282" spans="1:16" x14ac:dyDescent="0.2">
      <c r="A282" t="s">
        <v>114</v>
      </c>
      <c r="B282">
        <v>-2.7999999999999999E-6</v>
      </c>
      <c r="C282" t="s">
        <v>22</v>
      </c>
      <c r="D282" s="10" t="s">
        <v>6</v>
      </c>
      <c r="F282" t="s">
        <v>16</v>
      </c>
      <c r="G282" t="s">
        <v>142</v>
      </c>
      <c r="H282" t="s">
        <v>78</v>
      </c>
    </row>
    <row r="283" spans="1:16" x14ac:dyDescent="0.2">
      <c r="A283" t="s">
        <v>115</v>
      </c>
      <c r="B283">
        <v>-1.1999999999999999E-6</v>
      </c>
      <c r="C283" t="s">
        <v>135</v>
      </c>
      <c r="D283" s="10" t="s">
        <v>6</v>
      </c>
      <c r="F283" t="s">
        <v>16</v>
      </c>
      <c r="G283" t="s">
        <v>141</v>
      </c>
      <c r="H283" t="s">
        <v>78</v>
      </c>
    </row>
    <row r="285" spans="1:16" s="15" customFormat="1" ht="16" x14ac:dyDescent="0.2">
      <c r="A285" s="14" t="s">
        <v>0</v>
      </c>
      <c r="B285" s="14" t="s">
        <v>177</v>
      </c>
      <c r="K285" s="16"/>
      <c r="L285" s="16"/>
      <c r="M285" s="16"/>
      <c r="N285" s="16"/>
      <c r="O285" s="16"/>
      <c r="P285" s="16"/>
    </row>
    <row r="286" spans="1:16" s="15" customFormat="1" ht="16" x14ac:dyDescent="0.2">
      <c r="A286" s="15" t="s">
        <v>7</v>
      </c>
      <c r="B286" s="15" t="s">
        <v>8</v>
      </c>
      <c r="K286" s="16"/>
      <c r="L286" s="16"/>
      <c r="M286" s="16"/>
      <c r="N286" s="16"/>
      <c r="O286" s="16"/>
      <c r="P286" s="16"/>
    </row>
    <row r="287" spans="1:16" s="15" customFormat="1" ht="16" x14ac:dyDescent="0.2">
      <c r="A287" s="15" t="s">
        <v>1</v>
      </c>
      <c r="B287" s="15">
        <v>1</v>
      </c>
      <c r="K287" s="16"/>
      <c r="L287" s="16"/>
      <c r="M287" s="16"/>
      <c r="N287" s="16"/>
      <c r="O287" s="16"/>
      <c r="P287" s="16"/>
    </row>
    <row r="288" spans="1:16" s="15" customFormat="1" ht="16" x14ac:dyDescent="0.2">
      <c r="A288" s="15" t="s">
        <v>2</v>
      </c>
      <c r="B288" s="15" t="s">
        <v>178</v>
      </c>
      <c r="K288" s="16"/>
      <c r="L288" s="16"/>
      <c r="M288" s="16"/>
      <c r="N288" s="16"/>
      <c r="O288" s="16"/>
      <c r="P288" s="16"/>
    </row>
    <row r="289" spans="1:20" s="15" customFormat="1" ht="16" x14ac:dyDescent="0.2">
      <c r="A289" s="15" t="s">
        <v>3</v>
      </c>
      <c r="B289" s="15" t="s">
        <v>4</v>
      </c>
      <c r="K289" s="16"/>
      <c r="L289" s="16"/>
      <c r="M289" s="16"/>
      <c r="N289" s="16"/>
      <c r="O289" s="16"/>
      <c r="P289" s="16"/>
    </row>
    <row r="290" spans="1:20" s="15" customFormat="1" ht="16" x14ac:dyDescent="0.2">
      <c r="A290" s="15" t="s">
        <v>5</v>
      </c>
      <c r="B290" s="15" t="s">
        <v>6</v>
      </c>
      <c r="K290" s="16"/>
      <c r="L290" s="16"/>
      <c r="M290" s="16"/>
      <c r="N290" s="16"/>
      <c r="O290" s="16"/>
      <c r="P290" s="16"/>
    </row>
    <row r="291" spans="1:20" s="15" customFormat="1" ht="16" x14ac:dyDescent="0.2">
      <c r="A291" s="15" t="s">
        <v>9</v>
      </c>
      <c r="B291" s="15" t="s">
        <v>208</v>
      </c>
      <c r="K291" s="16"/>
      <c r="L291" s="16"/>
      <c r="M291" s="16"/>
      <c r="N291" s="16"/>
      <c r="O291" s="16"/>
      <c r="P291" s="16"/>
    </row>
    <row r="292" spans="1:20" s="15" customFormat="1" ht="16" x14ac:dyDescent="0.2">
      <c r="A292" s="15" t="s">
        <v>179</v>
      </c>
      <c r="B292" s="17">
        <v>0.61363636363636365</v>
      </c>
      <c r="K292" s="16"/>
      <c r="L292" s="16"/>
      <c r="M292" s="16"/>
      <c r="N292" s="16"/>
      <c r="O292" s="16"/>
      <c r="P292" s="16"/>
    </row>
    <row r="293" spans="1:20" s="15" customFormat="1" ht="16" x14ac:dyDescent="0.2">
      <c r="A293" s="14" t="s">
        <v>10</v>
      </c>
      <c r="K293" s="16"/>
      <c r="L293" s="16"/>
      <c r="M293" s="16"/>
      <c r="N293" s="16"/>
      <c r="O293" s="16"/>
      <c r="P293" s="16"/>
    </row>
    <row r="294" spans="1:20" s="15" customFormat="1" ht="16"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x14ac:dyDescent="0.2">
      <c r="K305" s="16"/>
      <c r="L305" s="16"/>
      <c r="M305" s="16"/>
      <c r="N305" s="16"/>
      <c r="O305" s="16"/>
      <c r="P305" s="16"/>
    </row>
    <row r="306" spans="1:19" ht="16" x14ac:dyDescent="0.2">
      <c r="A306" s="1" t="s">
        <v>0</v>
      </c>
      <c r="B306" s="5" t="s">
        <v>199</v>
      </c>
    </row>
    <row r="307" spans="1:19" x14ac:dyDescent="0.2">
      <c r="A307" t="s">
        <v>7</v>
      </c>
      <c r="B307" t="s">
        <v>8</v>
      </c>
    </row>
    <row r="308" spans="1:19" ht="16" x14ac:dyDescent="0.2">
      <c r="A308" s="2" t="s">
        <v>1</v>
      </c>
      <c r="B308">
        <v>1</v>
      </c>
    </row>
    <row r="309" spans="1:19" x14ac:dyDescent="0.2">
      <c r="A309" t="s">
        <v>2</v>
      </c>
      <c r="B309" t="s">
        <v>178</v>
      </c>
    </row>
    <row r="310" spans="1:19" x14ac:dyDescent="0.2">
      <c r="A310" t="s">
        <v>3</v>
      </c>
      <c r="B310" t="s">
        <v>4</v>
      </c>
    </row>
    <row r="311" spans="1:19" x14ac:dyDescent="0.2">
      <c r="A311" t="s">
        <v>5</v>
      </c>
      <c r="B311" t="s">
        <v>6</v>
      </c>
    </row>
    <row r="312" spans="1:19" x14ac:dyDescent="0.2">
      <c r="A312" t="s">
        <v>19</v>
      </c>
      <c r="B312" t="s">
        <v>200</v>
      </c>
    </row>
    <row r="313" spans="1:19" x14ac:dyDescent="0.2">
      <c r="A313" t="s">
        <v>9</v>
      </c>
      <c r="B313" t="s">
        <v>209</v>
      </c>
    </row>
    <row r="314" spans="1:19" x14ac:dyDescent="0.2">
      <c r="A314" t="s">
        <v>179</v>
      </c>
      <c r="B314">
        <v>0.06</v>
      </c>
    </row>
    <row r="315" spans="1:19" x14ac:dyDescent="0.2">
      <c r="A315" t="s">
        <v>201</v>
      </c>
      <c r="B315">
        <v>1</v>
      </c>
    </row>
    <row r="316" spans="1:19" x14ac:dyDescent="0.2">
      <c r="A316" t="s">
        <v>10</v>
      </c>
    </row>
    <row r="317" spans="1:19" ht="16"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x14ac:dyDescent="0.2">
      <c r="A318" t="s">
        <v>199</v>
      </c>
      <c r="B318">
        <v>1</v>
      </c>
      <c r="C318" t="s">
        <v>8</v>
      </c>
      <c r="D318" t="s">
        <v>6</v>
      </c>
      <c r="F318" t="s">
        <v>15</v>
      </c>
      <c r="G318" t="s">
        <v>178</v>
      </c>
    </row>
    <row r="319" spans="1:19"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6" spans="1:19" ht="16" x14ac:dyDescent="0.2">
      <c r="A326" s="1" t="s">
        <v>0</v>
      </c>
      <c r="B326" s="5" t="s">
        <v>235</v>
      </c>
    </row>
    <row r="327" spans="1:19" x14ac:dyDescent="0.2">
      <c r="A327" t="s">
        <v>7</v>
      </c>
      <c r="B327" t="s">
        <v>8</v>
      </c>
    </row>
    <row r="328" spans="1:19" ht="16" x14ac:dyDescent="0.2">
      <c r="A328" s="2" t="s">
        <v>1</v>
      </c>
      <c r="B328">
        <v>1</v>
      </c>
    </row>
    <row r="329" spans="1:19" x14ac:dyDescent="0.2">
      <c r="A329" t="s">
        <v>2</v>
      </c>
      <c r="B329" t="s">
        <v>236</v>
      </c>
    </row>
    <row r="330" spans="1:19" x14ac:dyDescent="0.2">
      <c r="A330" t="s">
        <v>3</v>
      </c>
      <c r="B330" t="s">
        <v>4</v>
      </c>
    </row>
    <row r="331" spans="1:19" x14ac:dyDescent="0.2">
      <c r="A331" t="s">
        <v>5</v>
      </c>
      <c r="B331" t="s">
        <v>6</v>
      </c>
    </row>
    <row r="332" spans="1:19" x14ac:dyDescent="0.2">
      <c r="A332" t="s">
        <v>19</v>
      </c>
      <c r="B332" t="s">
        <v>249</v>
      </c>
    </row>
    <row r="333" spans="1:19" x14ac:dyDescent="0.2">
      <c r="A333" t="s">
        <v>9</v>
      </c>
      <c r="B333" t="s">
        <v>237</v>
      </c>
    </row>
    <row r="334" spans="1:19" x14ac:dyDescent="0.2">
      <c r="A334" t="s">
        <v>10</v>
      </c>
    </row>
    <row r="335" spans="1:19" ht="16"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x14ac:dyDescent="0.2">
      <c r="A337" s="28" t="s">
        <v>248</v>
      </c>
      <c r="B337" s="29">
        <v>1</v>
      </c>
      <c r="C337" s="28" t="s">
        <v>8</v>
      </c>
      <c r="D337" s="28" t="s">
        <v>6</v>
      </c>
      <c r="F337" s="28" t="s">
        <v>16</v>
      </c>
      <c r="G337" s="28" t="s">
        <v>248</v>
      </c>
    </row>
    <row r="338" spans="1:17" s="28" customFormat="1" x14ac:dyDescent="0.2">
      <c r="A338" s="28" t="s">
        <v>93</v>
      </c>
      <c r="B338" s="29">
        <f>1.4/1000</f>
        <v>1.4E-3</v>
      </c>
      <c r="C338" s="28" t="s">
        <v>18</v>
      </c>
      <c r="D338" s="28" t="s">
        <v>6</v>
      </c>
      <c r="F338" s="28" t="s">
        <v>16</v>
      </c>
      <c r="G338" s="28" t="s">
        <v>145</v>
      </c>
      <c r="H338" s="28" t="s">
        <v>238</v>
      </c>
      <c r="N338" s="29"/>
    </row>
    <row r="339" spans="1:17" s="28" customFormat="1" x14ac:dyDescent="0.2">
      <c r="A339" s="28" t="s">
        <v>94</v>
      </c>
      <c r="B339" s="29">
        <f>0.000355*1.25*(1/0.828)</f>
        <v>5.3592995169082129E-4</v>
      </c>
      <c r="C339" s="28" t="s">
        <v>18</v>
      </c>
      <c r="D339" s="28" t="s">
        <v>6</v>
      </c>
      <c r="F339" s="28" t="s">
        <v>16</v>
      </c>
      <c r="G339" s="28" t="s">
        <v>146</v>
      </c>
      <c r="H339" s="28" t="s">
        <v>251</v>
      </c>
      <c r="N339" s="29"/>
      <c r="P339" s="29"/>
    </row>
    <row r="340" spans="1:17" s="28" customFormat="1" x14ac:dyDescent="0.2">
      <c r="A340" s="28" t="s">
        <v>81</v>
      </c>
      <c r="B340" s="29">
        <f>(3.76-0.11)/0.9</f>
        <v>4.0555555555555554</v>
      </c>
      <c r="C340" s="28" t="s">
        <v>135</v>
      </c>
      <c r="D340" s="28" t="s">
        <v>23</v>
      </c>
      <c r="F340" s="28" t="s">
        <v>16</v>
      </c>
      <c r="G340" s="28" t="s">
        <v>166</v>
      </c>
      <c r="H340" s="28" t="s">
        <v>247</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250</v>
      </c>
      <c r="N343" s="29"/>
      <c r="Q343" s="30"/>
    </row>
    <row r="344" spans="1:17" s="28" customFormat="1" x14ac:dyDescent="0.2">
      <c r="A344" s="28" t="s">
        <v>241</v>
      </c>
      <c r="B344" s="29">
        <f>0.473</f>
        <v>0.47299999999999998</v>
      </c>
      <c r="C344" s="28" t="s">
        <v>18</v>
      </c>
      <c r="D344" s="28" t="s">
        <v>6</v>
      </c>
      <c r="F344" s="28" t="s">
        <v>16</v>
      </c>
      <c r="G344" s="28" t="s">
        <v>33</v>
      </c>
      <c r="H344" s="28" t="s">
        <v>242</v>
      </c>
    </row>
    <row r="345" spans="1:17" s="28" customFormat="1" x14ac:dyDescent="0.2">
      <c r="A345" s="28" t="s">
        <v>74</v>
      </c>
      <c r="B345" s="29">
        <f>-B338*0.227/(0.227+0.006)</f>
        <v>-1.3639484978540772E-3</v>
      </c>
      <c r="C345" s="28" t="s">
        <v>135</v>
      </c>
      <c r="D345" s="28" t="s">
        <v>6</v>
      </c>
      <c r="F345" s="28" t="s">
        <v>16</v>
      </c>
      <c r="G345" s="28" t="s">
        <v>144</v>
      </c>
      <c r="H345" s="28" t="s">
        <v>243</v>
      </c>
    </row>
    <row r="346" spans="1:17" s="28" customFormat="1" x14ac:dyDescent="0.2">
      <c r="A346" s="28" t="s">
        <v>244</v>
      </c>
      <c r="B346" s="29">
        <f>1.4/1000*(0.006/0.227+0.006)</f>
        <v>4.5404405286343617E-5</v>
      </c>
      <c r="D346" s="28" t="s">
        <v>6</v>
      </c>
      <c r="E346" s="28" t="s">
        <v>88</v>
      </c>
      <c r="F346" s="28" t="s">
        <v>21</v>
      </c>
      <c r="H346" s="28" t="s">
        <v>245</v>
      </c>
    </row>
    <row r="347" spans="1:17" s="28" customFormat="1" x14ac:dyDescent="0.2">
      <c r="A347" s="28" t="s">
        <v>246</v>
      </c>
      <c r="B347" s="29">
        <f>B344/1000</f>
        <v>4.7299999999999995E-4</v>
      </c>
      <c r="D347" s="28" t="s">
        <v>50</v>
      </c>
      <c r="E347" s="28" t="s">
        <v>88</v>
      </c>
      <c r="F347" s="28" t="s">
        <v>21</v>
      </c>
      <c r="G347" s="29"/>
    </row>
    <row r="349" spans="1:17" ht="16" x14ac:dyDescent="0.2">
      <c r="A349" s="1" t="s">
        <v>0</v>
      </c>
      <c r="B349" s="5" t="s">
        <v>252</v>
      </c>
    </row>
    <row r="350" spans="1:17" x14ac:dyDescent="0.2">
      <c r="A350" t="s">
        <v>7</v>
      </c>
      <c r="B350" t="s">
        <v>8</v>
      </c>
    </row>
    <row r="351" spans="1:17" ht="16" x14ac:dyDescent="0.2">
      <c r="A351" s="2" t="s">
        <v>1</v>
      </c>
      <c r="B351">
        <v>1</v>
      </c>
    </row>
    <row r="352" spans="1:17" x14ac:dyDescent="0.2">
      <c r="A352" t="s">
        <v>2</v>
      </c>
      <c r="B352" t="s">
        <v>236</v>
      </c>
    </row>
    <row r="353" spans="1:19" x14ac:dyDescent="0.2">
      <c r="A353" t="s">
        <v>3</v>
      </c>
      <c r="B353" t="s">
        <v>4</v>
      </c>
    </row>
    <row r="354" spans="1:19" x14ac:dyDescent="0.2">
      <c r="A354" t="s">
        <v>5</v>
      </c>
      <c r="B354" t="s">
        <v>6</v>
      </c>
    </row>
    <row r="355" spans="1:19" x14ac:dyDescent="0.2">
      <c r="A355" t="s">
        <v>19</v>
      </c>
      <c r="B355" t="s">
        <v>249</v>
      </c>
    </row>
    <row r="356" spans="1:19" x14ac:dyDescent="0.2">
      <c r="A356" t="s">
        <v>9</v>
      </c>
      <c r="B356" t="s">
        <v>253</v>
      </c>
    </row>
    <row r="357" spans="1:19" x14ac:dyDescent="0.2">
      <c r="A357" t="s">
        <v>10</v>
      </c>
    </row>
    <row r="358" spans="1:19" ht="16"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x14ac:dyDescent="0.2">
      <c r="A360" s="28" t="s">
        <v>248</v>
      </c>
      <c r="B360" s="29">
        <v>1</v>
      </c>
      <c r="C360" s="28" t="s">
        <v>8</v>
      </c>
      <c r="D360" s="28" t="s">
        <v>6</v>
      </c>
      <c r="E360" s="28"/>
      <c r="F360" s="28" t="s">
        <v>16</v>
      </c>
      <c r="G360" s="28" t="s">
        <v>248</v>
      </c>
      <c r="H360" s="28"/>
    </row>
    <row r="361" spans="1:19" s="26" customFormat="1" x14ac:dyDescent="0.2">
      <c r="A361" s="26" t="s">
        <v>35</v>
      </c>
      <c r="B361" s="32">
        <f>77*1/0.558/1000</f>
        <v>0.13799283154121864</v>
      </c>
      <c r="C361" s="26" t="s">
        <v>8</v>
      </c>
      <c r="D361" s="26" t="s">
        <v>24</v>
      </c>
      <c r="F361" s="26" t="s">
        <v>16</v>
      </c>
      <c r="G361" s="26" t="s">
        <v>25</v>
      </c>
      <c r="H361" s="26" t="s">
        <v>254</v>
      </c>
      <c r="N361" s="32"/>
    </row>
    <row r="364" spans="1:19" ht="16" x14ac:dyDescent="0.2">
      <c r="A364" s="1" t="s">
        <v>0</v>
      </c>
      <c r="B364" s="5" t="s">
        <v>255</v>
      </c>
    </row>
    <row r="365" spans="1:19" x14ac:dyDescent="0.2">
      <c r="A365" t="s">
        <v>7</v>
      </c>
      <c r="B365" t="s">
        <v>8</v>
      </c>
    </row>
    <row r="366" spans="1:19" ht="16" x14ac:dyDescent="0.2">
      <c r="A366" s="2" t="s">
        <v>1</v>
      </c>
      <c r="B366">
        <v>1</v>
      </c>
    </row>
    <row r="367" spans="1:19" x14ac:dyDescent="0.2">
      <c r="A367" t="s">
        <v>2</v>
      </c>
      <c r="B367" t="s">
        <v>236</v>
      </c>
    </row>
    <row r="368" spans="1:19" x14ac:dyDescent="0.2">
      <c r="A368" t="s">
        <v>3</v>
      </c>
      <c r="B368" t="s">
        <v>4</v>
      </c>
    </row>
    <row r="369" spans="1:19" x14ac:dyDescent="0.2">
      <c r="A369" t="s">
        <v>5</v>
      </c>
      <c r="B369" t="s">
        <v>6</v>
      </c>
    </row>
    <row r="370" spans="1:19" x14ac:dyDescent="0.2">
      <c r="A370" t="s">
        <v>19</v>
      </c>
      <c r="B370" t="s">
        <v>249</v>
      </c>
    </row>
    <row r="371" spans="1:19" x14ac:dyDescent="0.2">
      <c r="A371" t="s">
        <v>9</v>
      </c>
      <c r="B371" t="s">
        <v>256</v>
      </c>
    </row>
    <row r="372" spans="1:19" x14ac:dyDescent="0.2">
      <c r="A372" t="s">
        <v>10</v>
      </c>
    </row>
    <row r="373" spans="1:19" ht="16"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x14ac:dyDescent="0.2">
      <c r="A375" s="28" t="s">
        <v>248</v>
      </c>
      <c r="B375" s="29">
        <v>1</v>
      </c>
      <c r="C375" s="28" t="s">
        <v>8</v>
      </c>
      <c r="D375" s="28" t="s">
        <v>6</v>
      </c>
      <c r="E375" s="28"/>
      <c r="F375" s="28" t="s">
        <v>16</v>
      </c>
      <c r="G375" s="28" t="s">
        <v>248</v>
      </c>
      <c r="H375" s="28"/>
    </row>
    <row r="376" spans="1:19" x14ac:dyDescent="0.2">
      <c r="A376" t="s">
        <v>263</v>
      </c>
      <c r="B376" s="6">
        <f>B374*32/44/(1-0.11)</f>
        <v>0.81716036772216549</v>
      </c>
      <c r="C376" t="s">
        <v>27</v>
      </c>
      <c r="D376" t="s">
        <v>6</v>
      </c>
      <c r="F376" t="s">
        <v>16</v>
      </c>
      <c r="G376" t="s">
        <v>261</v>
      </c>
      <c r="H376" t="s">
        <v>257</v>
      </c>
    </row>
    <row r="377" spans="1:19" x14ac:dyDescent="0.2">
      <c r="A377" t="s">
        <v>35</v>
      </c>
      <c r="B377" s="6">
        <f>(122-182-62)/758*0.459/3.6</f>
        <v>-2.0521108179419524E-2</v>
      </c>
      <c r="C377" t="s">
        <v>8</v>
      </c>
      <c r="D377" t="s">
        <v>24</v>
      </c>
      <c r="F377" t="s">
        <v>16</v>
      </c>
      <c r="G377" t="s">
        <v>25</v>
      </c>
      <c r="H377" t="s">
        <v>258</v>
      </c>
    </row>
    <row r="378" spans="1:19" ht="16.75" customHeight="1" x14ac:dyDescent="0.2">
      <c r="A378" t="s">
        <v>35</v>
      </c>
      <c r="B378" s="6">
        <f>59/758*0.459/3.6</f>
        <v>9.9241424802110813E-3</v>
      </c>
      <c r="C378" t="s">
        <v>8</v>
      </c>
      <c r="D378" t="s">
        <v>24</v>
      </c>
      <c r="F378" t="s">
        <v>16</v>
      </c>
      <c r="G378" t="s">
        <v>25</v>
      </c>
      <c r="H378" s="26" t="s">
        <v>259</v>
      </c>
    </row>
    <row r="379" spans="1:19" x14ac:dyDescent="0.2">
      <c r="A379" t="s">
        <v>35</v>
      </c>
      <c r="B379" s="6">
        <f>440/3600</f>
        <v>0.12222222222222222</v>
      </c>
      <c r="C379" t="s">
        <v>8</v>
      </c>
      <c r="D379" t="s">
        <v>24</v>
      </c>
      <c r="F379" t="s">
        <v>16</v>
      </c>
      <c r="G379" t="s">
        <v>25</v>
      </c>
      <c r="H379" t="s">
        <v>260</v>
      </c>
      <c r="M379" s="27"/>
      <c r="N379" s="31"/>
    </row>
    <row r="380" spans="1:19" x14ac:dyDescent="0.2">
      <c r="A380" t="s">
        <v>35</v>
      </c>
      <c r="B380" s="6">
        <f>0.03/3600</f>
        <v>8.3333333333333337E-6</v>
      </c>
      <c r="C380" t="s">
        <v>8</v>
      </c>
      <c r="D380" t="s">
        <v>24</v>
      </c>
      <c r="F380" t="s">
        <v>16</v>
      </c>
      <c r="G380" t="s">
        <v>25</v>
      </c>
      <c r="H380" t="s">
        <v>262</v>
      </c>
      <c r="M380" s="27"/>
      <c r="N380" s="31"/>
    </row>
  </sheetData>
  <autoFilter ref="A1:T380"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2024-08-05T15:27:15Z</dcterms:modified>
</cp:coreProperties>
</file>